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1"/>
  <workbookPr updateLinks="never" codeName="ThisWorkbook" defaultThemeVersion="124226"/>
  <mc:AlternateContent xmlns:mc="http://schemas.openxmlformats.org/markup-compatibility/2006">
    <mc:Choice Requires="x15">
      <x15ac:absPath xmlns:x15ac="http://schemas.microsoft.com/office/spreadsheetml/2010/11/ac" url="/Users/administrator/Dropbox/Mac/Desktop/ARF:ASA 2022/"/>
    </mc:Choice>
  </mc:AlternateContent>
  <xr:revisionPtr revIDLastSave="0" documentId="13_ncr:1_{2E38ECDD-14B4-FC44-A1F9-E8BA81335487}" xr6:coauthVersionLast="47" xr6:coauthVersionMax="47" xr10:uidLastSave="{00000000-0000-0000-0000-000000000000}"/>
  <bookViews>
    <workbookView xWindow="2920" yWindow="500" windowWidth="30500" windowHeight="19840" tabRatio="959" firstSheet="16" activeTab="25" xr2:uid="{00000000-000D-0000-FFFF-FFFF00000000}"/>
  </bookViews>
  <sheets>
    <sheet name="COVER" sheetId="24" r:id="rId1"/>
    <sheet name="TOC" sheetId="168" r:id="rId2"/>
    <sheet name="Aud Quest 2" sheetId="28" r:id="rId3"/>
    <sheet name="FP Info 3" sheetId="37" r:id="rId4"/>
    <sheet name="Fin Profile 4" sheetId="118" r:id="rId5"/>
    <sheet name="Assets-Liab 5-6" sheetId="3" r:id="rId6"/>
    <sheet name="Acct Summary 7-9" sheetId="4" r:id="rId7"/>
    <sheet name="Revenues 10-15" sheetId="5" r:id="rId8"/>
    <sheet name="Expenditures 16-24" sheetId="29" r:id="rId9"/>
    <sheet name="Tax Sched 25" sheetId="7" r:id="rId10"/>
    <sheet name="Short-Term Long-Term Debt 26" sheetId="8" r:id="rId11"/>
    <sheet name="Rest Tax Levies-Tort Im 27" sheetId="12" r:id="rId12"/>
    <sheet name="CARES CRRSA ARP 28-35" sheetId="186" r:id="rId13"/>
    <sheet name="Cap Outlay Deprec 36" sheetId="11" r:id="rId14"/>
    <sheet name="PCTC-OEPP 37-39" sheetId="34" r:id="rId15"/>
    <sheet name="Contracts Paid in CY 40" sheetId="183" r:id="rId16"/>
    <sheet name="Shared Outsourced Services 42" sheetId="182" r:id="rId17"/>
    <sheet name="ICR Computation 41" sheetId="108" r:id="rId18"/>
    <sheet name="AC 43" sheetId="184" r:id="rId19"/>
    <sheet name="Itemization 44" sheetId="127" r:id="rId20"/>
    <sheet name="REF 45" sheetId="117" r:id="rId21"/>
    <sheet name="Opinion-Notes 46" sheetId="129" r:id="rId22"/>
    <sheet name="DeficitAFRSum Calc 47" sheetId="146" r:id="rId23"/>
    <sheet name="AUDITCHECK" sheetId="36" r:id="rId24"/>
    <sheet name="AFR22" sheetId="106" state="hidden" r:id="rId25"/>
    <sheet name="Single Audit &amp; GATA Information" sheetId="188" r:id="rId26"/>
    <sheet name="SDJA Listing for cover page" sheetId="187" state="hidden" r:id="rId27"/>
  </sheets>
  <definedNames>
    <definedName name="_xlnm._FilterDatabase" localSheetId="24" hidden="1">'AFR22'!$A$1:$F$9789</definedName>
    <definedName name="_xlnm._FilterDatabase" localSheetId="26" hidden="1">'SDJA Listing for cover page'!$A$1:$D$993</definedName>
    <definedName name="_xlnm.Print_Titles" localSheetId="6">'Acct Summary 7-9'!$A:$B,'Acct Summary 7-9'!$1:$2</definedName>
    <definedName name="_xlnm.Print_Titles" localSheetId="5">'Assets-Liab 5-6'!$A:$B,'Assets-Liab 5-6'!$1:$2</definedName>
    <definedName name="_xlnm.Print_Titles" localSheetId="23">AUDITCHECK!$24:$24</definedName>
    <definedName name="_xlnm.Print_Titles" localSheetId="15">'Contracts Paid in CY 40'!$18:$18</definedName>
    <definedName name="_xlnm.Print_Titles" localSheetId="8">'Expenditures 16-24'!$A:$B,'Expenditures 16-24'!$1:$2</definedName>
    <definedName name="_xlnm.Print_Titles" localSheetId="14">'PCTC-OEPP 37-39'!$1:$5</definedName>
    <definedName name="_xlnm.Print_Titles" localSheetId="7">'Revenues 10-15'!$A:$B,'Revenues 10-15'!$1:$2</definedName>
    <definedName name="_xlnm.Print_Titles" localSheetId="16">'Shared Outsourced Services 42'!$5:$5</definedName>
    <definedName name="SCHADDRS" localSheetId="12">#REF!</definedName>
    <definedName name="SCHADDRS" localSheetId="15">#REF!</definedName>
    <definedName name="SCHADDRS" localSheetId="22">#REF!</definedName>
    <definedName name="SCHADDRS" localSheetId="4">#REF!</definedName>
    <definedName name="SCHADDRS" localSheetId="25">#REF!</definedName>
    <definedName name="SCHADDRS">#REF!</definedName>
    <definedName name="SCHCTY" localSheetId="12">#REF!</definedName>
    <definedName name="SCHCTY" localSheetId="15">#REF!</definedName>
    <definedName name="SCHCTY" localSheetId="22">#REF!</definedName>
    <definedName name="SCHCTY" localSheetId="4">#REF!</definedName>
    <definedName name="SCHCTY" localSheetId="25">#REF!</definedName>
    <definedName name="SCHCTY">#REF!</definedName>
    <definedName name="SCHNMBR" localSheetId="12">#REF!</definedName>
    <definedName name="SCHNMBR" localSheetId="15">#REF!</definedName>
    <definedName name="SCHNMBR" localSheetId="22">#REF!</definedName>
    <definedName name="SCHNMBR" localSheetId="4">#REF!</definedName>
    <definedName name="SCHNMBR" localSheetId="25">#REF!</definedName>
    <definedName name="SCHNMBR">#REF!</definedName>
    <definedName name="SCHNME" localSheetId="12">#REF!</definedName>
    <definedName name="SCHNME" localSheetId="15">#REF!</definedName>
    <definedName name="SCHNME" localSheetId="22">#REF!</definedName>
    <definedName name="SCHNME" localSheetId="4">#REF!</definedName>
    <definedName name="SCHNME" localSheetId="25">#REF!</definedName>
    <definedName name="SCHNME">#REF!</definedName>
    <definedName name="SUPT" localSheetId="12">#REF!</definedName>
    <definedName name="SUPT" localSheetId="15">#REF!</definedName>
    <definedName name="SUPT" localSheetId="22">#REF!</definedName>
    <definedName name="SUPT" localSheetId="4">#REF!</definedName>
    <definedName name="SUPT" localSheetId="25">#REF!</definedName>
    <definedName name="SUP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7" i="186" l="1"/>
  <c r="C79" i="4"/>
  <c r="J34" i="8"/>
  <c r="C4" i="3"/>
  <c r="C38" i="3"/>
  <c r="D265" i="29"/>
  <c r="D261" i="29"/>
  <c r="D260" i="29"/>
  <c r="D250" i="29"/>
  <c r="D245" i="29"/>
  <c r="D244" i="29"/>
  <c r="D241" i="29"/>
  <c r="D240" i="29"/>
  <c r="D239" i="29"/>
  <c r="D236" i="29"/>
  <c r="D228" i="29"/>
  <c r="D226" i="29"/>
  <c r="D224" i="29"/>
  <c r="D223" i="29"/>
  <c r="C29" i="186"/>
  <c r="I12" i="11" l="1"/>
  <c r="H12" i="11"/>
  <c r="C12" i="11"/>
  <c r="K39" i="186" l="1"/>
  <c r="G39" i="186"/>
  <c r="F39" i="186"/>
  <c r="D39" i="186"/>
  <c r="H429" i="29" l="1"/>
  <c r="H427" i="29"/>
  <c r="K427" i="29"/>
  <c r="L35" i="29" l="1"/>
  <c r="E288" i="186" l="1"/>
  <c r="F288" i="186"/>
  <c r="G288" i="186"/>
  <c r="H288" i="186"/>
  <c r="I288" i="186"/>
  <c r="J288" i="186"/>
  <c r="E290" i="186"/>
  <c r="F290" i="186"/>
  <c r="G290" i="186"/>
  <c r="H290" i="186"/>
  <c r="I290" i="186"/>
  <c r="J290" i="186"/>
  <c r="D290" i="186"/>
  <c r="E289" i="186"/>
  <c r="F289" i="186"/>
  <c r="G289" i="186"/>
  <c r="H289" i="186"/>
  <c r="I289" i="186"/>
  <c r="J289" i="186"/>
  <c r="D289" i="186"/>
  <c r="D288" i="186"/>
  <c r="E287" i="186"/>
  <c r="F287" i="186"/>
  <c r="G287" i="186"/>
  <c r="H287" i="186"/>
  <c r="I287" i="186"/>
  <c r="J287" i="186"/>
  <c r="D287" i="186"/>
  <c r="E286" i="186"/>
  <c r="F286" i="186"/>
  <c r="G286" i="186"/>
  <c r="H286" i="186"/>
  <c r="I286" i="186"/>
  <c r="J286" i="186"/>
  <c r="D286" i="186"/>
  <c r="L142" i="186"/>
  <c r="L28" i="186"/>
  <c r="D9780" i="106" l="1"/>
  <c r="B9775" i="106"/>
  <c r="D9775" i="106" s="1"/>
  <c r="B9776" i="106"/>
  <c r="D9776" i="106" s="1"/>
  <c r="B9777" i="106"/>
  <c r="D9777" i="106" s="1"/>
  <c r="B9778" i="106"/>
  <c r="D9778" i="106" s="1"/>
  <c r="B9780" i="106"/>
  <c r="B9781" i="106"/>
  <c r="D9781" i="106" s="1"/>
  <c r="B9782" i="106"/>
  <c r="D9782" i="106" s="1"/>
  <c r="B9783" i="106"/>
  <c r="D9783" i="106" s="1"/>
  <c r="D9749" i="106"/>
  <c r="D9760" i="106"/>
  <c r="B9735" i="106"/>
  <c r="D9735" i="106" s="1"/>
  <c r="B9736" i="106"/>
  <c r="D9736" i="106" s="1"/>
  <c r="B9737" i="106"/>
  <c r="D9737" i="106" s="1"/>
  <c r="B9738" i="106"/>
  <c r="D9738" i="106" s="1"/>
  <c r="B9739" i="106"/>
  <c r="D9739" i="106" s="1"/>
  <c r="B9740" i="106"/>
  <c r="D9740" i="106" s="1"/>
  <c r="B9741" i="106"/>
  <c r="D9741" i="106" s="1"/>
  <c r="B9742" i="106"/>
  <c r="D9742" i="106" s="1"/>
  <c r="B9743" i="106"/>
  <c r="D9743" i="106" s="1"/>
  <c r="B9744" i="106"/>
  <c r="D9744" i="106" s="1"/>
  <c r="B9745" i="106"/>
  <c r="D9745" i="106" s="1"/>
  <c r="B9746" i="106"/>
  <c r="D9746" i="106" s="1"/>
  <c r="B9747" i="106"/>
  <c r="D9747" i="106" s="1"/>
  <c r="B9748" i="106"/>
  <c r="D9748" i="106" s="1"/>
  <c r="B9749" i="106"/>
  <c r="B9751" i="106"/>
  <c r="D9751" i="106" s="1"/>
  <c r="B9752" i="106"/>
  <c r="D9752" i="106" s="1"/>
  <c r="B9753" i="106"/>
  <c r="D9753" i="106" s="1"/>
  <c r="B9754" i="106"/>
  <c r="D9754" i="106" s="1"/>
  <c r="B9755" i="106"/>
  <c r="D9755" i="106" s="1"/>
  <c r="B9756" i="106"/>
  <c r="D9756" i="106" s="1"/>
  <c r="B9757" i="106"/>
  <c r="D9757" i="106" s="1"/>
  <c r="B9759" i="106"/>
  <c r="D9759" i="106" s="1"/>
  <c r="B9760" i="106"/>
  <c r="B9761" i="106"/>
  <c r="D9761" i="106" s="1"/>
  <c r="B9762" i="106"/>
  <c r="D9762" i="106" s="1"/>
  <c r="B9763" i="106"/>
  <c r="D9763" i="106" s="1"/>
  <c r="B9764" i="106"/>
  <c r="D9764" i="106" s="1"/>
  <c r="B9765" i="106"/>
  <c r="D9765" i="106" s="1"/>
  <c r="B9767" i="106"/>
  <c r="D9767" i="106" s="1"/>
  <c r="B9768" i="106"/>
  <c r="D9768" i="106" s="1"/>
  <c r="B9769" i="106"/>
  <c r="D9769" i="106" s="1"/>
  <c r="B9770" i="106"/>
  <c r="D9770" i="106" s="1"/>
  <c r="B9771" i="106"/>
  <c r="D9771" i="106" s="1"/>
  <c r="B9772" i="106"/>
  <c r="D9772" i="106" s="1"/>
  <c r="B9773" i="106"/>
  <c r="D9773" i="106" s="1"/>
  <c r="B9729" i="106"/>
  <c r="D9729" i="106" s="1"/>
  <c r="B9730" i="106"/>
  <c r="D9730" i="106" s="1"/>
  <c r="B9731" i="106"/>
  <c r="D9731" i="106" s="1"/>
  <c r="B9732" i="106"/>
  <c r="D9732" i="106" s="1"/>
  <c r="B9733" i="106"/>
  <c r="D9733" i="106" s="1"/>
  <c r="B9734" i="106"/>
  <c r="D9734" i="106" s="1"/>
  <c r="B9728" i="106"/>
  <c r="D9728" i="106" s="1"/>
  <c r="J153" i="186"/>
  <c r="J298" i="186" s="1"/>
  <c r="H153" i="186"/>
  <c r="H298" i="186" s="1"/>
  <c r="G153" i="186"/>
  <c r="G298" i="186" s="1"/>
  <c r="F153" i="186"/>
  <c r="L152" i="186"/>
  <c r="B9784" i="106" s="1"/>
  <c r="D9784" i="106" s="1"/>
  <c r="L151" i="186"/>
  <c r="B9779" i="106" s="1"/>
  <c r="D9779" i="106" s="1"/>
  <c r="L148" i="186"/>
  <c r="B9774" i="106" s="1"/>
  <c r="D9774" i="106" s="1"/>
  <c r="L147" i="186"/>
  <c r="B9766" i="106" s="1"/>
  <c r="D9766" i="106" s="1"/>
  <c r="L146" i="186"/>
  <c r="B9758" i="106" s="1"/>
  <c r="D9758" i="106" s="1"/>
  <c r="L143" i="186"/>
  <c r="B9750" i="106" s="1"/>
  <c r="D9750" i="106" s="1"/>
  <c r="B9788" i="106" l="1"/>
  <c r="D9788" i="106" s="1"/>
  <c r="B9787" i="106"/>
  <c r="D9787" i="106" s="1"/>
  <c r="B9786" i="106"/>
  <c r="D9786" i="106" s="1"/>
  <c r="L153" i="186"/>
  <c r="B9789" i="106" s="1"/>
  <c r="D9789" i="106" s="1"/>
  <c r="F298" i="186"/>
  <c r="L298" i="186" s="1"/>
  <c r="B9785" i="106"/>
  <c r="D9785" i="106" s="1"/>
  <c r="D6" i="36"/>
  <c r="D5" i="36"/>
  <c r="A73" i="28"/>
  <c r="J16" i="4" l="1"/>
  <c r="B9727" i="106" l="1"/>
  <c r="D9727" i="106" s="1"/>
  <c r="B9726" i="106"/>
  <c r="D9726" i="106" s="1"/>
  <c r="D9707" i="106" l="1"/>
  <c r="D9708" i="106"/>
  <c r="D9709" i="106"/>
  <c r="D9710" i="106"/>
  <c r="D9711" i="106"/>
  <c r="D9712" i="106"/>
  <c r="D9713" i="106"/>
  <c r="D9714" i="106"/>
  <c r="D9715" i="106"/>
  <c r="D9716" i="106"/>
  <c r="D9717" i="106"/>
  <c r="D9718" i="106"/>
  <c r="D9719" i="106"/>
  <c r="D9720" i="106"/>
  <c r="D9721" i="106"/>
  <c r="D9722" i="106"/>
  <c r="D9723" i="106"/>
  <c r="D9724" i="106"/>
  <c r="D9725" i="106"/>
  <c r="B9724" i="106" l="1"/>
  <c r="B9722" i="106"/>
  <c r="B9720" i="106"/>
  <c r="B9718" i="106"/>
  <c r="B9716" i="106"/>
  <c r="B9708" i="106"/>
  <c r="B9709" i="106"/>
  <c r="B9710" i="106"/>
  <c r="B9711" i="106"/>
  <c r="B9712" i="106"/>
  <c r="B9713" i="106"/>
  <c r="B9714" i="106"/>
  <c r="B9707" i="106"/>
  <c r="L427" i="29" l="1"/>
  <c r="K419" i="29"/>
  <c r="B9717" i="106" s="1"/>
  <c r="K420" i="29"/>
  <c r="K421" i="29"/>
  <c r="B9719" i="106" s="1"/>
  <c r="K422" i="29"/>
  <c r="H423" i="29"/>
  <c r="K426" i="29"/>
  <c r="B9725" i="106" s="1"/>
  <c r="K425" i="29"/>
  <c r="B9723" i="106" s="1"/>
  <c r="K424" i="29"/>
  <c r="B9721" i="106" s="1"/>
  <c r="K373" i="29"/>
  <c r="B9715" i="106" s="1"/>
  <c r="K423" i="29" l="1"/>
  <c r="F179" i="34"/>
  <c r="B9699" i="106" l="1"/>
  <c r="D9699" i="106" s="1"/>
  <c r="B9683" i="106"/>
  <c r="D9683" i="106" s="1"/>
  <c r="B9684" i="106"/>
  <c r="D9684" i="106" s="1"/>
  <c r="B9686" i="106"/>
  <c r="D9686" i="106" s="1"/>
  <c r="B9688" i="106"/>
  <c r="D9688" i="106" s="1"/>
  <c r="B9691" i="106"/>
  <c r="D9691" i="106" s="1"/>
  <c r="B9700" i="106"/>
  <c r="D9700" i="106" s="1"/>
  <c r="B9701" i="106"/>
  <c r="D9701" i="106" s="1"/>
  <c r="B9702" i="106"/>
  <c r="D9702" i="106" s="1"/>
  <c r="B9703" i="106"/>
  <c r="D9703" i="106" s="1"/>
  <c r="B9704" i="106"/>
  <c r="D9704" i="106" s="1"/>
  <c r="B9705" i="106"/>
  <c r="D9705" i="106" s="1"/>
  <c r="B9692" i="106"/>
  <c r="D9692" i="106" s="1"/>
  <c r="B9694" i="106"/>
  <c r="D9694" i="106" s="1"/>
  <c r="B9695" i="106"/>
  <c r="D9695" i="106" s="1"/>
  <c r="B9696" i="106"/>
  <c r="D9696" i="106" s="1"/>
  <c r="B9697" i="106"/>
  <c r="D9697" i="106" s="1"/>
  <c r="B9685" i="106"/>
  <c r="D9685" i="106" s="1"/>
  <c r="B9687" i="106"/>
  <c r="D9687" i="106" s="1"/>
  <c r="B9689" i="106"/>
  <c r="D9689" i="106" s="1"/>
  <c r="L289" i="186" l="1"/>
  <c r="B9698" i="106" s="1"/>
  <c r="D9698" i="106" s="1"/>
  <c r="B9693" i="106"/>
  <c r="D9693" i="106" s="1"/>
  <c r="L288" i="186"/>
  <c r="B9690" i="106" s="1"/>
  <c r="D9690" i="106" s="1"/>
  <c r="L290" i="186"/>
  <c r="B9706" i="106" s="1"/>
  <c r="D9706" i="106" s="1"/>
  <c r="C37" i="184"/>
  <c r="K18" i="186"/>
  <c r="H18" i="186"/>
  <c r="G18" i="186"/>
  <c r="F18" i="186"/>
  <c r="D18" i="186"/>
  <c r="C18" i="186"/>
  <c r="G12" i="184"/>
  <c r="B9206" i="106" l="1"/>
  <c r="B9205" i="106"/>
  <c r="B9204" i="106"/>
  <c r="B9203" i="106"/>
  <c r="B9628" i="106" l="1"/>
  <c r="B9629" i="106"/>
  <c r="B9630" i="106"/>
  <c r="B9631" i="106"/>
  <c r="B9632" i="106"/>
  <c r="B9633" i="106"/>
  <c r="B9634" i="106"/>
  <c r="B9636" i="106"/>
  <c r="B9637" i="106"/>
  <c r="B9638" i="106"/>
  <c r="B9639" i="106"/>
  <c r="B9640" i="106"/>
  <c r="B9641" i="106"/>
  <c r="B9642" i="106"/>
  <c r="B9644" i="106"/>
  <c r="B9645" i="106"/>
  <c r="B9646" i="106"/>
  <c r="B9647" i="106"/>
  <c r="B9648" i="106"/>
  <c r="B9649" i="106"/>
  <c r="B9650" i="106"/>
  <c r="B9652" i="106"/>
  <c r="B9653" i="106"/>
  <c r="B9654" i="106"/>
  <c r="B9655" i="106"/>
  <c r="B9656" i="106"/>
  <c r="B9657" i="106"/>
  <c r="B9658" i="106"/>
  <c r="B9660" i="106"/>
  <c r="B9661" i="106"/>
  <c r="B9662" i="106"/>
  <c r="B9663" i="106"/>
  <c r="B9664" i="106"/>
  <c r="B9665" i="106"/>
  <c r="B9666" i="106"/>
  <c r="B9668" i="106"/>
  <c r="B9669" i="106"/>
  <c r="B9670" i="106"/>
  <c r="B9671" i="106"/>
  <c r="B9673" i="106"/>
  <c r="B9674" i="106"/>
  <c r="B9675" i="106"/>
  <c r="B9676" i="106"/>
  <c r="B4" i="7" l="1"/>
  <c r="A17" i="183" l="1"/>
  <c r="A13" i="24" l="1"/>
  <c r="A48" i="24" l="1"/>
  <c r="D7" i="36" l="1"/>
  <c r="F6" i="182"/>
  <c r="L26" i="186"/>
  <c r="B9570" i="106" s="1"/>
  <c r="L27" i="186"/>
  <c r="B9577" i="106" s="1"/>
  <c r="L29" i="186"/>
  <c r="B9584" i="106" s="1"/>
  <c r="L30" i="186"/>
  <c r="L31" i="186"/>
  <c r="L32" i="186"/>
  <c r="L33" i="186"/>
  <c r="L34" i="186"/>
  <c r="L35" i="186"/>
  <c r="L13" i="186"/>
  <c r="L14" i="186"/>
  <c r="L15" i="186"/>
  <c r="B9549" i="106" s="1"/>
  <c r="L16" i="186"/>
  <c r="B9556" i="106" s="1"/>
  <c r="L17" i="186"/>
  <c r="B9620" i="106"/>
  <c r="B9621" i="106"/>
  <c r="B9622" i="106"/>
  <c r="B9623" i="106"/>
  <c r="B9624" i="106"/>
  <c r="B9625" i="106"/>
  <c r="B9626" i="106"/>
  <c r="B9613" i="106"/>
  <c r="B9614" i="106"/>
  <c r="B9615" i="106"/>
  <c r="B9616" i="106"/>
  <c r="B9617" i="106"/>
  <c r="B9618" i="106"/>
  <c r="B9619" i="106"/>
  <c r="B9606" i="106"/>
  <c r="B9607" i="106"/>
  <c r="B9608" i="106"/>
  <c r="B9609" i="106"/>
  <c r="B9610" i="106"/>
  <c r="B9611" i="106"/>
  <c r="B9612" i="106"/>
  <c r="B9599" i="106"/>
  <c r="B9600" i="106"/>
  <c r="B9601" i="106"/>
  <c r="B9602" i="106"/>
  <c r="B9603" i="106"/>
  <c r="B9604" i="106"/>
  <c r="B9605" i="106"/>
  <c r="B9592" i="106"/>
  <c r="B9593" i="106"/>
  <c r="B9594" i="106"/>
  <c r="B9595" i="106"/>
  <c r="B9596" i="106"/>
  <c r="B9597" i="106"/>
  <c r="B9598" i="106"/>
  <c r="B9585" i="106"/>
  <c r="B9586" i="106"/>
  <c r="B9587" i="106"/>
  <c r="B9588" i="106"/>
  <c r="B9589" i="106"/>
  <c r="B9590" i="106"/>
  <c r="B9591" i="106"/>
  <c r="B9578" i="106"/>
  <c r="B9579" i="106"/>
  <c r="B9580" i="106"/>
  <c r="B9581" i="106"/>
  <c r="B9582" i="106"/>
  <c r="B9583" i="106"/>
  <c r="B9571" i="106"/>
  <c r="B9572" i="106"/>
  <c r="B9573" i="106"/>
  <c r="B9574" i="106"/>
  <c r="B9575" i="106"/>
  <c r="B9576" i="106"/>
  <c r="B9564" i="106"/>
  <c r="B9565" i="106"/>
  <c r="B9566" i="106"/>
  <c r="B9567" i="106"/>
  <c r="B9568" i="106"/>
  <c r="B9569" i="106"/>
  <c r="B9557" i="106"/>
  <c r="B9558" i="106"/>
  <c r="B9559" i="106"/>
  <c r="B9560" i="106"/>
  <c r="B9561" i="106"/>
  <c r="B9562" i="106"/>
  <c r="B9563" i="106"/>
  <c r="B9550" i="106"/>
  <c r="B9551" i="106"/>
  <c r="B9552" i="106"/>
  <c r="B9553" i="106"/>
  <c r="B9554" i="106"/>
  <c r="B9555" i="106"/>
  <c r="B9543" i="106"/>
  <c r="B9544" i="106"/>
  <c r="B9545" i="106"/>
  <c r="B9546" i="106"/>
  <c r="B9547" i="106"/>
  <c r="B9548" i="106"/>
  <c r="B9533" i="106" l="1"/>
  <c r="D9533" i="106" s="1"/>
  <c r="B9534" i="106"/>
  <c r="D9534" i="106" s="1"/>
  <c r="B9535" i="106"/>
  <c r="D9535" i="106" s="1"/>
  <c r="B9536" i="106"/>
  <c r="D9536" i="106" s="1"/>
  <c r="B9528" i="106"/>
  <c r="D9528" i="106" s="1"/>
  <c r="B9529" i="106"/>
  <c r="D9529" i="106" s="1"/>
  <c r="B9530" i="106"/>
  <c r="D9530" i="106" s="1"/>
  <c r="B9531" i="106"/>
  <c r="D9531" i="106" s="1"/>
  <c r="B9520" i="106"/>
  <c r="D9520" i="106" s="1"/>
  <c r="B9521" i="106"/>
  <c r="D9521" i="106" s="1"/>
  <c r="B9522" i="106"/>
  <c r="D9522" i="106" s="1"/>
  <c r="B9523" i="106"/>
  <c r="D9523" i="106" s="1"/>
  <c r="B9524" i="106"/>
  <c r="D9524" i="106" s="1"/>
  <c r="B9525" i="106"/>
  <c r="D9525" i="106" s="1"/>
  <c r="B9526" i="106"/>
  <c r="D9526" i="106" s="1"/>
  <c r="B9512" i="106"/>
  <c r="D9512" i="106" s="1"/>
  <c r="B9513" i="106"/>
  <c r="D9513" i="106" s="1"/>
  <c r="B9514" i="106"/>
  <c r="D9514" i="106" s="1"/>
  <c r="B9515" i="106"/>
  <c r="D9515" i="106" s="1"/>
  <c r="B9516" i="106"/>
  <c r="D9516" i="106" s="1"/>
  <c r="B9517" i="106"/>
  <c r="D9517" i="106" s="1"/>
  <c r="B9518" i="106"/>
  <c r="D9518" i="106" s="1"/>
  <c r="B9504" i="106"/>
  <c r="D9504" i="106" s="1"/>
  <c r="B9505" i="106"/>
  <c r="D9505" i="106" s="1"/>
  <c r="B9506" i="106"/>
  <c r="D9506" i="106" s="1"/>
  <c r="B9507" i="106"/>
  <c r="D9507" i="106" s="1"/>
  <c r="B9508" i="106"/>
  <c r="D9508" i="106" s="1"/>
  <c r="B9509" i="106"/>
  <c r="D9509" i="106" s="1"/>
  <c r="B9510" i="106"/>
  <c r="D9510" i="106" s="1"/>
  <c r="B9496" i="106"/>
  <c r="D9496" i="106" s="1"/>
  <c r="B9497" i="106"/>
  <c r="D9497" i="106" s="1"/>
  <c r="B9498" i="106"/>
  <c r="D9498" i="106" s="1"/>
  <c r="B9499" i="106"/>
  <c r="D9499" i="106" s="1"/>
  <c r="B9500" i="106"/>
  <c r="D9500" i="106" s="1"/>
  <c r="B9501" i="106"/>
  <c r="D9501" i="106" s="1"/>
  <c r="B9502" i="106"/>
  <c r="D9502" i="106" s="1"/>
  <c r="B9488" i="106"/>
  <c r="D9488" i="106" s="1"/>
  <c r="B9489" i="106"/>
  <c r="D9489" i="106" s="1"/>
  <c r="B9490" i="106"/>
  <c r="D9490" i="106" s="1"/>
  <c r="B9491" i="106"/>
  <c r="D9491" i="106" s="1"/>
  <c r="B9492" i="106"/>
  <c r="D9492" i="106" s="1"/>
  <c r="B9493" i="106"/>
  <c r="D9493" i="106" s="1"/>
  <c r="B9494" i="106"/>
  <c r="D9494" i="106" s="1"/>
  <c r="B9478" i="106"/>
  <c r="D9478" i="106" s="1"/>
  <c r="B9479" i="106"/>
  <c r="D9479" i="106" s="1"/>
  <c r="B9480" i="106"/>
  <c r="D9480" i="106" s="1"/>
  <c r="B9481" i="106"/>
  <c r="D9481" i="106" s="1"/>
  <c r="B9473" i="106"/>
  <c r="D9473" i="106" s="1"/>
  <c r="B9474" i="106"/>
  <c r="D9474" i="106" s="1"/>
  <c r="B9475" i="106"/>
  <c r="D9475" i="106" s="1"/>
  <c r="B9476" i="106"/>
  <c r="D9476" i="106" s="1"/>
  <c r="B9465" i="106"/>
  <c r="D9465" i="106" s="1"/>
  <c r="B9466" i="106"/>
  <c r="D9466" i="106" s="1"/>
  <c r="B9467" i="106"/>
  <c r="D9467" i="106" s="1"/>
  <c r="B9468" i="106"/>
  <c r="D9468" i="106" s="1"/>
  <c r="B9469" i="106"/>
  <c r="D9469" i="106" s="1"/>
  <c r="B9470" i="106"/>
  <c r="B9471" i="106"/>
  <c r="D9471" i="106" s="1"/>
  <c r="B9457" i="106"/>
  <c r="D9457" i="106" s="1"/>
  <c r="B9458" i="106"/>
  <c r="D9458" i="106" s="1"/>
  <c r="B9459" i="106"/>
  <c r="D9459" i="106" s="1"/>
  <c r="B9460" i="106"/>
  <c r="D9460" i="106" s="1"/>
  <c r="B9461" i="106"/>
  <c r="D9461" i="106" s="1"/>
  <c r="B9462" i="106"/>
  <c r="D9462" i="106" s="1"/>
  <c r="B9463" i="106"/>
  <c r="D9463" i="106" s="1"/>
  <c r="B9449" i="106"/>
  <c r="D9449" i="106" s="1"/>
  <c r="B9450" i="106"/>
  <c r="D9450" i="106" s="1"/>
  <c r="B9451" i="106"/>
  <c r="D9451" i="106" s="1"/>
  <c r="B9452" i="106"/>
  <c r="D9452" i="106" s="1"/>
  <c r="B9453" i="106"/>
  <c r="D9453" i="106" s="1"/>
  <c r="B9454" i="106"/>
  <c r="D9454" i="106" s="1"/>
  <c r="B9455" i="106"/>
  <c r="D9455" i="106" s="1"/>
  <c r="B9441" i="106"/>
  <c r="D9441" i="106" s="1"/>
  <c r="B9442" i="106"/>
  <c r="B9443" i="106"/>
  <c r="D9443" i="106" s="1"/>
  <c r="B9444" i="106"/>
  <c r="D9444" i="106" s="1"/>
  <c r="B9445" i="106"/>
  <c r="D9445" i="106" s="1"/>
  <c r="B9446" i="106"/>
  <c r="D9446" i="106" s="1"/>
  <c r="B9447" i="106"/>
  <c r="D9447" i="106" s="1"/>
  <c r="B9433" i="106"/>
  <c r="D9433" i="106" s="1"/>
  <c r="B9434" i="106"/>
  <c r="D9434" i="106" s="1"/>
  <c r="B9435" i="106"/>
  <c r="D9435" i="106" s="1"/>
  <c r="B9436" i="106"/>
  <c r="D9436" i="106" s="1"/>
  <c r="B9437" i="106"/>
  <c r="D9437" i="106" s="1"/>
  <c r="B9438" i="106"/>
  <c r="D9438" i="106" s="1"/>
  <c r="B9439" i="106"/>
  <c r="D9439" i="106" s="1"/>
  <c r="B9423" i="106"/>
  <c r="D9423" i="106" s="1"/>
  <c r="B9424" i="106"/>
  <c r="D9424" i="106" s="1"/>
  <c r="B9425" i="106"/>
  <c r="D9425" i="106" s="1"/>
  <c r="B9426" i="106"/>
  <c r="D9426" i="106" s="1"/>
  <c r="B9418" i="106"/>
  <c r="D9418" i="106" s="1"/>
  <c r="B9419" i="106"/>
  <c r="D9419" i="106" s="1"/>
  <c r="B9420" i="106"/>
  <c r="D9420" i="106" s="1"/>
  <c r="B9421" i="106"/>
  <c r="D9421" i="106" s="1"/>
  <c r="B9410" i="106"/>
  <c r="D9410" i="106" s="1"/>
  <c r="B9411" i="106"/>
  <c r="D9411" i="106" s="1"/>
  <c r="B9412" i="106"/>
  <c r="D9412" i="106" s="1"/>
  <c r="B9413" i="106"/>
  <c r="D9413" i="106" s="1"/>
  <c r="B9414" i="106"/>
  <c r="D9414" i="106" s="1"/>
  <c r="B9415" i="106"/>
  <c r="D9415" i="106" s="1"/>
  <c r="B9416" i="106"/>
  <c r="D9416" i="106" s="1"/>
  <c r="B9402" i="106"/>
  <c r="D9402" i="106" s="1"/>
  <c r="B9403" i="106"/>
  <c r="D9403" i="106" s="1"/>
  <c r="B9404" i="106"/>
  <c r="D9404" i="106" s="1"/>
  <c r="B9405" i="106"/>
  <c r="D9405" i="106" s="1"/>
  <c r="B9406" i="106"/>
  <c r="D9406" i="106" s="1"/>
  <c r="B9407" i="106"/>
  <c r="D9407" i="106" s="1"/>
  <c r="B9408" i="106"/>
  <c r="D9408" i="106" s="1"/>
  <c r="B9394" i="106"/>
  <c r="D9394" i="106" s="1"/>
  <c r="B9395" i="106"/>
  <c r="D9395" i="106" s="1"/>
  <c r="B9396" i="106"/>
  <c r="D9396" i="106" s="1"/>
  <c r="B9397" i="106"/>
  <c r="D9397" i="106" s="1"/>
  <c r="B9398" i="106"/>
  <c r="D9398" i="106" s="1"/>
  <c r="B9399" i="106"/>
  <c r="D9399" i="106" s="1"/>
  <c r="B9400" i="106"/>
  <c r="D9400" i="106" s="1"/>
  <c r="B9386" i="106"/>
  <c r="D9386" i="106" s="1"/>
  <c r="B9387" i="106"/>
  <c r="D9387" i="106" s="1"/>
  <c r="B9388" i="106"/>
  <c r="D9388" i="106" s="1"/>
  <c r="B9389" i="106"/>
  <c r="D9389" i="106" s="1"/>
  <c r="B9390" i="106"/>
  <c r="D9390" i="106" s="1"/>
  <c r="B9391" i="106"/>
  <c r="D9391" i="106" s="1"/>
  <c r="B9392" i="106"/>
  <c r="D9392" i="106" s="1"/>
  <c r="B9378" i="106"/>
  <c r="D9378" i="106" s="1"/>
  <c r="B9379" i="106"/>
  <c r="D9379" i="106" s="1"/>
  <c r="B9380" i="106"/>
  <c r="D9380" i="106" s="1"/>
  <c r="B9381" i="106"/>
  <c r="D9381" i="106" s="1"/>
  <c r="B9382" i="106"/>
  <c r="D9382" i="106" s="1"/>
  <c r="B9383" i="106"/>
  <c r="D9383" i="106" s="1"/>
  <c r="B9384" i="106"/>
  <c r="D9384" i="106" s="1"/>
  <c r="B9368" i="106"/>
  <c r="D9368" i="106" s="1"/>
  <c r="B9369" i="106"/>
  <c r="D9369" i="106" s="1"/>
  <c r="B9370" i="106"/>
  <c r="D9370" i="106" s="1"/>
  <c r="B9371" i="106"/>
  <c r="D9371" i="106" s="1"/>
  <c r="B9363" i="106"/>
  <c r="D9363" i="106" s="1"/>
  <c r="B9364" i="106"/>
  <c r="D9364" i="106" s="1"/>
  <c r="B9365" i="106"/>
  <c r="D9365" i="106" s="1"/>
  <c r="B9366" i="106"/>
  <c r="D9366" i="106" s="1"/>
  <c r="B9355" i="106"/>
  <c r="D9355" i="106" s="1"/>
  <c r="B9356" i="106"/>
  <c r="D9356" i="106" s="1"/>
  <c r="B9357" i="106"/>
  <c r="D9357" i="106" s="1"/>
  <c r="B9358" i="106"/>
  <c r="D9358" i="106" s="1"/>
  <c r="B9359" i="106"/>
  <c r="D9359" i="106" s="1"/>
  <c r="B9360" i="106"/>
  <c r="D9360" i="106" s="1"/>
  <c r="B9361" i="106"/>
  <c r="D9361" i="106" s="1"/>
  <c r="B9347" i="106"/>
  <c r="D9347" i="106" s="1"/>
  <c r="B9348" i="106"/>
  <c r="D9348" i="106" s="1"/>
  <c r="B9349" i="106"/>
  <c r="D9349" i="106" s="1"/>
  <c r="B9350" i="106"/>
  <c r="D9350" i="106" s="1"/>
  <c r="B9351" i="106"/>
  <c r="D9351" i="106" s="1"/>
  <c r="B9352" i="106"/>
  <c r="D9352" i="106" s="1"/>
  <c r="B9353" i="106"/>
  <c r="D9353" i="106" s="1"/>
  <c r="B9339" i="106"/>
  <c r="B9340" i="106"/>
  <c r="D9340" i="106" s="1"/>
  <c r="B9341" i="106"/>
  <c r="D9341" i="106" s="1"/>
  <c r="B9342" i="106"/>
  <c r="D9342" i="106" s="1"/>
  <c r="B9343" i="106"/>
  <c r="D9343" i="106" s="1"/>
  <c r="B9344" i="106"/>
  <c r="D9344" i="106" s="1"/>
  <c r="B9345" i="106"/>
  <c r="D9345" i="106" s="1"/>
  <c r="B9331" i="106"/>
  <c r="B9332" i="106"/>
  <c r="D9332" i="106" s="1"/>
  <c r="B9333" i="106"/>
  <c r="D9333" i="106" s="1"/>
  <c r="B9334" i="106"/>
  <c r="D9334" i="106" s="1"/>
  <c r="B9335" i="106"/>
  <c r="D9335" i="106" s="1"/>
  <c r="B9336" i="106"/>
  <c r="D9336" i="106" s="1"/>
  <c r="B9337" i="106"/>
  <c r="D9337" i="106" s="1"/>
  <c r="B9323" i="106"/>
  <c r="D9323" i="106" s="1"/>
  <c r="B9324" i="106"/>
  <c r="D9324" i="106" s="1"/>
  <c r="B9325" i="106"/>
  <c r="D9325" i="106" s="1"/>
  <c r="B9326" i="106"/>
  <c r="D9326" i="106" s="1"/>
  <c r="B9327" i="106"/>
  <c r="D9327" i="106" s="1"/>
  <c r="B9328" i="106"/>
  <c r="D9328" i="106" s="1"/>
  <c r="B9329" i="106"/>
  <c r="D9329" i="106" s="1"/>
  <c r="B9313" i="106"/>
  <c r="D9313" i="106" s="1"/>
  <c r="B9314" i="106"/>
  <c r="B9315" i="106"/>
  <c r="D9315" i="106" s="1"/>
  <c r="B9316" i="106"/>
  <c r="D9316" i="106" s="1"/>
  <c r="B9308" i="106"/>
  <c r="D9308" i="106" s="1"/>
  <c r="B9309" i="106"/>
  <c r="D9309" i="106" s="1"/>
  <c r="B9310" i="106"/>
  <c r="D9310" i="106" s="1"/>
  <c r="B9311" i="106"/>
  <c r="D9311" i="106" s="1"/>
  <c r="B9300" i="106"/>
  <c r="B9301" i="106"/>
  <c r="B9302" i="106"/>
  <c r="B9303" i="106"/>
  <c r="B9304" i="106"/>
  <c r="B9305" i="106"/>
  <c r="B9306" i="106"/>
  <c r="B9292" i="106"/>
  <c r="B9293" i="106"/>
  <c r="B9294" i="106"/>
  <c r="B9295" i="106"/>
  <c r="B9296" i="106"/>
  <c r="B9297" i="106"/>
  <c r="B9298" i="106"/>
  <c r="B9284" i="106"/>
  <c r="B9285" i="106"/>
  <c r="B9286" i="106"/>
  <c r="B9287" i="106"/>
  <c r="B9288" i="106"/>
  <c r="B9289" i="106"/>
  <c r="B9290" i="106"/>
  <c r="B9276" i="106"/>
  <c r="D9276" i="106" s="1"/>
  <c r="B9277" i="106"/>
  <c r="D9277" i="106" s="1"/>
  <c r="B9278" i="106"/>
  <c r="D9278" i="106" s="1"/>
  <c r="B9279" i="106"/>
  <c r="D9279" i="106" s="1"/>
  <c r="B9280" i="106"/>
  <c r="D9280" i="106" s="1"/>
  <c r="B9281" i="106"/>
  <c r="D9281" i="106" s="1"/>
  <c r="B9282" i="106"/>
  <c r="D9282" i="106" s="1"/>
  <c r="D9284" i="106"/>
  <c r="D9285" i="106"/>
  <c r="D9286" i="106"/>
  <c r="D9287" i="106"/>
  <c r="D9288" i="106"/>
  <c r="D9289" i="106"/>
  <c r="D9290" i="106"/>
  <c r="D9292" i="106"/>
  <c r="D9293" i="106"/>
  <c r="D9294" i="106"/>
  <c r="D9295" i="106"/>
  <c r="D9296" i="106"/>
  <c r="D9297" i="106"/>
  <c r="D9298" i="106"/>
  <c r="D9300" i="106"/>
  <c r="D9301" i="106"/>
  <c r="D9302" i="106"/>
  <c r="D9303" i="106"/>
  <c r="D9304" i="106"/>
  <c r="D9305" i="106"/>
  <c r="D9306" i="106"/>
  <c r="D9314" i="106"/>
  <c r="D9331" i="106"/>
  <c r="D9339" i="106"/>
  <c r="D9442" i="106"/>
  <c r="D9470" i="106"/>
  <c r="D9543" i="106"/>
  <c r="D9544" i="106"/>
  <c r="D9545" i="106"/>
  <c r="D9546" i="106"/>
  <c r="D9547" i="106"/>
  <c r="D9548" i="106"/>
  <c r="D9549" i="106"/>
  <c r="D9550" i="106"/>
  <c r="D9551" i="106"/>
  <c r="D9552" i="106"/>
  <c r="D9553" i="106"/>
  <c r="D9554" i="106"/>
  <c r="D9555" i="106"/>
  <c r="D9556" i="106"/>
  <c r="D9557" i="106"/>
  <c r="D9558" i="106"/>
  <c r="D9559" i="106"/>
  <c r="D9560" i="106"/>
  <c r="D9561" i="106"/>
  <c r="D9562" i="106"/>
  <c r="D9563" i="106"/>
  <c r="D9564" i="106"/>
  <c r="D9565" i="106"/>
  <c r="D9566" i="106"/>
  <c r="D9567" i="106"/>
  <c r="D9568" i="106"/>
  <c r="D9569" i="106"/>
  <c r="D9570" i="106"/>
  <c r="D9571" i="106"/>
  <c r="D9572" i="106"/>
  <c r="D9573" i="106"/>
  <c r="D9574" i="106"/>
  <c r="D9575" i="106"/>
  <c r="D9576" i="106"/>
  <c r="D9577" i="106"/>
  <c r="D9578" i="106"/>
  <c r="D9579" i="106"/>
  <c r="D9580" i="106"/>
  <c r="D9581" i="106"/>
  <c r="D9582" i="106"/>
  <c r="D9583" i="106"/>
  <c r="D9584" i="106"/>
  <c r="D9585" i="106"/>
  <c r="D9586" i="106"/>
  <c r="D9587" i="106"/>
  <c r="D9588" i="106"/>
  <c r="D9589" i="106"/>
  <c r="D9590" i="106"/>
  <c r="D9591" i="106"/>
  <c r="D9592" i="106"/>
  <c r="D9593" i="106"/>
  <c r="D9594" i="106"/>
  <c r="D9595" i="106"/>
  <c r="D9596" i="106"/>
  <c r="D9597" i="106"/>
  <c r="D9598" i="106"/>
  <c r="D9599" i="106"/>
  <c r="D9600" i="106"/>
  <c r="D9601" i="106"/>
  <c r="D9602" i="106"/>
  <c r="D9603" i="106"/>
  <c r="D9604" i="106"/>
  <c r="D9605" i="106"/>
  <c r="D9606" i="106"/>
  <c r="D9607" i="106"/>
  <c r="D9608" i="106"/>
  <c r="D9609" i="106"/>
  <c r="D9610" i="106"/>
  <c r="D9611" i="106"/>
  <c r="D9612" i="106"/>
  <c r="D9613" i="106"/>
  <c r="D9614" i="106"/>
  <c r="D9615" i="106"/>
  <c r="D9616" i="106"/>
  <c r="D9617" i="106"/>
  <c r="D9618" i="106"/>
  <c r="D9619" i="106"/>
  <c r="D9620" i="106"/>
  <c r="D9621" i="106"/>
  <c r="D9622" i="106"/>
  <c r="D9623" i="106"/>
  <c r="D9624" i="106"/>
  <c r="D9625" i="106"/>
  <c r="D9626" i="106"/>
  <c r="D9627" i="106"/>
  <c r="D9628" i="106"/>
  <c r="D9629" i="106"/>
  <c r="D9630" i="106"/>
  <c r="D9631" i="106"/>
  <c r="D9632" i="106"/>
  <c r="D9633" i="106"/>
  <c r="D9634" i="106"/>
  <c r="D9636" i="106"/>
  <c r="D9637" i="106"/>
  <c r="D9638" i="106"/>
  <c r="D9639" i="106"/>
  <c r="D9640" i="106"/>
  <c r="D9641" i="106"/>
  <c r="D9642" i="106"/>
  <c r="D9644" i="106"/>
  <c r="D9645" i="106"/>
  <c r="D9646" i="106"/>
  <c r="D9647" i="106"/>
  <c r="D9648" i="106"/>
  <c r="D9649" i="106"/>
  <c r="D9650" i="106"/>
  <c r="D9652" i="106"/>
  <c r="D9653" i="106"/>
  <c r="D9654" i="106"/>
  <c r="D9655" i="106"/>
  <c r="D9656" i="106"/>
  <c r="D9657" i="106"/>
  <c r="D9658" i="106"/>
  <c r="D9660" i="106"/>
  <c r="D9661" i="106"/>
  <c r="D9662" i="106"/>
  <c r="D9663" i="106"/>
  <c r="D9664" i="106"/>
  <c r="D9665" i="106"/>
  <c r="D9666" i="106"/>
  <c r="D9668" i="106"/>
  <c r="D9669" i="106"/>
  <c r="D9670" i="106"/>
  <c r="D9671" i="106"/>
  <c r="D9673" i="106"/>
  <c r="D9674" i="106"/>
  <c r="D9675" i="106"/>
  <c r="D9676" i="106"/>
  <c r="B9268" i="106"/>
  <c r="D9268" i="106" s="1"/>
  <c r="B9269" i="106"/>
  <c r="D9269" i="106" s="1"/>
  <c r="B9270" i="106"/>
  <c r="D9270" i="106" s="1"/>
  <c r="B9271" i="106"/>
  <c r="D9271" i="106" s="1"/>
  <c r="B9272" i="106"/>
  <c r="D9272" i="106" s="1"/>
  <c r="B9273" i="106"/>
  <c r="D9273" i="106" s="1"/>
  <c r="B9274" i="106"/>
  <c r="D9274" i="106" s="1"/>
  <c r="B9258" i="106"/>
  <c r="D9258" i="106" s="1"/>
  <c r="B9259" i="106"/>
  <c r="D9259" i="106" s="1"/>
  <c r="B9260" i="106"/>
  <c r="D9260" i="106" s="1"/>
  <c r="B9261" i="106"/>
  <c r="D9261" i="106" s="1"/>
  <c r="B9253" i="106"/>
  <c r="D9253" i="106" s="1"/>
  <c r="B9254" i="106"/>
  <c r="D9254" i="106" s="1"/>
  <c r="B9255" i="106"/>
  <c r="D9255" i="106" s="1"/>
  <c r="B9256" i="106"/>
  <c r="D9256" i="106" s="1"/>
  <c r="B9245" i="106"/>
  <c r="D9245" i="106" s="1"/>
  <c r="B9246" i="106"/>
  <c r="D9246" i="106" s="1"/>
  <c r="B9247" i="106"/>
  <c r="D9247" i="106" s="1"/>
  <c r="B9248" i="106"/>
  <c r="D9248" i="106" s="1"/>
  <c r="B9249" i="106"/>
  <c r="D9249" i="106" s="1"/>
  <c r="B9250" i="106"/>
  <c r="D9250" i="106" s="1"/>
  <c r="B9251" i="106"/>
  <c r="D9251" i="106" s="1"/>
  <c r="B9237" i="106"/>
  <c r="D9237" i="106" s="1"/>
  <c r="B9238" i="106"/>
  <c r="D9238" i="106" s="1"/>
  <c r="B9239" i="106"/>
  <c r="D9239" i="106" s="1"/>
  <c r="B9240" i="106"/>
  <c r="D9240" i="106" s="1"/>
  <c r="B9241" i="106"/>
  <c r="D9241" i="106" s="1"/>
  <c r="B9242" i="106"/>
  <c r="D9242" i="106" s="1"/>
  <c r="B9243" i="106"/>
  <c r="D9243" i="106" s="1"/>
  <c r="B9229" i="106"/>
  <c r="D9229" i="106" s="1"/>
  <c r="B9230" i="106"/>
  <c r="D9230" i="106" s="1"/>
  <c r="B9231" i="106"/>
  <c r="D9231" i="106" s="1"/>
  <c r="B9232" i="106"/>
  <c r="D9232" i="106" s="1"/>
  <c r="B9233" i="106"/>
  <c r="D9233" i="106" s="1"/>
  <c r="B9234" i="106"/>
  <c r="D9234" i="106" s="1"/>
  <c r="B9235" i="106"/>
  <c r="D9235" i="106" s="1"/>
  <c r="B9221" i="106"/>
  <c r="D9221" i="106" s="1"/>
  <c r="B9222" i="106"/>
  <c r="D9222" i="106" s="1"/>
  <c r="B9223" i="106"/>
  <c r="D9223" i="106" s="1"/>
  <c r="B9224" i="106"/>
  <c r="D9224" i="106" s="1"/>
  <c r="B9225" i="106"/>
  <c r="D9225" i="106" s="1"/>
  <c r="B9226" i="106"/>
  <c r="D9226" i="106" s="1"/>
  <c r="B9227" i="106"/>
  <c r="D9227" i="106" s="1"/>
  <c r="B9213" i="106"/>
  <c r="D9213" i="106" s="1"/>
  <c r="B9214" i="106"/>
  <c r="D9214" i="106" s="1"/>
  <c r="B9215" i="106"/>
  <c r="D9215" i="106" s="1"/>
  <c r="B9216" i="106"/>
  <c r="D9216" i="106" s="1"/>
  <c r="B9217" i="106"/>
  <c r="D9217" i="106" s="1"/>
  <c r="B9218" i="106"/>
  <c r="D9218" i="106" s="1"/>
  <c r="B9219" i="106"/>
  <c r="D9219" i="106" s="1"/>
  <c r="D9203" i="106"/>
  <c r="D9204" i="106"/>
  <c r="D9205" i="106"/>
  <c r="D9206" i="106"/>
  <c r="B9198" i="106"/>
  <c r="D9198" i="106" s="1"/>
  <c r="B9199" i="106"/>
  <c r="D9199" i="106" s="1"/>
  <c r="B9200" i="106"/>
  <c r="D9200" i="106" s="1"/>
  <c r="B9201" i="106"/>
  <c r="D9201" i="106" s="1"/>
  <c r="B9190" i="106"/>
  <c r="D9190" i="106" s="1"/>
  <c r="B9191" i="106"/>
  <c r="D9191" i="106" s="1"/>
  <c r="B9192" i="106"/>
  <c r="D9192" i="106" s="1"/>
  <c r="B9193" i="106"/>
  <c r="D9193" i="106" s="1"/>
  <c r="B9194" i="106"/>
  <c r="D9194" i="106" s="1"/>
  <c r="B9195" i="106"/>
  <c r="D9195" i="106" s="1"/>
  <c r="B9196" i="106"/>
  <c r="D9196" i="106" s="1"/>
  <c r="B9182" i="106"/>
  <c r="D9182" i="106" s="1"/>
  <c r="B9183" i="106"/>
  <c r="D9183" i="106" s="1"/>
  <c r="B9184" i="106"/>
  <c r="D9184" i="106" s="1"/>
  <c r="B9185" i="106"/>
  <c r="D9185" i="106" s="1"/>
  <c r="B9186" i="106"/>
  <c r="D9186" i="106" s="1"/>
  <c r="B9187" i="106"/>
  <c r="D9187" i="106" s="1"/>
  <c r="B9188" i="106"/>
  <c r="D9188" i="106" s="1"/>
  <c r="B9174" i="106"/>
  <c r="D9174" i="106" s="1"/>
  <c r="B9175" i="106"/>
  <c r="D9175" i="106" s="1"/>
  <c r="B9176" i="106"/>
  <c r="D9176" i="106" s="1"/>
  <c r="B9177" i="106"/>
  <c r="D9177" i="106" s="1"/>
  <c r="B9178" i="106"/>
  <c r="D9178" i="106" s="1"/>
  <c r="B9179" i="106"/>
  <c r="D9179" i="106" s="1"/>
  <c r="B9180" i="106"/>
  <c r="D9180" i="106" s="1"/>
  <c r="B9166" i="106"/>
  <c r="D9166" i="106" s="1"/>
  <c r="B9167" i="106"/>
  <c r="D9167" i="106" s="1"/>
  <c r="B9168" i="106"/>
  <c r="D9168" i="106" s="1"/>
  <c r="B9169" i="106"/>
  <c r="D9169" i="106" s="1"/>
  <c r="B9170" i="106"/>
  <c r="D9170" i="106" s="1"/>
  <c r="B9171" i="106"/>
  <c r="D9171" i="106" s="1"/>
  <c r="B9172" i="106"/>
  <c r="D9172" i="106" s="1"/>
  <c r="B9158" i="106"/>
  <c r="D9158" i="106" s="1"/>
  <c r="B9159" i="106"/>
  <c r="D9159" i="106" s="1"/>
  <c r="B9160" i="106"/>
  <c r="D9160" i="106" s="1"/>
  <c r="B9161" i="106"/>
  <c r="D9161" i="106" s="1"/>
  <c r="B9162" i="106"/>
  <c r="D9162" i="106" s="1"/>
  <c r="B9163" i="106"/>
  <c r="D9163" i="106" s="1"/>
  <c r="B9164" i="106"/>
  <c r="D9164" i="106" s="1"/>
  <c r="B9148" i="106"/>
  <c r="D9148" i="106" s="1"/>
  <c r="B9149" i="106"/>
  <c r="D9149" i="106" s="1"/>
  <c r="B9150" i="106"/>
  <c r="D9150" i="106" s="1"/>
  <c r="B9151" i="106"/>
  <c r="D9151" i="106" s="1"/>
  <c r="B9143" i="106"/>
  <c r="D9143" i="106" s="1"/>
  <c r="B9144" i="106"/>
  <c r="D9144" i="106" s="1"/>
  <c r="B9145" i="106"/>
  <c r="D9145" i="106" s="1"/>
  <c r="B9146" i="106"/>
  <c r="D9146" i="106" s="1"/>
  <c r="B9135" i="106"/>
  <c r="B9136" i="106"/>
  <c r="B9137" i="106"/>
  <c r="B9138" i="106"/>
  <c r="B9139" i="106"/>
  <c r="B9140" i="106"/>
  <c r="B9141" i="106"/>
  <c r="D9141" i="106" s="1"/>
  <c r="B9127" i="106"/>
  <c r="B9128" i="106"/>
  <c r="B9129" i="106"/>
  <c r="B9130" i="106"/>
  <c r="B9131" i="106"/>
  <c r="B9132" i="106"/>
  <c r="B9133" i="106"/>
  <c r="B9119" i="106"/>
  <c r="B9120" i="106"/>
  <c r="B9121" i="106"/>
  <c r="B9122" i="106"/>
  <c r="B9123" i="106"/>
  <c r="B9124" i="106"/>
  <c r="B9125" i="106"/>
  <c r="B9111" i="106"/>
  <c r="B9112" i="106"/>
  <c r="B9113" i="106"/>
  <c r="B9114" i="106"/>
  <c r="B9115" i="106"/>
  <c r="B9116" i="106"/>
  <c r="B9117" i="106"/>
  <c r="B9103" i="106"/>
  <c r="B9104" i="106"/>
  <c r="B9105" i="106"/>
  <c r="B9106" i="106"/>
  <c r="B9107" i="106"/>
  <c r="B9108" i="106"/>
  <c r="B9109" i="106"/>
  <c r="L106" i="186"/>
  <c r="B9110" i="106" s="1"/>
  <c r="J279" i="186"/>
  <c r="B9541" i="106" s="1"/>
  <c r="D9541" i="106" s="1"/>
  <c r="H279" i="186"/>
  <c r="B9540" i="106" s="1"/>
  <c r="D9540" i="106" s="1"/>
  <c r="G279" i="186"/>
  <c r="B9539" i="106" s="1"/>
  <c r="D9539" i="106" s="1"/>
  <c r="F279" i="186"/>
  <c r="L278" i="186"/>
  <c r="B9537" i="106" s="1"/>
  <c r="D9537" i="106" s="1"/>
  <c r="L277" i="186"/>
  <c r="B9532" i="106" s="1"/>
  <c r="D9532" i="106" s="1"/>
  <c r="L274" i="186"/>
  <c r="B9527" i="106" s="1"/>
  <c r="D9527" i="106" s="1"/>
  <c r="L273" i="186"/>
  <c r="B9519" i="106" s="1"/>
  <c r="D9519" i="106" s="1"/>
  <c r="L272" i="186"/>
  <c r="B9511" i="106" s="1"/>
  <c r="D9511" i="106" s="1"/>
  <c r="L269" i="186"/>
  <c r="B9503" i="106" s="1"/>
  <c r="D9503" i="106" s="1"/>
  <c r="L268" i="186"/>
  <c r="B9495" i="106" s="1"/>
  <c r="D9495" i="106" s="1"/>
  <c r="J261" i="186"/>
  <c r="B9486" i="106" s="1"/>
  <c r="D9486" i="106" s="1"/>
  <c r="H261" i="186"/>
  <c r="B9485" i="106" s="1"/>
  <c r="D9485" i="106" s="1"/>
  <c r="G261" i="186"/>
  <c r="B9484" i="106" s="1"/>
  <c r="D9484" i="106" s="1"/>
  <c r="F261" i="186"/>
  <c r="B9483" i="106" s="1"/>
  <c r="D9483" i="106" s="1"/>
  <c r="L260" i="186"/>
  <c r="B9482" i="106" s="1"/>
  <c r="D9482" i="106" s="1"/>
  <c r="L259" i="186"/>
  <c r="B9477" i="106" s="1"/>
  <c r="D9477" i="106" s="1"/>
  <c r="L256" i="186"/>
  <c r="B9472" i="106" s="1"/>
  <c r="D9472" i="106" s="1"/>
  <c r="L255" i="186"/>
  <c r="B9464" i="106" s="1"/>
  <c r="D9464" i="106" s="1"/>
  <c r="L254" i="186"/>
  <c r="B9456" i="106" s="1"/>
  <c r="D9456" i="106" s="1"/>
  <c r="L251" i="186"/>
  <c r="B9448" i="106" s="1"/>
  <c r="D9448" i="106" s="1"/>
  <c r="L250" i="186"/>
  <c r="B9440" i="106" s="1"/>
  <c r="D9440" i="106" s="1"/>
  <c r="J243" i="186"/>
  <c r="B9431" i="106" s="1"/>
  <c r="D9431" i="106" s="1"/>
  <c r="H243" i="186"/>
  <c r="B9430" i="106" s="1"/>
  <c r="D9430" i="106" s="1"/>
  <c r="G243" i="186"/>
  <c r="B9429" i="106" s="1"/>
  <c r="D9429" i="106" s="1"/>
  <c r="F243" i="186"/>
  <c r="L242" i="186"/>
  <c r="B9427" i="106" s="1"/>
  <c r="D9427" i="106" s="1"/>
  <c r="L241" i="186"/>
  <c r="B9422" i="106" s="1"/>
  <c r="D9422" i="106" s="1"/>
  <c r="L238" i="186"/>
  <c r="B9417" i="106" s="1"/>
  <c r="D9417" i="106" s="1"/>
  <c r="L237" i="186"/>
  <c r="B9409" i="106" s="1"/>
  <c r="D9409" i="106" s="1"/>
  <c r="L236" i="186"/>
  <c r="B9401" i="106" s="1"/>
  <c r="D9401" i="106" s="1"/>
  <c r="L233" i="186"/>
  <c r="B9393" i="106" s="1"/>
  <c r="D9393" i="106" s="1"/>
  <c r="L232" i="186"/>
  <c r="B9385" i="106" s="1"/>
  <c r="D9385" i="106" s="1"/>
  <c r="J225" i="186"/>
  <c r="B9376" i="106" s="1"/>
  <c r="D9376" i="106" s="1"/>
  <c r="H225" i="186"/>
  <c r="B9375" i="106" s="1"/>
  <c r="D9375" i="106" s="1"/>
  <c r="G225" i="186"/>
  <c r="B9374" i="106" s="1"/>
  <c r="D9374" i="106" s="1"/>
  <c r="F225" i="186"/>
  <c r="B9373" i="106" s="1"/>
  <c r="D9373" i="106" s="1"/>
  <c r="L224" i="186"/>
  <c r="B9372" i="106" s="1"/>
  <c r="D9372" i="106" s="1"/>
  <c r="L223" i="186"/>
  <c r="B9367" i="106" s="1"/>
  <c r="D9367" i="106" s="1"/>
  <c r="L220" i="186"/>
  <c r="B9362" i="106" s="1"/>
  <c r="D9362" i="106" s="1"/>
  <c r="L219" i="186"/>
  <c r="B9354" i="106" s="1"/>
  <c r="D9354" i="106" s="1"/>
  <c r="L218" i="186"/>
  <c r="B9346" i="106" s="1"/>
  <c r="D9346" i="106" s="1"/>
  <c r="L215" i="186"/>
  <c r="B9338" i="106" s="1"/>
  <c r="D9338" i="106" s="1"/>
  <c r="L214" i="186"/>
  <c r="B9330" i="106" s="1"/>
  <c r="D9330" i="106" s="1"/>
  <c r="J207" i="186"/>
  <c r="B9321" i="106" s="1"/>
  <c r="D9321" i="106" s="1"/>
  <c r="H207" i="186"/>
  <c r="B9320" i="106" s="1"/>
  <c r="D9320" i="106" s="1"/>
  <c r="G207" i="186"/>
  <c r="B9319" i="106" s="1"/>
  <c r="D9319" i="106" s="1"/>
  <c r="F207" i="186"/>
  <c r="L206" i="186"/>
  <c r="B9317" i="106" s="1"/>
  <c r="D9317" i="106" s="1"/>
  <c r="L205" i="186"/>
  <c r="B9312" i="106" s="1"/>
  <c r="D9312" i="106" s="1"/>
  <c r="L202" i="186"/>
  <c r="B9307" i="106" s="1"/>
  <c r="D9307" i="106" s="1"/>
  <c r="L201" i="186"/>
  <c r="B9299" i="106" s="1"/>
  <c r="D9299" i="106" s="1"/>
  <c r="L200" i="186"/>
  <c r="B9291" i="106" s="1"/>
  <c r="D9291" i="106" s="1"/>
  <c r="L197" i="186"/>
  <c r="B9283" i="106" s="1"/>
  <c r="D9283" i="106" s="1"/>
  <c r="L196" i="186"/>
  <c r="B9275" i="106" s="1"/>
  <c r="D9275" i="106" s="1"/>
  <c r="J189" i="186"/>
  <c r="B9266" i="106" s="1"/>
  <c r="D9266" i="106" s="1"/>
  <c r="H189" i="186"/>
  <c r="B9265" i="106" s="1"/>
  <c r="D9265" i="106" s="1"/>
  <c r="G189" i="186"/>
  <c r="B9264" i="106" s="1"/>
  <c r="D9264" i="106" s="1"/>
  <c r="F189" i="186"/>
  <c r="B9263" i="106" s="1"/>
  <c r="D9263" i="106" s="1"/>
  <c r="L188" i="186"/>
  <c r="B9262" i="106" s="1"/>
  <c r="D9262" i="106" s="1"/>
  <c r="L187" i="186"/>
  <c r="B9257" i="106" s="1"/>
  <c r="D9257" i="106" s="1"/>
  <c r="L184" i="186"/>
  <c r="B9252" i="106" s="1"/>
  <c r="D9252" i="106" s="1"/>
  <c r="L183" i="186"/>
  <c r="B9244" i="106" s="1"/>
  <c r="D9244" i="106" s="1"/>
  <c r="L182" i="186"/>
  <c r="B9236" i="106" s="1"/>
  <c r="D9236" i="106" s="1"/>
  <c r="L179" i="186"/>
  <c r="B9228" i="106" s="1"/>
  <c r="D9228" i="106" s="1"/>
  <c r="L178" i="186"/>
  <c r="B9220" i="106" s="1"/>
  <c r="D9220" i="106" s="1"/>
  <c r="J171" i="186"/>
  <c r="B9681" i="106" s="1"/>
  <c r="D9681" i="106" s="1"/>
  <c r="H171" i="186"/>
  <c r="B9680" i="106" s="1"/>
  <c r="D9680" i="106" s="1"/>
  <c r="G171" i="186"/>
  <c r="B9679" i="106" s="1"/>
  <c r="D9679" i="106" s="1"/>
  <c r="F171" i="186"/>
  <c r="B9678" i="106" s="1"/>
  <c r="D9678" i="106" s="1"/>
  <c r="L170" i="186"/>
  <c r="B9677" i="106" s="1"/>
  <c r="D9677" i="106" s="1"/>
  <c r="L169" i="186"/>
  <c r="B9672" i="106" s="1"/>
  <c r="D9672" i="106" s="1"/>
  <c r="L166" i="186"/>
  <c r="B9667" i="106" s="1"/>
  <c r="D9667" i="106" s="1"/>
  <c r="L165" i="186"/>
  <c r="B9659" i="106" s="1"/>
  <c r="D9659" i="106" s="1"/>
  <c r="L164" i="186"/>
  <c r="B9651" i="106" s="1"/>
  <c r="D9651" i="106" s="1"/>
  <c r="L161" i="186"/>
  <c r="B9643" i="106" s="1"/>
  <c r="D9643" i="106" s="1"/>
  <c r="L160" i="186"/>
  <c r="B9635" i="106" s="1"/>
  <c r="D9635" i="106" s="1"/>
  <c r="J135" i="186"/>
  <c r="B9211" i="106" s="1"/>
  <c r="D9211" i="106" s="1"/>
  <c r="H135" i="186"/>
  <c r="B9210" i="106" s="1"/>
  <c r="D9210" i="106" s="1"/>
  <c r="G135" i="186"/>
  <c r="B9209" i="106" s="1"/>
  <c r="D9209" i="106" s="1"/>
  <c r="F135" i="186"/>
  <c r="B9208" i="106" s="1"/>
  <c r="D9208" i="106" s="1"/>
  <c r="L134" i="186"/>
  <c r="B9207" i="106" s="1"/>
  <c r="L133" i="186"/>
  <c r="B9202" i="106" s="1"/>
  <c r="D9202" i="106" s="1"/>
  <c r="L130" i="186"/>
  <c r="B9197" i="106" s="1"/>
  <c r="D9197" i="106" s="1"/>
  <c r="L129" i="186"/>
  <c r="B9189" i="106" s="1"/>
  <c r="D9189" i="106" s="1"/>
  <c r="L128" i="186"/>
  <c r="B9181" i="106" s="1"/>
  <c r="D9181" i="106" s="1"/>
  <c r="L125" i="186"/>
  <c r="B9173" i="106" s="1"/>
  <c r="D9173" i="106" s="1"/>
  <c r="L124" i="186"/>
  <c r="B9165" i="106" s="1"/>
  <c r="D9165" i="106" s="1"/>
  <c r="J117" i="186"/>
  <c r="B9156" i="106" s="1"/>
  <c r="D9156" i="106" s="1"/>
  <c r="H117" i="186"/>
  <c r="B9155" i="106" s="1"/>
  <c r="D9155" i="106" s="1"/>
  <c r="G117" i="186"/>
  <c r="B9154" i="106" s="1"/>
  <c r="D9154" i="106" s="1"/>
  <c r="F117" i="186"/>
  <c r="B9153" i="106" s="1"/>
  <c r="D9153" i="106" s="1"/>
  <c r="L116" i="186"/>
  <c r="B9152" i="106" s="1"/>
  <c r="D9152" i="106" s="1"/>
  <c r="L115" i="186"/>
  <c r="B9147" i="106" s="1"/>
  <c r="D9147" i="106" s="1"/>
  <c r="L112" i="186"/>
  <c r="B9142" i="106" s="1"/>
  <c r="D9142" i="106" s="1"/>
  <c r="L111" i="186"/>
  <c r="B9134" i="106" s="1"/>
  <c r="L110" i="186"/>
  <c r="B9126" i="106" s="1"/>
  <c r="L107" i="186"/>
  <c r="B9118" i="106" s="1"/>
  <c r="D9207" i="106" l="1"/>
  <c r="L117" i="186"/>
  <c r="B9157" i="106" s="1"/>
  <c r="D9157" i="106" s="1"/>
  <c r="L171" i="186"/>
  <c r="B9682" i="106" s="1"/>
  <c r="D9682" i="106" s="1"/>
  <c r="L207" i="186"/>
  <c r="B9322" i="106" s="1"/>
  <c r="D9322" i="106" s="1"/>
  <c r="L243" i="186"/>
  <c r="B9432" i="106" s="1"/>
  <c r="D9432" i="106" s="1"/>
  <c r="L279" i="186"/>
  <c r="B9542" i="106" s="1"/>
  <c r="D9542" i="106" s="1"/>
  <c r="B9318" i="106"/>
  <c r="D9318" i="106" s="1"/>
  <c r="B9428" i="106"/>
  <c r="D9428" i="106" s="1"/>
  <c r="B9538" i="106"/>
  <c r="D9538" i="106" s="1"/>
  <c r="L135" i="186"/>
  <c r="B9212" i="106" s="1"/>
  <c r="D9212" i="106" s="1"/>
  <c r="L189" i="186"/>
  <c r="B9267" i="106" s="1"/>
  <c r="D9267" i="106" s="1"/>
  <c r="L225" i="186"/>
  <c r="B9377" i="106" s="1"/>
  <c r="D9377" i="106" s="1"/>
  <c r="L261" i="186"/>
  <c r="B9487" i="106" s="1"/>
  <c r="D9487" i="106" s="1"/>
  <c r="D191" i="34"/>
  <c r="D31" i="28" l="1"/>
  <c r="B9102" i="106" l="1"/>
  <c r="B9101" i="106"/>
  <c r="B9100" i="106"/>
  <c r="D80" i="36" l="1" a="1"/>
  <c r="D80" i="36" s="1"/>
  <c r="A46" i="24" l="1"/>
  <c r="L254" i="29" l="1"/>
  <c r="B2724" i="106"/>
  <c r="B2723" i="106"/>
  <c r="B1484" i="106"/>
  <c r="B1421" i="106"/>
  <c r="B1420" i="106"/>
  <c r="K253" i="29"/>
  <c r="K251" i="29"/>
  <c r="K250" i="29"/>
  <c r="B1485" i="106" s="1"/>
  <c r="K249" i="29"/>
  <c r="D254" i="29"/>
  <c r="K254" i="29" l="1"/>
  <c r="D93" i="36"/>
  <c r="G10" i="12" l="1"/>
  <c r="D4" i="36"/>
  <c r="B7783" i="106" l="1"/>
  <c r="B8525" i="106"/>
  <c r="B9098" i="106" l="1"/>
  <c r="B9097" i="106"/>
  <c r="G6" i="12" l="1"/>
  <c r="C2" i="7" l="1"/>
  <c r="C89" i="4" l="1"/>
  <c r="D9070" i="106" l="1"/>
  <c r="D9097" i="106"/>
  <c r="D9098" i="106"/>
  <c r="D9100" i="106"/>
  <c r="D9101" i="106"/>
  <c r="D9102" i="106"/>
  <c r="D9103" i="106"/>
  <c r="D9104" i="106"/>
  <c r="D9105" i="106"/>
  <c r="D9106" i="106"/>
  <c r="D9107" i="106"/>
  <c r="D9108" i="106"/>
  <c r="D9109" i="106"/>
  <c r="D9110" i="106"/>
  <c r="D9111" i="106"/>
  <c r="D9112" i="106"/>
  <c r="D9113" i="106"/>
  <c r="D9114" i="106"/>
  <c r="D9115" i="106"/>
  <c r="D9116" i="106"/>
  <c r="D9117" i="106"/>
  <c r="D9118" i="106"/>
  <c r="D9119" i="106"/>
  <c r="D9120" i="106"/>
  <c r="D9121" i="106"/>
  <c r="D9122" i="106"/>
  <c r="D9123" i="106"/>
  <c r="D9124" i="106"/>
  <c r="D9125" i="106"/>
  <c r="D9126" i="106"/>
  <c r="D9127" i="106"/>
  <c r="D9128" i="106"/>
  <c r="D9129" i="106"/>
  <c r="D9130" i="106"/>
  <c r="D9131" i="106"/>
  <c r="D9132" i="106"/>
  <c r="D9133" i="106"/>
  <c r="D9134" i="106"/>
  <c r="D9135" i="106"/>
  <c r="D9136" i="106"/>
  <c r="D9137" i="106"/>
  <c r="D9138" i="106"/>
  <c r="D9139" i="106"/>
  <c r="D9140" i="106"/>
  <c r="B8693" i="106"/>
  <c r="D8693" i="106" s="1"/>
  <c r="B8694" i="106"/>
  <c r="D8694" i="106" s="1"/>
  <c r="B8695" i="106"/>
  <c r="D8695" i="106" s="1"/>
  <c r="D8696" i="106"/>
  <c r="B8698" i="106"/>
  <c r="D8698" i="106" s="1"/>
  <c r="D8699" i="106"/>
  <c r="B8700" i="106"/>
  <c r="D8700" i="106" s="1"/>
  <c r="B8701" i="106"/>
  <c r="D8701" i="106" s="1"/>
  <c r="D8702" i="106"/>
  <c r="B8703" i="106"/>
  <c r="D8703" i="106" s="1"/>
  <c r="B8708" i="106"/>
  <c r="D8708" i="106" s="1"/>
  <c r="B8709" i="106"/>
  <c r="D8709" i="106" s="1"/>
  <c r="B8710" i="106"/>
  <c r="D8710" i="106" s="1"/>
  <c r="D8711" i="106"/>
  <c r="B8713" i="106"/>
  <c r="D8713" i="106" s="1"/>
  <c r="D8714" i="106"/>
  <c r="B8715" i="106"/>
  <c r="D8715" i="106" s="1"/>
  <c r="B8716" i="106"/>
  <c r="D8716" i="106" s="1"/>
  <c r="D8717" i="106"/>
  <c r="B8718" i="106"/>
  <c r="D8718" i="106" s="1"/>
  <c r="B8723" i="106"/>
  <c r="D8723" i="106" s="1"/>
  <c r="B8724" i="106"/>
  <c r="D8724" i="106" s="1"/>
  <c r="B8725" i="106"/>
  <c r="D8725" i="106" s="1"/>
  <c r="D8726" i="106"/>
  <c r="D8728" i="106"/>
  <c r="B8729" i="106"/>
  <c r="D8729" i="106" s="1"/>
  <c r="B8730" i="106"/>
  <c r="D8730" i="106" s="1"/>
  <c r="D8731" i="106"/>
  <c r="B8732" i="106"/>
  <c r="D8732" i="106" s="1"/>
  <c r="B8737" i="106"/>
  <c r="D8737" i="106" s="1"/>
  <c r="B8738" i="106"/>
  <c r="D8738" i="106" s="1"/>
  <c r="B8739" i="106"/>
  <c r="D8739" i="106" s="1"/>
  <c r="D8740" i="106"/>
  <c r="B8742" i="106"/>
  <c r="D8742" i="106" s="1"/>
  <c r="D8743" i="106"/>
  <c r="B8744" i="106"/>
  <c r="D8744" i="106" s="1"/>
  <c r="B8745" i="106"/>
  <c r="D8745" i="106" s="1"/>
  <c r="D8746" i="106"/>
  <c r="B8747" i="106"/>
  <c r="D8747" i="106" s="1"/>
  <c r="B8752" i="106"/>
  <c r="D8752" i="106" s="1"/>
  <c r="B8753" i="106"/>
  <c r="D8753" i="106" s="1"/>
  <c r="B8754" i="106"/>
  <c r="D8754" i="106" s="1"/>
  <c r="D8755" i="106"/>
  <c r="B8756" i="106"/>
  <c r="D8756" i="106" s="1"/>
  <c r="D8757" i="106"/>
  <c r="B8758" i="106"/>
  <c r="D8758" i="106" s="1"/>
  <c r="B8759" i="106"/>
  <c r="D8759" i="106" s="1"/>
  <c r="D8760" i="106"/>
  <c r="B8761" i="106"/>
  <c r="D8761" i="106" s="1"/>
  <c r="B8766" i="106"/>
  <c r="D8766" i="106" s="1"/>
  <c r="B8767" i="106"/>
  <c r="D8767" i="106" s="1"/>
  <c r="B8768" i="106"/>
  <c r="D8768" i="106" s="1"/>
  <c r="D8769" i="106"/>
  <c r="B8770" i="106"/>
  <c r="D8770" i="106" s="1"/>
  <c r="D8771" i="106"/>
  <c r="B8772" i="106"/>
  <c r="D8772" i="106" s="1"/>
  <c r="B8773" i="106"/>
  <c r="D8773" i="106" s="1"/>
  <c r="D8774" i="106"/>
  <c r="B8775" i="106"/>
  <c r="D8775" i="106" s="1"/>
  <c r="B8795" i="106"/>
  <c r="D8795" i="106" s="1"/>
  <c r="B8798" i="106"/>
  <c r="D8798" i="106" s="1"/>
  <c r="B8799" i="106"/>
  <c r="D8799" i="106" s="1"/>
  <c r="B8800" i="106"/>
  <c r="D8800" i="106" s="1"/>
  <c r="B8801" i="106"/>
  <c r="D8801" i="106" s="1"/>
  <c r="B8802" i="106"/>
  <c r="D8802" i="106" s="1"/>
  <c r="B8803" i="106"/>
  <c r="D8803" i="106" s="1"/>
  <c r="B8804" i="106"/>
  <c r="D8804" i="106" s="1"/>
  <c r="B8806" i="106"/>
  <c r="D8806" i="106" s="1"/>
  <c r="B8807" i="106"/>
  <c r="D8807" i="106" s="1"/>
  <c r="B8808" i="106"/>
  <c r="D8808" i="106" s="1"/>
  <c r="B8809" i="106"/>
  <c r="D8809" i="106" s="1"/>
  <c r="B8810" i="106"/>
  <c r="D8810" i="106" s="1"/>
  <c r="B8811" i="106"/>
  <c r="D8811" i="106" s="1"/>
  <c r="B8812" i="106"/>
  <c r="D8812" i="106" s="1"/>
  <c r="B8814" i="106"/>
  <c r="D8814" i="106" s="1"/>
  <c r="B8815" i="106"/>
  <c r="D8815" i="106" s="1"/>
  <c r="B8816" i="106"/>
  <c r="D8816" i="106" s="1"/>
  <c r="B8817" i="106"/>
  <c r="D8817" i="106" s="1"/>
  <c r="B8818" i="106"/>
  <c r="D8818" i="106" s="1"/>
  <c r="B8819" i="106"/>
  <c r="D8819" i="106" s="1"/>
  <c r="B8820" i="106"/>
  <c r="D8820" i="106" s="1"/>
  <c r="B8822" i="106"/>
  <c r="D8822" i="106" s="1"/>
  <c r="B8823" i="106"/>
  <c r="D8823" i="106" s="1"/>
  <c r="B8824" i="106"/>
  <c r="D8824" i="106" s="1"/>
  <c r="B8825" i="106"/>
  <c r="D8825" i="106" s="1"/>
  <c r="B8826" i="106"/>
  <c r="D8826" i="106" s="1"/>
  <c r="B8827" i="106"/>
  <c r="D8827" i="106" s="1"/>
  <c r="B8828" i="106"/>
  <c r="D8828" i="106" s="1"/>
  <c r="B8830" i="106"/>
  <c r="D8830" i="106" s="1"/>
  <c r="B8831" i="106"/>
  <c r="D8831" i="106" s="1"/>
  <c r="B8832" i="106"/>
  <c r="D8832" i="106" s="1"/>
  <c r="B8833" i="106"/>
  <c r="D8833" i="106" s="1"/>
  <c r="B8834" i="106"/>
  <c r="D8834" i="106" s="1"/>
  <c r="B8835" i="106"/>
  <c r="D8835" i="106" s="1"/>
  <c r="B8836" i="106"/>
  <c r="D8836" i="106" s="1"/>
  <c r="B8838" i="106"/>
  <c r="D8838" i="106" s="1"/>
  <c r="B8839" i="106"/>
  <c r="D8839" i="106" s="1"/>
  <c r="B8840" i="106"/>
  <c r="D8840" i="106" s="1"/>
  <c r="B8841" i="106"/>
  <c r="D8841" i="106" s="1"/>
  <c r="B8843" i="106"/>
  <c r="D8843" i="106" s="1"/>
  <c r="B8844" i="106"/>
  <c r="D8844" i="106" s="1"/>
  <c r="B8845" i="106"/>
  <c r="D8845" i="106" s="1"/>
  <c r="B8846" i="106"/>
  <c r="D8846" i="106" s="1"/>
  <c r="D8853" i="106"/>
  <c r="D8854" i="106"/>
  <c r="D8855" i="106"/>
  <c r="D8856" i="106"/>
  <c r="D8857" i="106"/>
  <c r="D8858" i="106"/>
  <c r="D8859" i="106"/>
  <c r="D8861" i="106"/>
  <c r="D8862" i="106"/>
  <c r="D8863" i="106"/>
  <c r="D8864" i="106"/>
  <c r="D8865" i="106"/>
  <c r="D8866" i="106"/>
  <c r="D8867" i="106"/>
  <c r="D8869" i="106"/>
  <c r="D8870" i="106"/>
  <c r="D8871" i="106"/>
  <c r="D8872" i="106"/>
  <c r="D8873" i="106"/>
  <c r="D8874" i="106"/>
  <c r="D8875" i="106"/>
  <c r="D8877" i="106"/>
  <c r="D8878" i="106"/>
  <c r="D8879" i="106"/>
  <c r="D8880" i="106"/>
  <c r="D8881" i="106"/>
  <c r="D8882" i="106"/>
  <c r="D8883" i="106"/>
  <c r="D8885" i="106"/>
  <c r="D8886" i="106"/>
  <c r="D8887" i="106"/>
  <c r="D8888" i="106"/>
  <c r="D8889" i="106"/>
  <c r="D8890" i="106"/>
  <c r="D8891" i="106"/>
  <c r="D8893" i="106"/>
  <c r="D8894" i="106"/>
  <c r="D8895" i="106"/>
  <c r="D8896" i="106"/>
  <c r="D8898" i="106"/>
  <c r="D8899" i="106"/>
  <c r="D8900" i="106"/>
  <c r="D8901" i="106"/>
  <c r="B8908" i="106"/>
  <c r="D8908" i="106" s="1"/>
  <c r="B8909" i="106"/>
  <c r="D8909" i="106" s="1"/>
  <c r="B8910" i="106"/>
  <c r="D8910" i="106" s="1"/>
  <c r="B8911" i="106"/>
  <c r="D8911" i="106" s="1"/>
  <c r="B8912" i="106"/>
  <c r="D8912" i="106" s="1"/>
  <c r="B8913" i="106"/>
  <c r="D8913" i="106" s="1"/>
  <c r="B8914" i="106"/>
  <c r="D8914" i="106" s="1"/>
  <c r="B8916" i="106"/>
  <c r="D8916" i="106" s="1"/>
  <c r="B8917" i="106"/>
  <c r="D8917" i="106" s="1"/>
  <c r="B8918" i="106"/>
  <c r="D8918" i="106" s="1"/>
  <c r="B8919" i="106"/>
  <c r="D8919" i="106" s="1"/>
  <c r="B8920" i="106"/>
  <c r="D8920" i="106" s="1"/>
  <c r="B8921" i="106"/>
  <c r="D8921" i="106" s="1"/>
  <c r="B8922" i="106"/>
  <c r="D8922" i="106" s="1"/>
  <c r="B8924" i="106"/>
  <c r="D8924" i="106" s="1"/>
  <c r="B8925" i="106"/>
  <c r="D8925" i="106" s="1"/>
  <c r="B8926" i="106"/>
  <c r="D8926" i="106" s="1"/>
  <c r="B8927" i="106"/>
  <c r="D8927" i="106" s="1"/>
  <c r="B8928" i="106"/>
  <c r="D8928" i="106" s="1"/>
  <c r="B8929" i="106"/>
  <c r="D8929" i="106" s="1"/>
  <c r="B8930" i="106"/>
  <c r="D8930" i="106" s="1"/>
  <c r="B8932" i="106"/>
  <c r="D8932" i="106" s="1"/>
  <c r="B8933" i="106"/>
  <c r="D8933" i="106" s="1"/>
  <c r="B8934" i="106"/>
  <c r="D8934" i="106" s="1"/>
  <c r="B8935" i="106"/>
  <c r="D8935" i="106" s="1"/>
  <c r="B8936" i="106"/>
  <c r="D8936" i="106" s="1"/>
  <c r="B8937" i="106"/>
  <c r="D8937" i="106" s="1"/>
  <c r="B8938" i="106"/>
  <c r="D8938" i="106" s="1"/>
  <c r="B8940" i="106"/>
  <c r="D8940" i="106" s="1"/>
  <c r="B8941" i="106"/>
  <c r="D8941" i="106" s="1"/>
  <c r="B8942" i="106"/>
  <c r="D8942" i="106" s="1"/>
  <c r="B8943" i="106"/>
  <c r="D8943" i="106" s="1"/>
  <c r="B8944" i="106"/>
  <c r="D8944" i="106" s="1"/>
  <c r="B8945" i="106"/>
  <c r="D8945" i="106" s="1"/>
  <c r="B8946" i="106"/>
  <c r="D8946" i="106" s="1"/>
  <c r="B8948" i="106"/>
  <c r="D8948" i="106" s="1"/>
  <c r="B8949" i="106"/>
  <c r="D8949" i="106" s="1"/>
  <c r="B8950" i="106"/>
  <c r="D8950" i="106" s="1"/>
  <c r="B8951" i="106"/>
  <c r="D8951" i="106" s="1"/>
  <c r="B8953" i="106"/>
  <c r="D8953" i="106" s="1"/>
  <c r="B8954" i="106"/>
  <c r="D8954" i="106" s="1"/>
  <c r="B8955" i="106"/>
  <c r="D8955" i="106" s="1"/>
  <c r="B8956" i="106"/>
  <c r="D8956" i="106" s="1"/>
  <c r="B8963" i="106"/>
  <c r="D8963" i="106" s="1"/>
  <c r="B8964" i="106"/>
  <c r="D8964" i="106" s="1"/>
  <c r="B8965" i="106"/>
  <c r="D8965" i="106" s="1"/>
  <c r="B8966" i="106"/>
  <c r="D8966" i="106" s="1"/>
  <c r="B8967" i="106"/>
  <c r="D8967" i="106" s="1"/>
  <c r="B8968" i="106"/>
  <c r="D8968" i="106" s="1"/>
  <c r="B8969" i="106"/>
  <c r="D8969" i="106" s="1"/>
  <c r="B8971" i="106"/>
  <c r="D8971" i="106" s="1"/>
  <c r="B8972" i="106"/>
  <c r="D8972" i="106" s="1"/>
  <c r="B8973" i="106"/>
  <c r="D8973" i="106" s="1"/>
  <c r="B8974" i="106"/>
  <c r="D8974" i="106" s="1"/>
  <c r="B8975" i="106"/>
  <c r="D8975" i="106" s="1"/>
  <c r="B8976" i="106"/>
  <c r="D8976" i="106" s="1"/>
  <c r="B8977" i="106"/>
  <c r="D8977" i="106" s="1"/>
  <c r="B8979" i="106"/>
  <c r="D8979" i="106" s="1"/>
  <c r="B8980" i="106"/>
  <c r="D8980" i="106" s="1"/>
  <c r="B8981" i="106"/>
  <c r="D8981" i="106" s="1"/>
  <c r="B8982" i="106"/>
  <c r="D8982" i="106" s="1"/>
  <c r="B8983" i="106"/>
  <c r="D8983" i="106" s="1"/>
  <c r="B8984" i="106"/>
  <c r="D8984" i="106" s="1"/>
  <c r="B8985" i="106"/>
  <c r="D8985" i="106" s="1"/>
  <c r="B8987" i="106"/>
  <c r="D8987" i="106" s="1"/>
  <c r="B8989" i="106"/>
  <c r="D8989" i="106" s="1"/>
  <c r="B8990" i="106"/>
  <c r="D8990" i="106" s="1"/>
  <c r="B8991" i="106"/>
  <c r="D8991" i="106" s="1"/>
  <c r="B8992" i="106"/>
  <c r="D8992" i="106" s="1"/>
  <c r="B8993" i="106"/>
  <c r="D8993" i="106" s="1"/>
  <c r="B8994" i="106"/>
  <c r="D8994" i="106" s="1"/>
  <c r="B8995" i="106"/>
  <c r="D8995" i="106" s="1"/>
  <c r="B8997" i="106"/>
  <c r="D8997" i="106" s="1"/>
  <c r="B8998" i="106"/>
  <c r="D8998" i="106" s="1"/>
  <c r="B8999" i="106"/>
  <c r="D8999" i="106" s="1"/>
  <c r="B9000" i="106"/>
  <c r="D9000" i="106" s="1"/>
  <c r="B9002" i="106"/>
  <c r="D9002" i="106" s="1"/>
  <c r="B9003" i="106"/>
  <c r="D9003" i="106" s="1"/>
  <c r="B9004" i="106"/>
  <c r="D9004" i="106" s="1"/>
  <c r="B9005" i="106"/>
  <c r="D9005" i="106" s="1"/>
  <c r="D9012" i="106"/>
  <c r="D9013" i="106"/>
  <c r="D9014" i="106"/>
  <c r="D9015" i="106"/>
  <c r="D9016" i="106"/>
  <c r="D9017" i="106"/>
  <c r="D9018" i="106"/>
  <c r="D9020" i="106"/>
  <c r="D9021" i="106"/>
  <c r="D9022" i="106"/>
  <c r="D9023" i="106"/>
  <c r="D9024" i="106"/>
  <c r="D9025" i="106"/>
  <c r="D9026" i="106"/>
  <c r="D9028" i="106"/>
  <c r="D9029" i="106"/>
  <c r="D9030" i="106"/>
  <c r="D9031" i="106"/>
  <c r="D9032" i="106"/>
  <c r="D9033" i="106"/>
  <c r="D9034" i="106"/>
  <c r="D9036" i="106"/>
  <c r="D9037" i="106"/>
  <c r="D9038" i="106"/>
  <c r="D9039" i="106"/>
  <c r="D9040" i="106"/>
  <c r="D9041" i="106"/>
  <c r="D9042" i="106"/>
  <c r="D9044" i="106"/>
  <c r="D9045" i="106"/>
  <c r="D9046" i="106"/>
  <c r="D9047" i="106"/>
  <c r="D9048" i="106"/>
  <c r="D9049" i="106"/>
  <c r="D9050" i="106"/>
  <c r="D9052" i="106"/>
  <c r="D9053" i="106"/>
  <c r="D9054" i="106"/>
  <c r="D9055" i="106"/>
  <c r="D9057" i="106"/>
  <c r="D9058" i="106"/>
  <c r="D9059" i="106"/>
  <c r="D9060" i="106"/>
  <c r="B9090" i="106"/>
  <c r="D9090" i="106" s="1"/>
  <c r="B9091" i="106"/>
  <c r="D9091" i="106" s="1"/>
  <c r="B9092" i="106"/>
  <c r="D9092" i="106" s="1"/>
  <c r="B9093" i="106"/>
  <c r="D9093" i="106" s="1"/>
  <c r="B9094" i="106"/>
  <c r="D9094" i="106" s="1"/>
  <c r="B9095" i="106"/>
  <c r="D9095" i="106" s="1"/>
  <c r="I23" i="12" l="1"/>
  <c r="B9067" i="106" l="1"/>
  <c r="D9067" i="106" s="1"/>
  <c r="D37" i="186" l="1"/>
  <c r="B8719" i="106" s="1"/>
  <c r="D8719" i="106" s="1"/>
  <c r="L24" i="186"/>
  <c r="B8787" i="106" s="1"/>
  <c r="D8787" i="106" s="1"/>
  <c r="L23" i="186"/>
  <c r="B8785" i="106" s="1"/>
  <c r="D8785" i="106" s="1"/>
  <c r="D8783" i="106"/>
  <c r="D8789" i="106"/>
  <c r="D8786" i="106"/>
  <c r="L12" i="186"/>
  <c r="B8781" i="106"/>
  <c r="D8781" i="106" s="1"/>
  <c r="B8782" i="106"/>
  <c r="D8782" i="106" s="1"/>
  <c r="B9077" i="106"/>
  <c r="D9077" i="106" s="1"/>
  <c r="B9078" i="106"/>
  <c r="D9078" i="106" s="1"/>
  <c r="B9079" i="106"/>
  <c r="D9079" i="106" s="1"/>
  <c r="B9080" i="106"/>
  <c r="D9080" i="106" s="1"/>
  <c r="B9081" i="106"/>
  <c r="D9081" i="106" s="1"/>
  <c r="B9082" i="106"/>
  <c r="D9082" i="106" s="1"/>
  <c r="B9076" i="106"/>
  <c r="D9076" i="106" s="1"/>
  <c r="B9068" i="106"/>
  <c r="D9068" i="106" s="1"/>
  <c r="B9069" i="106"/>
  <c r="D9069" i="106" s="1"/>
  <c r="B9071" i="106"/>
  <c r="D9071" i="106" s="1"/>
  <c r="B9072" i="106"/>
  <c r="D9072" i="106" s="1"/>
  <c r="B9073" i="106"/>
  <c r="D9073" i="106" s="1"/>
  <c r="B9074" i="106"/>
  <c r="D9074" i="106" s="1"/>
  <c r="B8796" i="106"/>
  <c r="D8796" i="106" s="1"/>
  <c r="B8780" i="106" l="1"/>
  <c r="D8780" i="106" s="1"/>
  <c r="L18" i="186"/>
  <c r="B8797" i="106"/>
  <c r="D8797" i="106" s="1"/>
  <c r="B8712" i="106"/>
  <c r="D8712" i="106" s="1"/>
  <c r="B8727" i="106"/>
  <c r="D8727" i="106" s="1"/>
  <c r="L286" i="186"/>
  <c r="L287" i="186"/>
  <c r="B9083" i="106" s="1"/>
  <c r="D9083" i="106" s="1"/>
  <c r="B8697" i="106"/>
  <c r="D8697" i="106" s="1"/>
  <c r="D91" i="36"/>
  <c r="L291" i="186" l="1"/>
  <c r="B9084" i="106" s="1"/>
  <c r="D9084" i="106" s="1"/>
  <c r="B9075" i="106"/>
  <c r="D9075" i="106" s="1"/>
  <c r="B8784" i="106"/>
  <c r="D8784" i="106" s="1"/>
  <c r="F191" i="34"/>
  <c r="B8692" i="106" s="1"/>
  <c r="D8692" i="106" s="1"/>
  <c r="D8906" i="106"/>
  <c r="D8905" i="106"/>
  <c r="D8904" i="106"/>
  <c r="D8903" i="106"/>
  <c r="D8902" i="106"/>
  <c r="D8897" i="106"/>
  <c r="D8892" i="106"/>
  <c r="D8884" i="106"/>
  <c r="D8876" i="106"/>
  <c r="D8868" i="106"/>
  <c r="D8860" i="106"/>
  <c r="D8907" i="106" l="1"/>
  <c r="B8689" i="106" l="1"/>
  <c r="D8689" i="106" s="1"/>
  <c r="B8688" i="106"/>
  <c r="D8688" i="106" s="1"/>
  <c r="L62" i="3"/>
  <c r="L56" i="3"/>
  <c r="K56" i="3"/>
  <c r="J56" i="3"/>
  <c r="I56" i="3"/>
  <c r="H56" i="3"/>
  <c r="L53" i="3"/>
  <c r="L60" i="3"/>
  <c r="K60" i="3"/>
  <c r="J60" i="3"/>
  <c r="I60" i="3"/>
  <c r="H60" i="3"/>
  <c r="G60" i="3"/>
  <c r="F60" i="3"/>
  <c r="E60" i="3"/>
  <c r="D60" i="3"/>
  <c r="C60" i="3"/>
  <c r="L59" i="3"/>
  <c r="K59" i="3"/>
  <c r="J59" i="3"/>
  <c r="I59" i="3"/>
  <c r="H59" i="3"/>
  <c r="G59" i="3"/>
  <c r="F59" i="3"/>
  <c r="E59" i="3"/>
  <c r="D59" i="3"/>
  <c r="C59" i="3"/>
  <c r="M61" i="3"/>
  <c r="B8691" i="106" s="1"/>
  <c r="D8691" i="106" s="1"/>
  <c r="C50" i="3"/>
  <c r="B8690" i="106" s="1"/>
  <c r="D8690" i="106" s="1"/>
  <c r="C46" i="3"/>
  <c r="K40" i="186" l="1"/>
  <c r="B8778" i="106" s="1"/>
  <c r="D8778" i="106" s="1"/>
  <c r="H40" i="186"/>
  <c r="B8764" i="106" s="1"/>
  <c r="D8764" i="106" s="1"/>
  <c r="G40" i="186"/>
  <c r="B8750" i="106" s="1"/>
  <c r="D8750" i="106" s="1"/>
  <c r="F40" i="186"/>
  <c r="B8735" i="106" s="1"/>
  <c r="D8735" i="106" s="1"/>
  <c r="D40" i="186"/>
  <c r="B8721" i="106" s="1"/>
  <c r="D8721" i="106" s="1"/>
  <c r="C40" i="186"/>
  <c r="B8706" i="106" l="1"/>
  <c r="D8706" i="106" s="1"/>
  <c r="L40" i="186"/>
  <c r="B8793" i="106" s="1"/>
  <c r="D8793" i="106" s="1"/>
  <c r="D9065" i="106"/>
  <c r="D9064" i="106"/>
  <c r="D9063" i="106"/>
  <c r="D9062" i="106"/>
  <c r="D9061" i="106"/>
  <c r="D9056" i="106"/>
  <c r="D9051" i="106"/>
  <c r="D9043" i="106"/>
  <c r="D9035" i="106"/>
  <c r="D9027" i="106"/>
  <c r="D9019" i="106"/>
  <c r="J99" i="186"/>
  <c r="B9010" i="106" s="1"/>
  <c r="D9010" i="106" s="1"/>
  <c r="H99" i="186"/>
  <c r="B9009" i="106" s="1"/>
  <c r="D9009" i="106" s="1"/>
  <c r="G99" i="186"/>
  <c r="B9008" i="106" s="1"/>
  <c r="D9008" i="106" s="1"/>
  <c r="F99" i="186"/>
  <c r="B9007" i="106" s="1"/>
  <c r="D9007" i="106" s="1"/>
  <c r="L98" i="186"/>
  <c r="B9006" i="106" s="1"/>
  <c r="D9006" i="106" s="1"/>
  <c r="L97" i="186"/>
  <c r="B9001" i="106" s="1"/>
  <c r="D9001" i="106" s="1"/>
  <c r="L94" i="186"/>
  <c r="B8996" i="106" s="1"/>
  <c r="D8996" i="106" s="1"/>
  <c r="L93" i="186"/>
  <c r="B8988" i="106" s="1"/>
  <c r="D8988" i="106" s="1"/>
  <c r="L92" i="186"/>
  <c r="B8986" i="106" s="1"/>
  <c r="D8986" i="106" s="1"/>
  <c r="L89" i="186"/>
  <c r="B8978" i="106" s="1"/>
  <c r="D8978" i="106" s="1"/>
  <c r="L88" i="186"/>
  <c r="B8970" i="106" s="1"/>
  <c r="D8970" i="106" s="1"/>
  <c r="J81" i="186"/>
  <c r="B8961" i="106" s="1"/>
  <c r="D8961" i="106" s="1"/>
  <c r="H81" i="186"/>
  <c r="B8960" i="106" s="1"/>
  <c r="D8960" i="106" s="1"/>
  <c r="G81" i="186"/>
  <c r="B8959" i="106" s="1"/>
  <c r="D8959" i="106" s="1"/>
  <c r="F81" i="186"/>
  <c r="B8958" i="106" s="1"/>
  <c r="D8958" i="106" s="1"/>
  <c r="L80" i="186"/>
  <c r="B8957" i="106" s="1"/>
  <c r="D8957" i="106" s="1"/>
  <c r="L79" i="186"/>
  <c r="B8952" i="106" s="1"/>
  <c r="D8952" i="106" s="1"/>
  <c r="L76" i="186"/>
  <c r="B8947" i="106" s="1"/>
  <c r="D8947" i="106" s="1"/>
  <c r="L75" i="186"/>
  <c r="B8939" i="106" s="1"/>
  <c r="D8939" i="106" s="1"/>
  <c r="L74" i="186"/>
  <c r="B8931" i="106" s="1"/>
  <c r="D8931" i="106" s="1"/>
  <c r="L71" i="186"/>
  <c r="B8923" i="106" s="1"/>
  <c r="D8923" i="106" s="1"/>
  <c r="L70" i="186"/>
  <c r="B8915" i="106" s="1"/>
  <c r="D8915" i="106" s="1"/>
  <c r="J63" i="186"/>
  <c r="H63" i="186"/>
  <c r="G63" i="186"/>
  <c r="F63" i="186"/>
  <c r="L62" i="186"/>
  <c r="B8847" i="106" s="1"/>
  <c r="D8847" i="106" s="1"/>
  <c r="L61" i="186"/>
  <c r="B8842" i="106" s="1"/>
  <c r="D8842" i="106" s="1"/>
  <c r="L58" i="186"/>
  <c r="B8837" i="106" s="1"/>
  <c r="D8837" i="106" s="1"/>
  <c r="L57" i="186"/>
  <c r="B8829" i="106" s="1"/>
  <c r="D8829" i="106" s="1"/>
  <c r="L56" i="186"/>
  <c r="B8821" i="106" s="1"/>
  <c r="D8821" i="106" s="1"/>
  <c r="L53" i="186"/>
  <c r="B8813" i="106" s="1"/>
  <c r="D8813" i="106" s="1"/>
  <c r="L52" i="186"/>
  <c r="B8805" i="106" s="1"/>
  <c r="D8805" i="106" s="1"/>
  <c r="K37" i="186"/>
  <c r="H37" i="186"/>
  <c r="H39" i="186" s="1"/>
  <c r="G37" i="186"/>
  <c r="B8748" i="106" s="1"/>
  <c r="D8748" i="106" s="1"/>
  <c r="F37" i="186"/>
  <c r="C37" i="186"/>
  <c r="C39" i="186" s="1"/>
  <c r="L36" i="186"/>
  <c r="B8790" i="106" s="1"/>
  <c r="D8790" i="106" s="1"/>
  <c r="L25" i="186"/>
  <c r="B8788" i="106" s="1"/>
  <c r="D8788" i="106" s="1"/>
  <c r="B8741" i="106" l="1"/>
  <c r="D8741" i="106" s="1"/>
  <c r="B8733" i="106"/>
  <c r="D8733" i="106" s="1"/>
  <c r="B8776" i="106"/>
  <c r="D8776" i="106" s="1"/>
  <c r="B8850" i="106"/>
  <c r="D8850" i="106" s="1"/>
  <c r="B8762" i="106"/>
  <c r="D8762" i="106" s="1"/>
  <c r="B8851" i="106"/>
  <c r="D8851" i="106" s="1"/>
  <c r="B9088" i="106"/>
  <c r="D9088" i="106" s="1"/>
  <c r="B8849" i="106"/>
  <c r="D8849" i="106" s="1"/>
  <c r="B9086" i="106"/>
  <c r="D9086" i="106" s="1"/>
  <c r="B8848" i="106"/>
  <c r="D8848" i="106" s="1"/>
  <c r="B9085" i="106"/>
  <c r="D9085" i="106" s="1"/>
  <c r="B8704" i="106"/>
  <c r="D8704" i="106" s="1"/>
  <c r="B8705" i="106"/>
  <c r="D8705" i="106" s="1"/>
  <c r="L81" i="186"/>
  <c r="B8962" i="106" s="1"/>
  <c r="D8962" i="106" s="1"/>
  <c r="D9066" i="106"/>
  <c r="L63" i="186"/>
  <c r="B8852" i="106" s="1"/>
  <c r="D8852" i="106" s="1"/>
  <c r="L99" i="186"/>
  <c r="B9011" i="106" s="1"/>
  <c r="D9011" i="106" s="1"/>
  <c r="L37" i="186"/>
  <c r="L39" i="186" s="1"/>
  <c r="B9089" i="106" l="1"/>
  <c r="D9089" i="106" s="1"/>
  <c r="B9087" i="106"/>
  <c r="D9087" i="106" s="1"/>
  <c r="C41" i="186"/>
  <c r="B8707" i="106" s="1"/>
  <c r="D8707" i="106" s="1"/>
  <c r="K41" i="186"/>
  <c r="K42" i="186" s="1"/>
  <c r="B8777" i="106"/>
  <c r="D8777" i="106" s="1"/>
  <c r="G41" i="186"/>
  <c r="G42" i="186" s="1"/>
  <c r="B8749" i="106"/>
  <c r="D8749" i="106" s="1"/>
  <c r="H41" i="186"/>
  <c r="H42" i="186" s="1"/>
  <c r="B8763" i="106"/>
  <c r="D8763" i="106" s="1"/>
  <c r="D41" i="186"/>
  <c r="B8722" i="106" s="1"/>
  <c r="D8722" i="106" s="1"/>
  <c r="B8720" i="106"/>
  <c r="D8720" i="106" s="1"/>
  <c r="D42" i="186"/>
  <c r="F41" i="186"/>
  <c r="F42" i="186" s="1"/>
  <c r="B8734" i="106"/>
  <c r="D8734" i="106" s="1"/>
  <c r="B8791" i="106"/>
  <c r="D8791" i="106" s="1"/>
  <c r="B8536" i="106"/>
  <c r="B8537" i="106"/>
  <c r="B8538" i="106"/>
  <c r="B8539" i="106"/>
  <c r="B8540" i="106"/>
  <c r="B8541" i="106"/>
  <c r="B8542" i="106"/>
  <c r="B8543" i="106"/>
  <c r="B8544" i="106"/>
  <c r="B8545" i="106"/>
  <c r="B8546" i="106"/>
  <c r="B8547" i="106"/>
  <c r="B8548" i="106"/>
  <c r="B8549" i="106"/>
  <c r="B8551" i="106"/>
  <c r="B8552" i="106"/>
  <c r="B8553" i="106"/>
  <c r="B8554" i="106"/>
  <c r="B8555" i="106"/>
  <c r="B8556" i="106"/>
  <c r="B8558" i="106"/>
  <c r="B8559" i="106"/>
  <c r="B8560" i="106"/>
  <c r="B8562" i="106"/>
  <c r="B8563" i="106"/>
  <c r="B8564" i="106"/>
  <c r="B8565" i="106"/>
  <c r="B8566" i="106"/>
  <c r="B8568" i="106"/>
  <c r="B8569" i="106"/>
  <c r="B8570" i="106"/>
  <c r="B8571" i="106"/>
  <c r="B8572" i="106"/>
  <c r="B8573" i="106"/>
  <c r="B8575" i="106"/>
  <c r="B8576" i="106"/>
  <c r="B8577" i="106"/>
  <c r="B8578" i="106"/>
  <c r="B8579" i="106"/>
  <c r="B8581" i="106"/>
  <c r="B8583" i="106"/>
  <c r="B8488" i="106"/>
  <c r="B8489" i="106"/>
  <c r="B8490" i="106"/>
  <c r="B8491" i="106"/>
  <c r="B8492" i="106"/>
  <c r="B8493" i="106"/>
  <c r="B8494" i="106"/>
  <c r="B8495" i="106"/>
  <c r="B8496" i="106"/>
  <c r="B8497" i="106"/>
  <c r="B8498" i="106"/>
  <c r="B8499" i="106"/>
  <c r="B8500" i="106"/>
  <c r="B8501" i="106"/>
  <c r="B8503" i="106"/>
  <c r="B8504" i="106"/>
  <c r="B8505" i="106"/>
  <c r="B8506" i="106"/>
  <c r="B8507" i="106"/>
  <c r="B8508" i="106"/>
  <c r="B8510" i="106"/>
  <c r="B8511" i="106"/>
  <c r="B8512" i="106"/>
  <c r="B8514" i="106"/>
  <c r="B8515" i="106"/>
  <c r="B8516" i="106"/>
  <c r="B8517" i="106"/>
  <c r="B8518" i="106"/>
  <c r="B8520" i="106"/>
  <c r="B8521" i="106"/>
  <c r="B8522" i="106"/>
  <c r="B8523" i="106"/>
  <c r="B8524" i="106"/>
  <c r="B8527" i="106"/>
  <c r="B8528" i="106"/>
  <c r="B8529" i="106"/>
  <c r="B8530" i="106"/>
  <c r="B8531" i="106"/>
  <c r="B8533" i="106"/>
  <c r="B8535" i="106"/>
  <c r="B8468" i="106"/>
  <c r="B8469" i="106"/>
  <c r="B8470" i="106"/>
  <c r="B8471" i="106"/>
  <c r="B8472" i="106"/>
  <c r="B8473" i="106"/>
  <c r="B8474" i="106"/>
  <c r="B8476" i="106"/>
  <c r="B8477" i="106"/>
  <c r="B8478" i="106"/>
  <c r="B8479" i="106"/>
  <c r="B8480" i="106"/>
  <c r="B8481" i="106"/>
  <c r="B8482" i="106"/>
  <c r="B8484" i="106"/>
  <c r="B8463" i="106"/>
  <c r="B8464" i="106"/>
  <c r="B8465" i="106"/>
  <c r="B8466" i="106"/>
  <c r="B8442" i="106"/>
  <c r="B8443" i="106"/>
  <c r="B8445" i="106"/>
  <c r="B8446" i="106"/>
  <c r="B8447" i="106"/>
  <c r="B8448" i="106"/>
  <c r="B8449" i="106"/>
  <c r="B8450" i="106"/>
  <c r="B8452" i="106"/>
  <c r="B8453" i="106"/>
  <c r="B8454" i="106"/>
  <c r="B8455" i="106"/>
  <c r="B8456" i="106"/>
  <c r="B8458" i="106"/>
  <c r="B8460" i="106"/>
  <c r="B8433" i="106"/>
  <c r="B8434" i="106"/>
  <c r="B8435" i="106"/>
  <c r="B8437" i="106"/>
  <c r="B8438" i="106"/>
  <c r="B8439" i="106"/>
  <c r="C42" i="186" l="1"/>
  <c r="B8765" i="106"/>
  <c r="D8765" i="106" s="1"/>
  <c r="B8779" i="106"/>
  <c r="D8779" i="106" s="1"/>
  <c r="B8751" i="106"/>
  <c r="D8751" i="106" s="1"/>
  <c r="B8792" i="106"/>
  <c r="D8792" i="106" s="1"/>
  <c r="L41" i="186"/>
  <c r="L42" i="186" s="1"/>
  <c r="D92" i="36" s="1"/>
  <c r="B8736" i="106"/>
  <c r="D8736" i="106" s="1"/>
  <c r="B8398" i="106"/>
  <c r="B8399" i="106"/>
  <c r="B8400" i="106"/>
  <c r="B8401" i="106"/>
  <c r="B8402" i="106"/>
  <c r="B8403" i="106"/>
  <c r="B8404" i="106"/>
  <c r="B8405" i="106"/>
  <c r="B8406" i="106"/>
  <c r="B8407" i="106"/>
  <c r="B8408" i="106"/>
  <c r="B8409" i="106"/>
  <c r="B8410" i="106"/>
  <c r="B8411" i="106"/>
  <c r="B8412" i="106"/>
  <c r="B8413" i="106"/>
  <c r="B8414" i="106"/>
  <c r="B8415" i="106"/>
  <c r="B8416" i="106"/>
  <c r="B8417" i="106"/>
  <c r="B8418" i="106"/>
  <c r="B8419" i="106"/>
  <c r="B8420" i="106"/>
  <c r="B8421" i="106"/>
  <c r="B8422" i="106"/>
  <c r="B8423" i="106"/>
  <c r="B8424" i="106"/>
  <c r="B8426" i="106"/>
  <c r="B8427" i="106"/>
  <c r="B8428" i="106"/>
  <c r="B8429" i="106"/>
  <c r="B8430" i="106"/>
  <c r="B8431" i="106"/>
  <c r="B8379" i="106"/>
  <c r="B8380" i="106"/>
  <c r="B8382" i="106"/>
  <c r="B8383" i="106"/>
  <c r="B8384" i="106"/>
  <c r="B8385" i="106"/>
  <c r="B8386" i="106"/>
  <c r="B8387" i="106"/>
  <c r="B8389" i="106"/>
  <c r="B8390" i="106"/>
  <c r="B8391" i="106"/>
  <c r="B8392" i="106"/>
  <c r="B8393" i="106"/>
  <c r="B8395" i="106"/>
  <c r="B8397" i="106"/>
  <c r="B8348" i="106"/>
  <c r="B8349" i="106"/>
  <c r="B8350" i="106"/>
  <c r="B8351" i="106"/>
  <c r="B8352" i="106"/>
  <c r="B8353" i="106"/>
  <c r="B8354" i="106"/>
  <c r="B8355" i="106"/>
  <c r="B8356" i="106"/>
  <c r="B8357" i="106"/>
  <c r="B8358" i="106"/>
  <c r="B8359" i="106"/>
  <c r="B8360" i="106"/>
  <c r="B8361" i="106"/>
  <c r="B8363" i="106"/>
  <c r="B8364" i="106"/>
  <c r="B8365" i="106"/>
  <c r="B8366" i="106"/>
  <c r="B8367" i="106"/>
  <c r="B8368" i="106"/>
  <c r="B8370" i="106"/>
  <c r="B8371" i="106"/>
  <c r="B8372" i="106"/>
  <c r="B8374" i="106"/>
  <c r="B8375" i="106"/>
  <c r="B8376" i="106"/>
  <c r="B8329" i="106"/>
  <c r="B8330" i="106"/>
  <c r="B8331" i="106"/>
  <c r="B8332" i="106"/>
  <c r="B8333" i="106"/>
  <c r="B8334" i="106"/>
  <c r="B8335" i="106"/>
  <c r="B8336" i="106"/>
  <c r="B8338" i="106"/>
  <c r="B8339" i="106"/>
  <c r="B8340" i="106"/>
  <c r="B8341" i="106"/>
  <c r="B8342" i="106"/>
  <c r="B8344" i="106"/>
  <c r="B8346" i="106"/>
  <c r="B8298" i="106"/>
  <c r="B8299" i="106"/>
  <c r="B8300" i="106"/>
  <c r="B8301" i="106"/>
  <c r="B8302" i="106"/>
  <c r="B8303" i="106"/>
  <c r="B8304" i="106"/>
  <c r="B8305" i="106"/>
  <c r="B8306" i="106"/>
  <c r="B8307" i="106"/>
  <c r="B8308" i="106"/>
  <c r="B8309" i="106"/>
  <c r="B8310" i="106"/>
  <c r="B8311" i="106"/>
  <c r="B8313" i="106"/>
  <c r="B8314" i="106"/>
  <c r="B8315" i="106"/>
  <c r="B8316" i="106"/>
  <c r="B8317" i="106"/>
  <c r="B8318" i="106"/>
  <c r="B8320" i="106"/>
  <c r="B8321" i="106"/>
  <c r="B8322" i="106"/>
  <c r="B8324" i="106"/>
  <c r="B8325" i="106"/>
  <c r="B8326" i="106"/>
  <c r="B8794" i="106" l="1"/>
  <c r="D8794" i="106" s="1"/>
  <c r="B8271" i="106"/>
  <c r="B8272" i="106"/>
  <c r="B8274" i="106"/>
  <c r="B8275" i="106"/>
  <c r="B8276" i="106"/>
  <c r="B8277" i="106"/>
  <c r="B8278" i="106"/>
  <c r="B8279" i="106"/>
  <c r="B8281" i="106"/>
  <c r="B8282" i="106"/>
  <c r="B8283" i="106"/>
  <c r="B8284" i="106"/>
  <c r="B8285" i="106"/>
  <c r="B8287" i="106"/>
  <c r="B8289" i="106"/>
  <c r="B8290" i="106"/>
  <c r="B8291" i="106"/>
  <c r="B8292" i="106"/>
  <c r="B8293" i="106"/>
  <c r="B8295" i="106"/>
  <c r="B8297" i="106"/>
  <c r="B8239" i="106"/>
  <c r="B8240" i="106"/>
  <c r="B8241" i="106"/>
  <c r="B8242" i="106"/>
  <c r="B8243" i="106"/>
  <c r="B8244" i="106"/>
  <c r="B8245" i="106"/>
  <c r="B8246" i="106"/>
  <c r="B8247" i="106"/>
  <c r="B8248" i="106"/>
  <c r="B8249" i="106"/>
  <c r="B8250" i="106"/>
  <c r="B8251" i="106"/>
  <c r="B8252" i="106"/>
  <c r="B8253" i="106"/>
  <c r="B8255" i="106"/>
  <c r="B8256" i="106"/>
  <c r="B8257" i="106"/>
  <c r="B8258" i="106"/>
  <c r="B8259" i="106"/>
  <c r="B8260" i="106"/>
  <c r="B8262" i="106"/>
  <c r="B8263" i="106"/>
  <c r="B8264" i="106"/>
  <c r="B8266" i="106"/>
  <c r="B8267" i="106"/>
  <c r="B8268" i="106"/>
  <c r="B8220" i="106"/>
  <c r="B8221" i="106"/>
  <c r="B8223" i="106"/>
  <c r="B8224" i="106"/>
  <c r="B8225" i="106"/>
  <c r="B8226" i="106"/>
  <c r="B8227" i="106"/>
  <c r="B8228" i="106"/>
  <c r="B8230" i="106"/>
  <c r="B8231" i="106"/>
  <c r="B8232" i="106"/>
  <c r="B8233" i="106"/>
  <c r="B8234" i="106"/>
  <c r="B8236" i="106"/>
  <c r="B8238" i="106"/>
  <c r="B8188" i="106"/>
  <c r="B8189" i="106"/>
  <c r="B8190" i="106"/>
  <c r="B8191" i="106"/>
  <c r="B8192" i="106"/>
  <c r="B8193" i="106"/>
  <c r="B8194" i="106"/>
  <c r="B8195" i="106"/>
  <c r="B8196" i="106"/>
  <c r="B8197" i="106"/>
  <c r="B8198" i="106"/>
  <c r="B8199" i="106"/>
  <c r="B8200" i="106"/>
  <c r="B8201" i="106"/>
  <c r="B8203" i="106"/>
  <c r="B8204" i="106"/>
  <c r="B8205" i="106"/>
  <c r="B8206" i="106"/>
  <c r="B8207" i="106"/>
  <c r="B8208" i="106"/>
  <c r="B8210" i="106"/>
  <c r="B8211" i="106"/>
  <c r="B8212" i="106"/>
  <c r="B8214" i="106"/>
  <c r="B8215" i="106"/>
  <c r="B8216" i="106"/>
  <c r="B8169" i="106"/>
  <c r="B8170" i="106"/>
  <c r="B8172" i="106"/>
  <c r="B8173" i="106"/>
  <c r="B8174" i="106"/>
  <c r="B8175" i="106"/>
  <c r="B8176" i="106"/>
  <c r="B8177" i="106"/>
  <c r="B8179" i="106"/>
  <c r="B8180" i="106"/>
  <c r="B8181" i="106"/>
  <c r="B8182" i="106"/>
  <c r="B8183" i="106"/>
  <c r="B8185" i="106"/>
  <c r="B8187" i="106"/>
  <c r="B8165" i="106"/>
  <c r="B8137" i="106"/>
  <c r="B8138" i="106"/>
  <c r="B8139" i="106"/>
  <c r="B8140" i="106"/>
  <c r="B8141" i="106"/>
  <c r="B8142" i="106"/>
  <c r="B8143" i="106"/>
  <c r="B8144" i="106"/>
  <c r="B8145" i="106"/>
  <c r="B8146" i="106"/>
  <c r="B8147" i="106"/>
  <c r="B8148" i="106"/>
  <c r="B8149" i="106"/>
  <c r="B8150" i="106"/>
  <c r="B8152" i="106"/>
  <c r="B8153" i="106"/>
  <c r="B8154" i="106"/>
  <c r="B8155" i="106"/>
  <c r="B8156" i="106"/>
  <c r="B8157" i="106"/>
  <c r="B8159" i="106"/>
  <c r="B8160" i="106"/>
  <c r="B8161" i="106"/>
  <c r="B8163" i="106"/>
  <c r="B8164" i="106"/>
  <c r="B8114" i="106"/>
  <c r="B8102" i="106"/>
  <c r="B7945" i="106"/>
  <c r="B7943" i="106" l="1"/>
  <c r="B7921" i="106"/>
  <c r="B7922" i="106"/>
  <c r="B7923" i="106"/>
  <c r="B7924" i="106"/>
  <c r="B7925" i="106"/>
  <c r="B7926" i="106"/>
  <c r="B7927" i="106"/>
  <c r="B7928" i="106"/>
  <c r="B7929" i="106"/>
  <c r="B7930" i="106"/>
  <c r="B7912" i="106" l="1"/>
  <c r="B7913" i="106"/>
  <c r="B7914" i="106"/>
  <c r="B7915" i="106"/>
  <c r="B7916" i="106"/>
  <c r="B7917" i="106"/>
  <c r="B7918" i="106"/>
  <c r="B7919" i="106"/>
  <c r="B7920" i="106"/>
  <c r="B7911" i="106"/>
  <c r="B7887" i="106"/>
  <c r="B7886" i="106" l="1"/>
  <c r="D8583" i="106"/>
  <c r="D8581" i="106"/>
  <c r="D8579" i="106"/>
  <c r="D8578" i="106"/>
  <c r="D8577" i="106"/>
  <c r="D8576" i="106"/>
  <c r="D8575" i="106"/>
  <c r="D8573" i="106"/>
  <c r="D8572" i="106"/>
  <c r="D8571" i="106"/>
  <c r="D8570" i="106"/>
  <c r="D8569" i="106"/>
  <c r="D8568" i="106"/>
  <c r="D8566" i="106"/>
  <c r="D8565" i="106"/>
  <c r="D8564" i="106"/>
  <c r="D8563" i="106"/>
  <c r="D8562" i="106"/>
  <c r="D8560" i="106"/>
  <c r="D8559" i="106"/>
  <c r="D8558" i="106"/>
  <c r="D8556" i="106"/>
  <c r="D8555" i="106"/>
  <c r="D8554" i="106"/>
  <c r="D8553" i="106"/>
  <c r="D8552" i="106"/>
  <c r="D8551" i="106"/>
  <c r="D8549" i="106"/>
  <c r="D8548" i="106"/>
  <c r="D8547" i="106"/>
  <c r="D8546" i="106"/>
  <c r="D8545" i="106"/>
  <c r="D8544" i="106"/>
  <c r="D8543" i="106"/>
  <c r="D8542" i="106"/>
  <c r="D8541" i="106"/>
  <c r="D8540" i="106"/>
  <c r="D8539" i="106"/>
  <c r="D8538" i="106"/>
  <c r="D8537" i="106"/>
  <c r="D8536" i="106"/>
  <c r="D8535" i="106"/>
  <c r="D8533" i="106"/>
  <c r="D8531" i="106"/>
  <c r="D8530" i="106"/>
  <c r="D8529" i="106"/>
  <c r="D8528" i="106"/>
  <c r="D8527" i="106"/>
  <c r="D8525" i="106"/>
  <c r="D8524" i="106"/>
  <c r="D8523" i="106"/>
  <c r="D8522" i="106"/>
  <c r="D8521" i="106"/>
  <c r="D8520" i="106"/>
  <c r="D8518" i="106"/>
  <c r="D8517" i="106"/>
  <c r="D8516" i="106"/>
  <c r="D8515" i="106"/>
  <c r="D8514" i="106"/>
  <c r="D8512" i="106"/>
  <c r="D8511" i="106"/>
  <c r="D8510" i="106"/>
  <c r="D8508" i="106"/>
  <c r="D8507" i="106"/>
  <c r="D8506" i="106"/>
  <c r="D8505" i="106"/>
  <c r="D8504" i="106"/>
  <c r="D8503" i="106"/>
  <c r="D8501" i="106"/>
  <c r="D8500" i="106"/>
  <c r="D8499" i="106"/>
  <c r="D8498" i="106"/>
  <c r="D8497" i="106"/>
  <c r="D8496" i="106"/>
  <c r="D8495" i="106"/>
  <c r="D8494" i="106"/>
  <c r="D8493" i="106"/>
  <c r="D8492" i="106"/>
  <c r="D8491" i="106"/>
  <c r="D8490" i="106"/>
  <c r="D8489" i="106"/>
  <c r="D8488" i="106"/>
  <c r="D8487" i="106"/>
  <c r="D8486" i="106"/>
  <c r="D8485" i="106"/>
  <c r="D8484" i="106"/>
  <c r="D8482" i="106"/>
  <c r="D8481" i="106"/>
  <c r="D8480" i="106"/>
  <c r="D8479" i="106"/>
  <c r="D8478" i="106"/>
  <c r="D8477" i="106"/>
  <c r="D8476" i="106"/>
  <c r="D8474" i="106"/>
  <c r="D8473" i="106"/>
  <c r="D8472" i="106"/>
  <c r="D8471" i="106"/>
  <c r="D8470" i="106"/>
  <c r="D8469" i="106"/>
  <c r="D8468" i="106"/>
  <c r="D8467" i="106"/>
  <c r="D8466" i="106"/>
  <c r="D8465" i="106"/>
  <c r="D8464" i="106"/>
  <c r="D8463" i="106"/>
  <c r="D8462" i="106"/>
  <c r="D8461" i="106"/>
  <c r="D8460" i="106"/>
  <c r="D8458" i="106"/>
  <c r="D8456" i="106"/>
  <c r="D8455" i="106"/>
  <c r="D8454" i="106"/>
  <c r="D8453" i="106"/>
  <c r="D8452" i="106"/>
  <c r="D8450" i="106"/>
  <c r="D8449" i="106"/>
  <c r="D8448" i="106"/>
  <c r="D8447" i="106"/>
  <c r="D8446" i="106"/>
  <c r="D8445" i="106"/>
  <c r="D8443" i="106"/>
  <c r="D8442" i="106"/>
  <c r="D8441" i="106"/>
  <c r="D8440" i="106"/>
  <c r="D8439" i="106"/>
  <c r="D8438" i="106"/>
  <c r="D8437" i="106"/>
  <c r="D8435" i="106"/>
  <c r="D8434" i="106"/>
  <c r="D8433" i="106"/>
  <c r="D8431" i="106"/>
  <c r="D8430" i="106"/>
  <c r="D8429" i="106"/>
  <c r="D8428" i="106"/>
  <c r="D8427" i="106"/>
  <c r="D8426" i="106"/>
  <c r="D8424" i="106"/>
  <c r="D8423" i="106"/>
  <c r="D8422" i="106"/>
  <c r="D8421" i="106"/>
  <c r="D8420" i="106"/>
  <c r="D8419" i="106"/>
  <c r="D8418" i="106"/>
  <c r="D8417" i="106"/>
  <c r="D8416" i="106"/>
  <c r="D8415" i="106"/>
  <c r="D8414" i="106"/>
  <c r="D8413" i="106"/>
  <c r="D8412" i="106"/>
  <c r="D8411" i="106"/>
  <c r="D8410" i="106"/>
  <c r="D8409" i="106"/>
  <c r="D8408" i="106"/>
  <c r="D8407" i="106"/>
  <c r="D8406" i="106"/>
  <c r="D8405" i="106"/>
  <c r="D8404" i="106"/>
  <c r="D8403" i="106"/>
  <c r="D8402" i="106"/>
  <c r="D8401" i="106"/>
  <c r="D8400" i="106"/>
  <c r="D8399" i="106"/>
  <c r="D8398" i="106"/>
  <c r="D8397" i="106"/>
  <c r="D8395" i="106"/>
  <c r="D8393" i="106"/>
  <c r="D8392" i="106"/>
  <c r="D8391" i="106"/>
  <c r="D8390" i="106"/>
  <c r="D8389" i="106"/>
  <c r="D8387" i="106"/>
  <c r="D8386" i="106"/>
  <c r="D8385" i="106"/>
  <c r="D8384" i="106"/>
  <c r="D8383" i="106"/>
  <c r="D8382" i="106"/>
  <c r="D8380" i="106"/>
  <c r="D8379" i="106"/>
  <c r="D8378" i="106"/>
  <c r="D8377" i="106"/>
  <c r="D8376" i="106"/>
  <c r="D8375" i="106"/>
  <c r="D8374" i="106"/>
  <c r="D8372" i="106"/>
  <c r="D8371" i="106"/>
  <c r="D8370" i="106"/>
  <c r="D8368" i="106"/>
  <c r="D8367" i="106"/>
  <c r="D8366" i="106"/>
  <c r="D8365" i="106"/>
  <c r="D8364" i="106"/>
  <c r="D8363" i="106"/>
  <c r="D8361" i="106"/>
  <c r="D8360" i="106"/>
  <c r="D8359" i="106"/>
  <c r="D8358" i="106"/>
  <c r="D8357" i="106"/>
  <c r="D8356" i="106"/>
  <c r="D8355" i="106"/>
  <c r="D8354" i="106"/>
  <c r="D8353" i="106"/>
  <c r="D8352" i="106"/>
  <c r="D8351" i="106"/>
  <c r="D8350" i="106"/>
  <c r="D8349" i="106"/>
  <c r="D8348" i="106"/>
  <c r="D8346" i="106"/>
  <c r="D8344" i="106"/>
  <c r="D8342" i="106"/>
  <c r="D8341" i="106"/>
  <c r="D8340" i="106"/>
  <c r="D8339" i="106"/>
  <c r="D8338" i="106"/>
  <c r="D8336" i="106"/>
  <c r="D8335" i="106"/>
  <c r="D8334" i="106"/>
  <c r="D8333" i="106"/>
  <c r="D8332" i="106"/>
  <c r="D8331" i="106"/>
  <c r="D8330" i="106"/>
  <c r="D8329" i="106"/>
  <c r="D8328" i="106"/>
  <c r="D8327" i="106"/>
  <c r="D8326" i="106"/>
  <c r="D8325" i="106"/>
  <c r="D8324" i="106"/>
  <c r="D8322" i="106"/>
  <c r="D8321" i="106"/>
  <c r="D8320" i="106"/>
  <c r="D8318" i="106"/>
  <c r="D8317" i="106"/>
  <c r="D8316" i="106"/>
  <c r="D8315" i="106"/>
  <c r="D8314" i="106"/>
  <c r="D8313" i="106"/>
  <c r="D8311" i="106"/>
  <c r="D8310" i="106"/>
  <c r="D8309" i="106"/>
  <c r="D8308" i="106"/>
  <c r="D8307" i="106"/>
  <c r="D8306" i="106"/>
  <c r="D8305" i="106"/>
  <c r="D8304" i="106"/>
  <c r="D8303" i="106"/>
  <c r="D8302" i="106"/>
  <c r="D8301" i="106"/>
  <c r="D8300" i="106"/>
  <c r="D8299" i="106"/>
  <c r="D8298" i="106"/>
  <c r="D8297" i="106"/>
  <c r="D8295" i="106"/>
  <c r="D8293" i="106"/>
  <c r="D8292" i="106"/>
  <c r="D8291" i="106"/>
  <c r="D8290" i="106"/>
  <c r="D8289" i="106"/>
  <c r="D8287" i="106"/>
  <c r="D8285" i="106"/>
  <c r="D8284" i="106"/>
  <c r="D8283" i="106"/>
  <c r="D8282" i="106"/>
  <c r="D8281" i="106"/>
  <c r="D8279" i="106"/>
  <c r="D8278" i="106"/>
  <c r="D8277" i="106"/>
  <c r="D8276" i="106"/>
  <c r="D8275" i="106"/>
  <c r="D8274" i="106"/>
  <c r="D8272" i="106"/>
  <c r="D8271" i="106"/>
  <c r="D8270" i="106"/>
  <c r="D8269" i="106"/>
  <c r="D8268" i="106"/>
  <c r="D8267" i="106"/>
  <c r="D8266" i="106"/>
  <c r="D8264" i="106"/>
  <c r="D8263" i="106"/>
  <c r="D8262" i="106"/>
  <c r="D8260" i="106"/>
  <c r="D8259" i="106"/>
  <c r="D8258" i="106"/>
  <c r="D8257" i="106"/>
  <c r="D8256" i="106"/>
  <c r="D8255" i="106"/>
  <c r="D8253" i="106"/>
  <c r="D8252" i="106"/>
  <c r="D8251" i="106"/>
  <c r="D8250" i="106"/>
  <c r="D8249" i="106"/>
  <c r="D8248" i="106"/>
  <c r="D8247" i="106"/>
  <c r="D8246" i="106"/>
  <c r="D8245" i="106"/>
  <c r="D8244" i="106"/>
  <c r="D8243" i="106"/>
  <c r="D8242" i="106"/>
  <c r="D8241" i="106"/>
  <c r="D8240" i="106"/>
  <c r="D8239" i="106"/>
  <c r="D8238" i="106"/>
  <c r="D8236" i="106"/>
  <c r="D8234" i="106"/>
  <c r="D8233" i="106"/>
  <c r="D8232" i="106"/>
  <c r="D8231" i="106"/>
  <c r="D8230" i="106"/>
  <c r="D8228" i="106"/>
  <c r="D8227" i="106"/>
  <c r="D8226" i="106"/>
  <c r="D8225" i="106"/>
  <c r="D8224" i="106"/>
  <c r="D8223" i="106"/>
  <c r="D8221" i="106"/>
  <c r="D8220" i="106"/>
  <c r="D8219" i="106"/>
  <c r="D8218" i="106"/>
  <c r="D8217" i="106"/>
  <c r="D8216" i="106"/>
  <c r="D8215" i="106"/>
  <c r="D8214" i="106"/>
  <c r="D8212" i="106"/>
  <c r="D8211" i="106"/>
  <c r="D8210" i="106"/>
  <c r="D8208" i="106"/>
  <c r="D8207" i="106"/>
  <c r="D8206" i="106"/>
  <c r="D8205" i="106"/>
  <c r="D8204" i="106"/>
  <c r="D8203" i="106"/>
  <c r="D8201" i="106"/>
  <c r="D8200" i="106"/>
  <c r="D8199" i="106"/>
  <c r="D8198" i="106"/>
  <c r="D8197" i="106"/>
  <c r="D8196" i="106"/>
  <c r="D8195" i="106"/>
  <c r="D8194" i="106"/>
  <c r="D8193" i="106"/>
  <c r="D8192" i="106"/>
  <c r="D8191" i="106"/>
  <c r="D8190" i="106"/>
  <c r="D8189" i="106"/>
  <c r="D8188" i="106"/>
  <c r="D8187" i="106"/>
  <c r="D8185" i="106"/>
  <c r="D8183" i="106"/>
  <c r="D8182" i="106"/>
  <c r="D8181" i="106"/>
  <c r="D8180" i="106"/>
  <c r="D8179" i="106"/>
  <c r="D8177" i="106"/>
  <c r="D8176" i="106"/>
  <c r="D8175" i="106"/>
  <c r="D8174" i="106"/>
  <c r="D8173" i="106"/>
  <c r="D8172" i="106"/>
  <c r="D8170" i="106"/>
  <c r="D8169" i="106"/>
  <c r="D8168" i="106"/>
  <c r="D8167" i="106"/>
  <c r="D8166" i="106"/>
  <c r="D8165" i="106"/>
  <c r="D8164" i="106"/>
  <c r="D8163" i="106"/>
  <c r="D8161" i="106"/>
  <c r="D8160" i="106"/>
  <c r="D8159" i="106"/>
  <c r="D8157" i="106"/>
  <c r="D8156" i="106"/>
  <c r="D8155" i="106"/>
  <c r="D8154" i="106"/>
  <c r="D8153" i="106"/>
  <c r="D8152" i="106"/>
  <c r="D8150" i="106"/>
  <c r="D8149" i="106"/>
  <c r="D8148" i="106"/>
  <c r="D8147" i="106"/>
  <c r="D8146" i="106"/>
  <c r="D8145" i="106"/>
  <c r="D8144" i="106"/>
  <c r="D8143" i="106"/>
  <c r="D8142" i="106"/>
  <c r="D8141" i="106"/>
  <c r="D8140" i="106"/>
  <c r="D8139" i="106"/>
  <c r="D8138" i="106"/>
  <c r="D8137" i="106"/>
  <c r="D8114" i="106"/>
  <c r="D8102" i="106"/>
  <c r="D7945" i="106"/>
  <c r="D7943" i="106"/>
  <c r="D7930" i="106"/>
  <c r="D7929" i="106"/>
  <c r="D7928" i="106"/>
  <c r="D7927" i="106"/>
  <c r="D7926" i="106"/>
  <c r="D7925" i="106"/>
  <c r="D7924" i="106"/>
  <c r="D7923" i="106"/>
  <c r="D7922" i="106"/>
  <c r="D7921" i="106"/>
  <c r="D7920" i="106"/>
  <c r="D7919" i="106"/>
  <c r="D7918" i="106"/>
  <c r="D7917" i="106"/>
  <c r="D7916" i="106"/>
  <c r="D7915" i="106"/>
  <c r="D7914" i="106"/>
  <c r="D7913" i="106"/>
  <c r="D7912" i="106"/>
  <c r="D7911" i="106"/>
  <c r="D7887" i="106"/>
  <c r="B7785" i="106"/>
  <c r="D7886" i="106" l="1"/>
  <c r="D7883" i="106"/>
  <c r="D7882" i="106"/>
  <c r="D7881" i="106"/>
  <c r="D7880" i="106"/>
  <c r="D7834" i="106"/>
  <c r="D7814" i="106"/>
  <c r="D7813" i="106"/>
  <c r="D7812" i="106"/>
  <c r="D7811" i="106"/>
  <c r="D7809" i="106"/>
  <c r="D7808" i="106"/>
  <c r="D7807" i="106"/>
  <c r="D7806" i="106"/>
  <c r="D7805" i="106"/>
  <c r="D7804" i="106"/>
  <c r="D7803" i="106"/>
  <c r="D7802" i="106"/>
  <c r="D7801" i="106"/>
  <c r="D7800" i="106"/>
  <c r="D7799" i="106"/>
  <c r="D7797" i="106"/>
  <c r="D7796" i="106"/>
  <c r="D7795" i="106"/>
  <c r="D7785" i="106"/>
  <c r="D7783" i="106"/>
  <c r="D7770" i="106"/>
  <c r="D7769" i="106"/>
  <c r="D7768" i="106"/>
  <c r="D7767" i="106"/>
  <c r="D7766" i="106"/>
  <c r="D7765" i="106"/>
  <c r="D7764" i="106"/>
  <c r="D7763" i="106"/>
  <c r="D7762" i="106"/>
  <c r="D7759" i="106"/>
  <c r="D7755" i="106"/>
  <c r="D7754" i="106"/>
  <c r="D7745" i="106"/>
  <c r="D7742" i="106"/>
  <c r="D7704" i="106"/>
  <c r="D7703" i="106"/>
  <c r="D7702" i="106"/>
  <c r="D7701" i="106"/>
  <c r="D7700" i="106"/>
  <c r="D7699" i="106"/>
  <c r="D7698" i="106"/>
  <c r="D7697" i="106"/>
  <c r="D7696" i="106"/>
  <c r="D7695" i="106"/>
  <c r="D7694" i="106"/>
  <c r="D7693" i="106"/>
  <c r="D7692" i="106"/>
  <c r="D7691" i="106"/>
  <c r="D7690" i="106"/>
  <c r="D7689" i="106"/>
  <c r="D7688" i="106"/>
  <c r="D7687" i="106"/>
  <c r="D7686" i="106"/>
  <c r="D7685" i="106"/>
  <c r="D7648" i="106"/>
  <c r="D7647" i="106"/>
  <c r="D7646" i="106"/>
  <c r="D7645" i="106"/>
  <c r="D7644" i="106"/>
  <c r="D7643" i="106"/>
  <c r="D7642" i="106"/>
  <c r="D7641" i="106"/>
  <c r="D7640" i="106"/>
  <c r="D7639" i="106"/>
  <c r="D7638" i="106"/>
  <c r="D7633" i="106"/>
  <c r="D7632" i="106"/>
  <c r="D7631" i="106"/>
  <c r="D7630" i="106"/>
  <c r="D7628" i="106"/>
  <c r="D7627" i="106"/>
  <c r="D7626" i="106"/>
  <c r="D7625" i="106"/>
  <c r="D7624" i="106"/>
  <c r="D7587" i="106"/>
  <c r="D7586" i="106"/>
  <c r="D7585" i="106"/>
  <c r="D7584" i="106"/>
  <c r="D7583" i="106"/>
  <c r="D7582" i="106"/>
  <c r="D7581" i="106"/>
  <c r="D7580" i="106"/>
  <c r="D7579" i="106"/>
  <c r="D7578" i="106"/>
  <c r="D7577" i="106"/>
  <c r="D7576" i="106"/>
  <c r="D7575" i="106"/>
  <c r="D7574" i="106"/>
  <c r="D7573" i="106"/>
  <c r="D7572" i="106"/>
  <c r="D7571" i="106"/>
  <c r="D7570" i="106"/>
  <c r="D7569" i="106"/>
  <c r="D7568" i="106"/>
  <c r="D7567" i="106"/>
  <c r="D7566" i="106"/>
  <c r="D7565" i="106"/>
  <c r="D7564" i="106"/>
  <c r="D7563" i="106"/>
  <c r="D7562" i="106"/>
  <c r="D7561" i="106"/>
  <c r="D7560" i="106"/>
  <c r="D7559" i="106"/>
  <c r="D7558" i="106"/>
  <c r="D7557" i="106"/>
  <c r="D7556" i="106"/>
  <c r="D7555" i="106"/>
  <c r="D7554" i="106"/>
  <c r="D7553" i="106"/>
  <c r="D7552" i="106"/>
  <c r="D7551" i="106"/>
  <c r="D7550" i="106"/>
  <c r="D7549" i="106"/>
  <c r="D7548" i="106"/>
  <c r="D7547" i="106"/>
  <c r="D7546" i="106"/>
  <c r="D7545" i="106"/>
  <c r="D7544" i="106"/>
  <c r="D7543" i="106"/>
  <c r="D7542" i="106"/>
  <c r="D7541" i="106"/>
  <c r="D7540" i="106"/>
  <c r="D7539" i="106"/>
  <c r="D7538" i="106"/>
  <c r="D7537" i="106"/>
  <c r="D7536" i="106"/>
  <c r="D7535" i="106"/>
  <c r="D7534" i="106"/>
  <c r="D7533" i="106"/>
  <c r="D7532" i="106"/>
  <c r="D7531" i="106"/>
  <c r="D7530" i="106"/>
  <c r="D7529" i="106"/>
  <c r="D7528" i="106"/>
  <c r="D7527" i="106"/>
  <c r="D7526" i="106"/>
  <c r="D7525" i="106"/>
  <c r="D7524" i="106"/>
  <c r="D7523" i="106"/>
  <c r="D7522" i="106"/>
  <c r="D7521" i="106"/>
  <c r="D7520" i="106"/>
  <c r="D7519" i="106"/>
  <c r="D7518" i="106"/>
  <c r="D7517" i="106"/>
  <c r="D7516" i="106"/>
  <c r="D7515" i="106"/>
  <c r="D7514" i="106"/>
  <c r="D7513" i="106"/>
  <c r="D7512" i="106"/>
  <c r="D7511" i="106"/>
  <c r="D7510" i="106"/>
  <c r="D7509" i="106"/>
  <c r="D7508" i="106"/>
  <c r="D7507" i="106"/>
  <c r="D7506" i="106"/>
  <c r="D7505" i="106"/>
  <c r="D7504" i="106"/>
  <c r="D7503" i="106"/>
  <c r="D7502" i="106"/>
  <c r="D7501" i="106"/>
  <c r="D7500" i="106"/>
  <c r="D7499" i="106"/>
  <c r="D7498" i="106"/>
  <c r="D7497" i="106"/>
  <c r="D7496" i="106"/>
  <c r="D7495" i="106"/>
  <c r="D7494" i="106"/>
  <c r="D7493" i="106"/>
  <c r="D7492" i="106"/>
  <c r="D7491" i="106"/>
  <c r="D7490" i="106"/>
  <c r="D7489" i="106"/>
  <c r="D7488" i="106"/>
  <c r="D7487" i="106"/>
  <c r="D7486" i="106"/>
  <c r="D7485" i="106"/>
  <c r="D7484" i="106"/>
  <c r="D7483" i="106"/>
  <c r="D7482" i="106"/>
  <c r="D7481" i="106"/>
  <c r="D7480" i="106"/>
  <c r="D7479" i="106"/>
  <c r="D7478" i="106"/>
  <c r="D7477" i="106"/>
  <c r="D7476" i="106"/>
  <c r="D7475" i="106"/>
  <c r="D7474" i="106"/>
  <c r="D7473" i="106"/>
  <c r="D7472" i="106"/>
  <c r="D7471" i="106"/>
  <c r="D7470" i="106"/>
  <c r="D7469" i="106"/>
  <c r="D7468" i="106"/>
  <c r="D7467" i="106"/>
  <c r="D7466" i="106"/>
  <c r="D7465" i="106"/>
  <c r="D7464" i="106"/>
  <c r="D7463" i="106"/>
  <c r="D7462" i="106"/>
  <c r="D7461" i="106"/>
  <c r="D7460" i="106"/>
  <c r="D7459" i="106"/>
  <c r="D7458" i="106"/>
  <c r="D7457" i="106"/>
  <c r="D7456" i="106"/>
  <c r="D7455" i="106"/>
  <c r="D7454" i="106"/>
  <c r="D7453" i="106"/>
  <c r="D7452" i="106"/>
  <c r="D7451" i="106"/>
  <c r="D7450" i="106"/>
  <c r="D7449" i="106"/>
  <c r="D7448" i="106"/>
  <c r="D7447" i="106"/>
  <c r="D7446" i="106"/>
  <c r="D7445" i="106"/>
  <c r="D7444" i="106"/>
  <c r="D7443" i="106"/>
  <c r="D7442" i="106"/>
  <c r="D7441" i="106"/>
  <c r="D7440" i="106"/>
  <c r="D7439" i="106"/>
  <c r="D7438" i="106"/>
  <c r="D7437" i="106"/>
  <c r="D7436" i="106"/>
  <c r="D7435" i="106"/>
  <c r="D7434" i="106"/>
  <c r="D7433" i="106"/>
  <c r="D7432" i="106"/>
  <c r="D7431" i="106"/>
  <c r="D7430" i="106"/>
  <c r="D7429" i="106"/>
  <c r="D7428" i="106"/>
  <c r="D7427" i="106"/>
  <c r="D7426" i="106"/>
  <c r="D7425" i="106"/>
  <c r="D7424" i="106"/>
  <c r="D7423" i="106"/>
  <c r="D7422" i="106"/>
  <c r="D7421" i="106"/>
  <c r="D7420" i="106"/>
  <c r="D7419" i="106"/>
  <c r="D7418" i="106"/>
  <c r="D7417" i="106"/>
  <c r="D7416" i="106"/>
  <c r="D7415" i="106"/>
  <c r="D7414" i="106"/>
  <c r="D7413" i="106"/>
  <c r="D7412" i="106"/>
  <c r="D7411" i="106"/>
  <c r="D7410" i="106"/>
  <c r="D7409" i="106"/>
  <c r="D7408" i="106"/>
  <c r="D7407" i="106"/>
  <c r="D7406" i="106"/>
  <c r="D7405" i="106"/>
  <c r="D7404" i="106"/>
  <c r="D7403" i="106"/>
  <c r="D7402" i="106"/>
  <c r="D7401" i="106"/>
  <c r="D7400" i="106"/>
  <c r="D7399" i="106"/>
  <c r="D7398" i="106"/>
  <c r="D7397" i="106"/>
  <c r="D7396" i="106"/>
  <c r="D7395" i="106"/>
  <c r="D7394" i="106"/>
  <c r="D7393" i="106"/>
  <c r="D7392" i="106"/>
  <c r="D7391" i="106"/>
  <c r="D7390" i="106"/>
  <c r="D7389" i="106"/>
  <c r="D7388" i="106"/>
  <c r="D7387" i="106"/>
  <c r="D7386" i="106"/>
  <c r="D7385" i="106"/>
  <c r="D7384" i="106"/>
  <c r="D7383" i="106"/>
  <c r="D7382" i="106"/>
  <c r="D7381" i="106"/>
  <c r="D7380" i="106"/>
  <c r="D7379" i="106"/>
  <c r="D7378" i="106"/>
  <c r="D7377" i="106"/>
  <c r="D7376" i="106"/>
  <c r="D7375" i="106"/>
  <c r="D7374" i="106"/>
  <c r="D7373" i="106"/>
  <c r="D7372" i="106"/>
  <c r="D7371" i="106"/>
  <c r="D7370" i="106"/>
  <c r="D7369" i="106"/>
  <c r="D7368" i="106"/>
  <c r="D7367" i="106"/>
  <c r="D7366" i="106"/>
  <c r="D7365" i="106"/>
  <c r="D7364" i="106"/>
  <c r="D7363" i="106"/>
  <c r="D7362" i="106"/>
  <c r="D7361" i="106"/>
  <c r="D7360" i="106"/>
  <c r="D7359" i="106"/>
  <c r="D7358" i="106"/>
  <c r="D7357" i="106"/>
  <c r="D7356" i="106"/>
  <c r="D7355" i="106"/>
  <c r="D7354" i="106"/>
  <c r="D7353" i="106"/>
  <c r="D7352" i="106"/>
  <c r="D7351" i="106"/>
  <c r="D7350" i="106"/>
  <c r="D7349" i="106"/>
  <c r="D7348" i="106"/>
  <c r="D7347" i="106"/>
  <c r="D7346" i="106"/>
  <c r="D7345" i="106"/>
  <c r="D7344" i="106"/>
  <c r="D7343" i="106"/>
  <c r="D7342" i="106"/>
  <c r="D7341" i="106"/>
  <c r="D7340" i="106"/>
  <c r="D7339" i="106"/>
  <c r="D7338" i="106"/>
  <c r="D7337" i="106"/>
  <c r="D7336" i="106"/>
  <c r="D7335" i="106"/>
  <c r="D7334" i="106"/>
  <c r="D7333" i="106"/>
  <c r="D7332" i="106"/>
  <c r="D7331" i="106"/>
  <c r="D7330" i="106"/>
  <c r="D7329" i="106"/>
  <c r="D7328" i="106"/>
  <c r="D7327" i="106"/>
  <c r="D7326" i="106"/>
  <c r="D7325" i="106"/>
  <c r="D7324" i="106"/>
  <c r="D7323" i="106"/>
  <c r="D7322" i="106"/>
  <c r="D7321" i="106"/>
  <c r="D7320" i="106"/>
  <c r="D7319" i="106"/>
  <c r="D7318" i="106"/>
  <c r="D7317" i="106"/>
  <c r="D7316" i="106"/>
  <c r="D7315" i="106"/>
  <c r="D7314" i="106"/>
  <c r="D7313" i="106"/>
  <c r="D7312" i="106"/>
  <c r="D7311" i="106"/>
  <c r="D7310" i="106"/>
  <c r="D7309" i="106"/>
  <c r="D7308" i="106"/>
  <c r="D7307" i="106"/>
  <c r="D7306" i="106"/>
  <c r="D7305" i="106"/>
  <c r="D7304" i="106"/>
  <c r="D7303" i="106"/>
  <c r="D7302" i="106"/>
  <c r="D7301" i="106"/>
  <c r="D7300" i="106"/>
  <c r="D7299" i="106"/>
  <c r="D7298" i="106"/>
  <c r="D7297" i="106"/>
  <c r="D7296" i="106"/>
  <c r="D7295" i="106"/>
  <c r="D7294" i="106"/>
  <c r="D7293" i="106"/>
  <c r="D7292" i="106"/>
  <c r="D7291" i="106"/>
  <c r="D7290" i="106"/>
  <c r="D7289" i="106"/>
  <c r="D7288" i="106"/>
  <c r="D7287" i="106"/>
  <c r="D7286" i="106"/>
  <c r="D7285" i="106"/>
  <c r="D7284" i="106"/>
  <c r="D7283" i="106"/>
  <c r="D7282" i="106"/>
  <c r="D7281" i="106"/>
  <c r="D7280" i="106"/>
  <c r="D7279" i="106"/>
  <c r="D7278" i="106"/>
  <c r="D7277" i="106"/>
  <c r="D7276" i="106"/>
  <c r="D7275" i="106"/>
  <c r="D7274" i="106"/>
  <c r="D7273" i="106"/>
  <c r="D7272" i="106"/>
  <c r="D7271" i="106"/>
  <c r="D7270" i="106"/>
  <c r="D7269" i="106"/>
  <c r="D7268" i="106"/>
  <c r="D7267" i="106"/>
  <c r="D7196" i="106"/>
  <c r="D7195" i="106"/>
  <c r="D7194" i="106"/>
  <c r="D7193" i="106"/>
  <c r="D7192" i="106"/>
  <c r="D7191" i="106"/>
  <c r="D7190" i="106"/>
  <c r="D7189" i="106"/>
  <c r="D7188" i="106"/>
  <c r="D7187" i="106"/>
  <c r="D7186" i="106"/>
  <c r="D7185" i="106"/>
  <c r="D7184" i="106"/>
  <c r="D7183" i="106"/>
  <c r="D7182" i="106"/>
  <c r="D7181" i="106"/>
  <c r="D7180" i="106"/>
  <c r="D7179" i="106"/>
  <c r="D7178" i="106"/>
  <c r="D7177" i="106"/>
  <c r="D7176" i="106"/>
  <c r="D7175" i="106"/>
  <c r="D7174" i="106"/>
  <c r="D7173" i="106"/>
  <c r="D7172" i="106"/>
  <c r="D7171" i="106"/>
  <c r="D7170" i="106"/>
  <c r="D7169" i="106"/>
  <c r="D7168" i="106"/>
  <c r="D7167" i="106"/>
  <c r="D7166" i="106"/>
  <c r="D7165" i="106"/>
  <c r="D7164" i="106"/>
  <c r="D7163" i="106"/>
  <c r="D7162" i="106"/>
  <c r="D7161" i="106"/>
  <c r="D7151" i="106"/>
  <c r="D7150" i="106"/>
  <c r="D7149" i="106"/>
  <c r="D7148" i="106"/>
  <c r="D7147" i="106"/>
  <c r="D7146" i="106"/>
  <c r="D7145" i="106"/>
  <c r="D7144" i="106"/>
  <c r="D7143" i="106"/>
  <c r="D7142" i="106"/>
  <c r="D7141" i="106"/>
  <c r="D7140" i="106"/>
  <c r="D7139" i="106"/>
  <c r="D7138" i="106"/>
  <c r="D7137" i="106"/>
  <c r="D7136" i="106"/>
  <c r="D7135" i="106"/>
  <c r="D7134" i="106"/>
  <c r="D7133" i="106"/>
  <c r="D7132" i="106"/>
  <c r="D7131" i="106"/>
  <c r="D7130" i="106"/>
  <c r="D7129" i="106"/>
  <c r="D7128" i="106"/>
  <c r="D7127" i="106"/>
  <c r="D7126" i="106"/>
  <c r="D7125" i="106"/>
  <c r="D7054" i="106"/>
  <c r="D7052" i="106"/>
  <c r="D7044" i="106"/>
  <c r="D7043" i="106"/>
  <c r="D7042" i="106"/>
  <c r="D7041" i="106"/>
  <c r="D7039" i="106"/>
  <c r="D6939" i="106"/>
  <c r="D6841" i="106"/>
  <c r="D6840" i="106"/>
  <c r="D6839" i="106"/>
  <c r="D6838" i="106"/>
  <c r="D6837" i="106"/>
  <c r="D6836" i="106"/>
  <c r="D6835" i="106"/>
  <c r="D6834" i="106"/>
  <c r="D6833" i="106"/>
  <c r="D6832" i="106"/>
  <c r="D6831" i="106"/>
  <c r="D6830" i="106"/>
  <c r="D6829" i="106"/>
  <c r="D6828" i="106"/>
  <c r="D6827" i="106"/>
  <c r="D6826" i="106"/>
  <c r="D6825" i="106"/>
  <c r="D6824" i="106"/>
  <c r="D6823" i="106"/>
  <c r="D6822" i="106"/>
  <c r="D6821" i="106"/>
  <c r="D6820" i="106"/>
  <c r="D6819" i="106"/>
  <c r="D6818" i="106"/>
  <c r="D6817" i="106"/>
  <c r="D6816" i="106"/>
  <c r="D6815" i="106"/>
  <c r="D6814" i="106"/>
  <c r="D6813" i="106"/>
  <c r="D6812" i="106"/>
  <c r="D6811" i="106"/>
  <c r="D6810" i="106"/>
  <c r="D6809" i="106"/>
  <c r="D6808" i="106"/>
  <c r="D6807" i="106"/>
  <c r="D6806" i="106"/>
  <c r="D6805" i="106"/>
  <c r="D6804" i="106"/>
  <c r="D6803" i="106"/>
  <c r="D6802" i="106"/>
  <c r="D6801" i="106"/>
  <c r="D6800" i="106"/>
  <c r="D6799" i="106"/>
  <c r="D6798" i="106"/>
  <c r="D6797" i="106"/>
  <c r="D6796" i="106"/>
  <c r="D6795" i="106"/>
  <c r="D6794" i="106"/>
  <c r="D6793" i="106"/>
  <c r="D6792" i="106"/>
  <c r="D6791" i="106"/>
  <c r="D6790" i="106"/>
  <c r="D6789" i="106"/>
  <c r="D6788" i="106"/>
  <c r="D6787" i="106"/>
  <c r="D6786" i="106"/>
  <c r="D6785" i="106"/>
  <c r="D6784" i="106"/>
  <c r="D6783" i="106"/>
  <c r="D6782" i="106"/>
  <c r="D6781" i="106"/>
  <c r="D6780" i="106"/>
  <c r="D6779" i="106"/>
  <c r="D6778" i="106"/>
  <c r="D6777" i="106"/>
  <c r="D6776" i="106"/>
  <c r="D6775" i="106"/>
  <c r="D6774" i="106"/>
  <c r="D6773" i="106"/>
  <c r="D6772" i="106"/>
  <c r="D6771" i="106"/>
  <c r="D6770" i="106"/>
  <c r="D6769" i="106"/>
  <c r="D6768" i="106"/>
  <c r="D6767" i="106"/>
  <c r="D6766" i="106"/>
  <c r="D6765" i="106"/>
  <c r="D6764" i="106"/>
  <c r="D6763" i="106"/>
  <c r="D6762" i="106"/>
  <c r="D6761" i="106"/>
  <c r="D6760" i="106"/>
  <c r="D6759" i="106"/>
  <c r="D6758" i="106"/>
  <c r="D6757" i="106"/>
  <c r="D6756" i="106"/>
  <c r="D6755" i="106"/>
  <c r="D6754" i="106"/>
  <c r="D6753" i="106"/>
  <c r="D6752" i="106"/>
  <c r="D6751" i="106"/>
  <c r="D6750" i="106"/>
  <c r="D6749" i="106"/>
  <c r="D6748" i="106"/>
  <c r="D6747" i="106"/>
  <c r="D6746" i="106"/>
  <c r="D6745" i="106"/>
  <c r="D6744" i="106"/>
  <c r="D6743" i="106"/>
  <c r="D6742" i="106"/>
  <c r="D6741" i="106"/>
  <c r="D6740" i="106"/>
  <c r="D6739" i="106"/>
  <c r="D6738" i="106"/>
  <c r="D6737" i="106"/>
  <c r="D6736" i="106"/>
  <c r="D6735" i="106"/>
  <c r="D6734" i="106"/>
  <c r="D6733" i="106"/>
  <c r="D6732" i="106"/>
  <c r="D6731" i="106"/>
  <c r="D6730" i="106"/>
  <c r="D6729" i="106"/>
  <c r="D6728" i="106"/>
  <c r="D6727" i="106"/>
  <c r="D6726" i="106"/>
  <c r="D6724" i="106"/>
  <c r="D6723" i="106"/>
  <c r="D6722" i="106"/>
  <c r="D6721" i="106"/>
  <c r="D6720" i="106"/>
  <c r="D6719" i="106"/>
  <c r="D6718" i="106"/>
  <c r="D6717" i="106"/>
  <c r="D6716" i="106"/>
  <c r="D6715" i="106"/>
  <c r="D6714" i="106"/>
  <c r="D6713" i="106"/>
  <c r="D6712" i="106"/>
  <c r="D6711" i="106"/>
  <c r="D6710" i="106"/>
  <c r="D6709" i="106"/>
  <c r="D6708" i="106"/>
  <c r="D6707" i="106"/>
  <c r="D6706" i="106"/>
  <c r="D6705" i="106"/>
  <c r="D6704" i="106"/>
  <c r="D6703" i="106"/>
  <c r="D6702" i="106"/>
  <c r="D6701" i="106"/>
  <c r="D6700" i="106"/>
  <c r="D6699" i="106"/>
  <c r="D6698" i="106"/>
  <c r="D6697" i="106"/>
  <c r="D6696" i="106"/>
  <c r="D6695" i="106"/>
  <c r="D6694" i="106"/>
  <c r="D6693" i="106"/>
  <c r="D6692" i="106"/>
  <c r="D6691" i="106"/>
  <c r="D6690" i="106"/>
  <c r="D6689" i="106"/>
  <c r="D6688" i="106"/>
  <c r="D6687" i="106"/>
  <c r="D6686" i="106"/>
  <c r="D6685" i="106"/>
  <c r="D6684" i="106"/>
  <c r="D6683" i="106"/>
  <c r="D6682" i="106"/>
  <c r="D6681" i="106"/>
  <c r="D6680" i="106"/>
  <c r="D6679" i="106"/>
  <c r="D6678" i="106"/>
  <c r="D6677" i="106"/>
  <c r="D6676" i="106"/>
  <c r="D6675" i="106"/>
  <c r="D6674" i="106"/>
  <c r="D6673" i="106"/>
  <c r="D6672" i="106"/>
  <c r="D6671" i="106"/>
  <c r="D6670" i="106"/>
  <c r="D6669" i="106"/>
  <c r="D6668" i="106"/>
  <c r="D6667" i="106"/>
  <c r="D6666" i="106"/>
  <c r="D6665" i="106"/>
  <c r="D6664" i="106"/>
  <c r="D6663" i="106"/>
  <c r="D6662" i="106"/>
  <c r="D6661" i="106"/>
  <c r="D6660" i="106"/>
  <c r="D6659" i="106"/>
  <c r="D6658" i="106"/>
  <c r="D6657" i="106"/>
  <c r="D6656" i="106"/>
  <c r="D6655" i="106"/>
  <c r="D6654" i="106"/>
  <c r="D6653" i="106"/>
  <c r="D6652" i="106"/>
  <c r="D6651" i="106"/>
  <c r="D6650" i="106"/>
  <c r="D6649" i="106"/>
  <c r="D6648" i="106"/>
  <c r="D6647" i="106"/>
  <c r="D6646" i="106"/>
  <c r="D6645" i="106"/>
  <c r="D6644" i="106"/>
  <c r="D6643" i="106"/>
  <c r="D6642" i="106"/>
  <c r="D6641" i="106"/>
  <c r="D6640" i="106"/>
  <c r="D6639" i="106"/>
  <c r="D6638" i="106"/>
  <c r="D6637" i="106"/>
  <c r="D6636" i="106"/>
  <c r="D6635" i="106"/>
  <c r="D6634" i="106"/>
  <c r="D6633" i="106"/>
  <c r="D6632" i="106"/>
  <c r="D6631" i="106"/>
  <c r="D6630" i="106"/>
  <c r="D6629" i="106"/>
  <c r="D6628" i="106"/>
  <c r="D6627" i="106"/>
  <c r="D6626" i="106"/>
  <c r="D6625" i="106"/>
  <c r="D6624" i="106"/>
  <c r="D6623" i="106"/>
  <c r="D6622" i="106"/>
  <c r="D6621" i="106"/>
  <c r="D6620" i="106"/>
  <c r="D6619" i="106"/>
  <c r="D6618" i="106"/>
  <c r="D6617" i="106"/>
  <c r="D6616" i="106"/>
  <c r="D6615" i="106"/>
  <c r="D6614" i="106"/>
  <c r="D6613" i="106"/>
  <c r="D6612" i="106"/>
  <c r="D6611" i="106"/>
  <c r="D6610" i="106"/>
  <c r="D6609" i="106"/>
  <c r="D6608" i="106"/>
  <c r="D6607" i="106"/>
  <c r="D6606" i="106"/>
  <c r="D6605" i="106"/>
  <c r="D6604" i="106"/>
  <c r="D6603" i="106"/>
  <c r="D6602" i="106"/>
  <c r="D6601" i="106"/>
  <c r="D6600" i="106"/>
  <c r="D6599" i="106"/>
  <c r="D6598" i="106"/>
  <c r="D6597" i="106"/>
  <c r="D6596" i="106"/>
  <c r="D6595" i="106"/>
  <c r="D6594" i="106"/>
  <c r="D6593" i="106"/>
  <c r="D6592" i="106"/>
  <c r="D6591" i="106"/>
  <c r="D6590" i="106"/>
  <c r="D6589" i="106"/>
  <c r="D6588" i="106"/>
  <c r="D6587" i="106"/>
  <c r="D6586" i="106"/>
  <c r="D6585" i="106"/>
  <c r="D6584" i="106"/>
  <c r="D6583" i="106"/>
  <c r="D6582" i="106"/>
  <c r="D6581" i="106"/>
  <c r="D6580" i="106"/>
  <c r="D6579" i="106"/>
  <c r="D6578" i="106"/>
  <c r="D6577" i="106"/>
  <c r="D6576" i="106"/>
  <c r="D6575" i="106"/>
  <c r="D6574" i="106"/>
  <c r="D6573" i="106"/>
  <c r="D6572" i="106"/>
  <c r="D6571" i="106"/>
  <c r="D6570" i="106"/>
  <c r="D6569" i="106"/>
  <c r="D6568" i="106"/>
  <c r="D6567" i="106"/>
  <c r="D6566" i="106"/>
  <c r="D6565" i="106"/>
  <c r="D6564" i="106"/>
  <c r="D6563" i="106"/>
  <c r="D6562" i="106"/>
  <c r="D6561" i="106"/>
  <c r="D6560" i="106"/>
  <c r="D6559" i="106"/>
  <c r="D6558" i="106"/>
  <c r="D6557" i="106"/>
  <c r="D6556" i="106"/>
  <c r="D6555" i="106"/>
  <c r="D6554" i="106"/>
  <c r="D6553" i="106"/>
  <c r="D6552" i="106"/>
  <c r="D6551" i="106"/>
  <c r="D6550" i="106"/>
  <c r="D6549" i="106"/>
  <c r="D6548" i="106"/>
  <c r="D6547" i="106"/>
  <c r="D6546" i="106"/>
  <c r="D6545" i="106"/>
  <c r="D6544" i="106"/>
  <c r="D6543" i="106"/>
  <c r="D6542" i="106"/>
  <c r="D6541" i="106"/>
  <c r="D6540" i="106"/>
  <c r="D6539" i="106"/>
  <c r="D6538" i="106"/>
  <c r="D6537" i="106"/>
  <c r="D6536" i="106"/>
  <c r="D6535" i="106"/>
  <c r="D6534" i="106"/>
  <c r="D6533" i="106"/>
  <c r="D6532" i="106"/>
  <c r="D6531" i="106"/>
  <c r="D6530" i="106"/>
  <c r="D6529" i="106"/>
  <c r="D6528" i="106"/>
  <c r="D6527" i="106"/>
  <c r="D6526" i="106"/>
  <c r="D6525" i="106"/>
  <c r="D6524" i="106"/>
  <c r="D6523" i="106"/>
  <c r="D6522" i="106"/>
  <c r="D6521" i="106"/>
  <c r="D6520" i="106"/>
  <c r="D6519" i="106"/>
  <c r="D6518" i="106"/>
  <c r="D6517" i="106"/>
  <c r="D6516" i="106"/>
  <c r="D6515" i="106"/>
  <c r="D6514" i="106"/>
  <c r="D6513" i="106"/>
  <c r="D6512" i="106"/>
  <c r="D6511" i="106"/>
  <c r="D6510" i="106"/>
  <c r="D6509" i="106"/>
  <c r="D6508" i="106"/>
  <c r="D6507" i="106"/>
  <c r="D6506" i="106"/>
  <c r="D6505" i="106"/>
  <c r="D6504" i="106"/>
  <c r="D6503" i="106"/>
  <c r="D6502" i="106"/>
  <c r="D6501" i="106"/>
  <c r="D6500" i="106"/>
  <c r="D6499" i="106"/>
  <c r="D6498" i="106"/>
  <c r="D6497" i="106"/>
  <c r="D6496" i="106"/>
  <c r="D6495" i="106"/>
  <c r="D6494" i="106"/>
  <c r="D6493" i="106"/>
  <c r="D6492" i="106"/>
  <c r="D6491" i="106"/>
  <c r="D6490" i="106"/>
  <c r="D6489" i="106"/>
  <c r="D6488" i="106"/>
  <c r="D6487" i="106"/>
  <c r="D6486" i="106"/>
  <c r="D6485" i="106"/>
  <c r="D6484" i="106"/>
  <c r="D6483" i="106"/>
  <c r="D6482" i="106"/>
  <c r="D6481" i="106"/>
  <c r="D6480" i="106"/>
  <c r="D6479" i="106"/>
  <c r="D6478" i="106"/>
  <c r="D6477" i="106"/>
  <c r="D6476" i="106"/>
  <c r="D6475" i="106"/>
  <c r="D6474" i="106"/>
  <c r="D6473" i="106"/>
  <c r="D6472" i="106"/>
  <c r="D6471" i="106"/>
  <c r="D6470" i="106"/>
  <c r="D6469" i="106"/>
  <c r="D6468" i="106"/>
  <c r="D6467" i="106"/>
  <c r="D6466" i="106"/>
  <c r="D6465" i="106"/>
  <c r="D6464" i="106"/>
  <c r="D6463" i="106"/>
  <c r="D6462" i="106"/>
  <c r="D6461" i="106"/>
  <c r="D6460" i="106"/>
  <c r="D6459" i="106"/>
  <c r="D6458" i="106"/>
  <c r="D6457" i="106"/>
  <c r="D6456" i="106"/>
  <c r="D6455" i="106"/>
  <c r="D6454" i="106"/>
  <c r="D6453" i="106"/>
  <c r="D6452" i="106"/>
  <c r="D6451" i="106"/>
  <c r="D6450" i="106"/>
  <c r="D6449" i="106"/>
  <c r="D6448" i="106"/>
  <c r="D6447" i="106"/>
  <c r="D6446" i="106"/>
  <c r="D6445" i="106"/>
  <c r="D6444" i="106"/>
  <c r="D6443" i="106"/>
  <c r="D6442" i="106"/>
  <c r="D6441" i="106"/>
  <c r="D6440" i="106"/>
  <c r="D6439" i="106"/>
  <c r="D6438" i="106"/>
  <c r="D6437" i="106"/>
  <c r="D6436" i="106"/>
  <c r="D6435" i="106"/>
  <c r="D6434" i="106"/>
  <c r="D6433" i="106"/>
  <c r="D6432" i="106"/>
  <c r="D6431" i="106"/>
  <c r="D6430" i="106"/>
  <c r="D6429" i="106"/>
  <c r="D6428" i="106"/>
  <c r="D6427" i="106"/>
  <c r="D6426" i="106"/>
  <c r="D6425" i="106"/>
  <c r="D6424" i="106"/>
  <c r="D6423" i="106"/>
  <c r="D6422" i="106"/>
  <c r="D6421" i="106"/>
  <c r="D6420" i="106"/>
  <c r="D6419" i="106"/>
  <c r="D6418" i="106"/>
  <c r="D6417" i="106"/>
  <c r="D6416" i="106"/>
  <c r="D6415" i="106"/>
  <c r="D6414" i="106"/>
  <c r="D6413" i="106"/>
  <c r="D6412" i="106"/>
  <c r="D6411" i="106"/>
  <c r="D6410" i="106"/>
  <c r="D6409" i="106"/>
  <c r="D6408" i="106"/>
  <c r="D6407" i="106"/>
  <c r="D6406" i="106"/>
  <c r="D6405" i="106"/>
  <c r="D6404" i="106"/>
  <c r="D6403" i="106"/>
  <c r="D6402" i="106"/>
  <c r="D6401" i="106"/>
  <c r="D6400" i="106"/>
  <c r="D6399" i="106"/>
  <c r="D6398" i="106"/>
  <c r="D6397" i="106"/>
  <c r="D6396" i="106"/>
  <c r="D6395" i="106"/>
  <c r="D6394" i="106"/>
  <c r="D6393" i="106"/>
  <c r="D6392" i="106"/>
  <c r="D6391" i="106"/>
  <c r="D6390" i="106"/>
  <c r="D6389" i="106"/>
  <c r="D6388" i="106"/>
  <c r="D6387" i="106"/>
  <c r="D6386" i="106"/>
  <c r="D6385" i="106"/>
  <c r="D6384" i="106"/>
  <c r="D6383" i="106"/>
  <c r="D6382" i="106"/>
  <c r="D6381" i="106"/>
  <c r="D6380" i="106"/>
  <c r="D6379" i="106"/>
  <c r="D6378" i="106"/>
  <c r="D6377" i="106"/>
  <c r="D6376" i="106"/>
  <c r="D6375" i="106"/>
  <c r="D6374" i="106"/>
  <c r="D6373" i="106"/>
  <c r="D6372" i="106"/>
  <c r="D6371" i="106"/>
  <c r="D6370" i="106"/>
  <c r="D6369" i="106"/>
  <c r="D6368" i="106"/>
  <c r="D6367" i="106"/>
  <c r="D6366" i="106"/>
  <c r="D6365" i="106"/>
  <c r="D6364" i="106"/>
  <c r="D6363" i="106"/>
  <c r="D6362" i="106"/>
  <c r="D6361" i="106"/>
  <c r="D6360" i="106"/>
  <c r="D6359" i="106"/>
  <c r="D6358" i="106"/>
  <c r="D6357" i="106"/>
  <c r="D6356" i="106"/>
  <c r="D6355" i="106"/>
  <c r="D6354" i="106"/>
  <c r="D6353" i="106"/>
  <c r="D6352" i="106"/>
  <c r="D6351" i="106"/>
  <c r="D6349" i="106"/>
  <c r="D6348" i="106"/>
  <c r="D6347" i="106"/>
  <c r="D6346" i="106"/>
  <c r="D6345" i="106"/>
  <c r="D6344" i="106"/>
  <c r="D6343" i="106"/>
  <c r="D6342" i="106"/>
  <c r="D6341" i="106"/>
  <c r="D6340" i="106"/>
  <c r="D6339" i="106"/>
  <c r="D6338" i="106"/>
  <c r="D6336" i="106"/>
  <c r="D6335" i="106"/>
  <c r="D6334" i="106"/>
  <c r="D6333" i="106"/>
  <c r="D6332" i="106"/>
  <c r="D6331" i="106"/>
  <c r="D6330" i="106"/>
  <c r="D6329" i="106"/>
  <c r="D6328" i="106"/>
  <c r="D6327" i="106"/>
  <c r="D6326" i="106"/>
  <c r="D6325" i="106"/>
  <c r="D6324" i="106"/>
  <c r="D6323" i="106"/>
  <c r="D6322" i="106"/>
  <c r="D6321" i="106"/>
  <c r="D6320" i="106"/>
  <c r="D6319" i="106"/>
  <c r="D6318" i="106"/>
  <c r="D6317" i="106"/>
  <c r="D6316" i="106"/>
  <c r="D6315" i="106"/>
  <c r="D6314" i="106"/>
  <c r="D6313" i="106"/>
  <c r="D6312" i="106"/>
  <c r="D6311" i="106"/>
  <c r="D6310" i="106"/>
  <c r="D6309" i="106"/>
  <c r="D6308" i="106"/>
  <c r="D6307" i="106"/>
  <c r="D6305" i="106"/>
  <c r="D6304" i="106"/>
  <c r="D6303" i="106"/>
  <c r="D6302" i="106"/>
  <c r="D6301" i="106"/>
  <c r="D6300" i="106"/>
  <c r="D6298" i="106"/>
  <c r="D6297" i="106"/>
  <c r="D6211" i="106"/>
  <c r="D6210" i="106"/>
  <c r="D6209" i="106"/>
  <c r="D6208" i="106"/>
  <c r="D6207" i="106"/>
  <c r="D6206" i="106"/>
  <c r="D6205" i="106"/>
  <c r="D6204" i="106"/>
  <c r="D6203" i="106"/>
  <c r="D6202" i="106"/>
  <c r="D6201" i="106"/>
  <c r="D6200" i="106"/>
  <c r="D6199" i="106"/>
  <c r="D6198" i="106"/>
  <c r="D6197" i="106"/>
  <c r="D6196" i="106"/>
  <c r="D6195" i="106"/>
  <c r="D6194" i="106"/>
  <c r="D6193" i="106"/>
  <c r="D6192" i="106"/>
  <c r="D6191" i="106"/>
  <c r="D6190" i="106"/>
  <c r="D6078" i="106"/>
  <c r="D6077" i="106"/>
  <c r="D6076" i="106"/>
  <c r="D6075" i="106"/>
  <c r="D6074" i="106"/>
  <c r="D6073" i="106"/>
  <c r="D6071" i="106"/>
  <c r="D6070" i="106"/>
  <c r="D6069" i="106"/>
  <c r="D6068" i="106"/>
  <c r="D6067" i="106"/>
  <c r="D6066" i="106"/>
  <c r="D6065" i="106"/>
  <c r="D6064" i="106"/>
  <c r="D6063" i="106"/>
  <c r="D6062" i="106"/>
  <c r="D6061" i="106"/>
  <c r="D6060" i="106"/>
  <c r="D6059" i="106"/>
  <c r="D6058" i="106"/>
  <c r="D6057" i="106"/>
  <c r="D6056" i="106"/>
  <c r="D6055" i="106"/>
  <c r="D6054" i="106"/>
  <c r="D6053" i="106"/>
  <c r="D6052" i="106"/>
  <c r="D6051" i="106"/>
  <c r="D6050" i="106"/>
  <c r="D6049" i="106"/>
  <c r="D6048" i="106"/>
  <c r="D6047" i="106"/>
  <c r="D6046" i="106"/>
  <c r="D6045" i="106"/>
  <c r="D6044" i="106"/>
  <c r="D6043" i="106"/>
  <c r="D6042" i="106"/>
  <c r="D6041" i="106"/>
  <c r="D6040" i="106"/>
  <c r="D6039" i="106"/>
  <c r="D6038" i="106"/>
  <c r="D6037" i="106"/>
  <c r="D6036" i="106"/>
  <c r="D6035" i="106"/>
  <c r="D6034" i="106"/>
  <c r="D6032" i="106"/>
  <c r="D6031" i="106"/>
  <c r="D6028" i="106"/>
  <c r="D6027" i="106"/>
  <c r="D6025" i="106"/>
  <c r="D6020" i="106"/>
  <c r="D6019" i="106"/>
  <c r="D6018" i="106"/>
  <c r="D6017" i="106"/>
  <c r="D6016" i="106"/>
  <c r="D6015" i="106"/>
  <c r="D6014" i="106"/>
  <c r="D6013" i="106"/>
  <c r="D6012" i="106"/>
  <c r="D6011" i="106"/>
  <c r="D6010" i="106"/>
  <c r="D6009" i="106"/>
  <c r="D6008" i="106"/>
  <c r="D6007" i="106"/>
  <c r="D6006" i="106"/>
  <c r="D6005" i="106"/>
  <c r="D6004" i="106"/>
  <c r="D6003" i="106"/>
  <c r="D6002" i="106"/>
  <c r="D6001" i="106"/>
  <c r="D6000" i="106"/>
  <c r="D5999" i="106"/>
  <c r="D5998" i="106"/>
  <c r="D5997" i="106"/>
  <c r="D5996" i="106"/>
  <c r="D5995" i="106"/>
  <c r="D5994" i="106"/>
  <c r="D5993" i="106"/>
  <c r="D5992" i="106"/>
  <c r="D5991" i="106"/>
  <c r="D5990" i="106"/>
  <c r="D5989" i="106"/>
  <c r="D5988" i="106"/>
  <c r="D5987" i="106"/>
  <c r="D5986" i="106"/>
  <c r="D5982" i="106"/>
  <c r="D5981" i="106"/>
  <c r="D5980" i="106"/>
  <c r="D5979" i="106"/>
  <c r="D5978" i="106"/>
  <c r="D5977" i="106"/>
  <c r="D5976" i="106"/>
  <c r="D5975" i="106"/>
  <c r="D5974" i="106"/>
  <c r="D5973" i="106"/>
  <c r="D5972" i="106"/>
  <c r="D5971" i="106"/>
  <c r="D5970" i="106"/>
  <c r="D5969" i="106"/>
  <c r="D5968" i="106"/>
  <c r="D5967" i="106"/>
  <c r="D5966" i="106"/>
  <c r="D5965" i="106"/>
  <c r="D5964" i="106"/>
  <c r="D5963" i="106"/>
  <c r="D5962" i="106"/>
  <c r="D5961" i="106"/>
  <c r="D5960" i="106"/>
  <c r="D5959" i="106"/>
  <c r="D5958" i="106"/>
  <c r="D5957" i="106"/>
  <c r="D5956" i="106"/>
  <c r="D5955" i="106"/>
  <c r="D5954" i="106"/>
  <c r="D5953" i="106"/>
  <c r="D5952" i="106"/>
  <c r="D5951" i="106"/>
  <c r="D5950" i="106"/>
  <c r="D5949" i="106"/>
  <c r="D5948" i="106"/>
  <c r="D5947" i="106"/>
  <c r="D5946" i="106"/>
  <c r="D5945" i="106"/>
  <c r="D5943" i="106"/>
  <c r="D5942" i="106"/>
  <c r="D5941" i="106"/>
  <c r="D5940" i="106"/>
  <c r="D5939" i="106"/>
  <c r="D5938" i="106"/>
  <c r="D5937" i="106"/>
  <c r="D5936" i="106"/>
  <c r="D5935" i="106"/>
  <c r="D5934" i="106"/>
  <c r="D5933" i="106"/>
  <c r="D5932" i="106"/>
  <c r="D5931" i="106"/>
  <c r="D5930" i="106"/>
  <c r="D5929" i="106"/>
  <c r="D5928" i="106"/>
  <c r="D5927" i="106"/>
  <c r="D5926" i="106"/>
  <c r="D5925" i="106"/>
  <c r="D5924" i="106"/>
  <c r="D5923" i="106"/>
  <c r="D5922" i="106"/>
  <c r="D5921" i="106"/>
  <c r="D5920" i="106"/>
  <c r="D5919" i="106"/>
  <c r="D5918" i="106"/>
  <c r="D5917" i="106"/>
  <c r="D5915" i="106"/>
  <c r="D5911" i="106"/>
  <c r="D5910" i="106"/>
  <c r="D5909" i="106"/>
  <c r="D5908" i="106"/>
  <c r="D5907" i="106"/>
  <c r="D5906" i="106"/>
  <c r="D5905" i="106"/>
  <c r="D5904" i="106"/>
  <c r="D5903" i="106"/>
  <c r="D5902" i="106"/>
  <c r="D5901" i="106"/>
  <c r="D5900" i="106"/>
  <c r="D5899" i="106"/>
  <c r="D5898" i="106"/>
  <c r="D5897" i="106"/>
  <c r="D5896" i="106"/>
  <c r="D5895" i="106"/>
  <c r="D5894" i="106"/>
  <c r="D5893" i="106"/>
  <c r="D5892" i="106"/>
  <c r="D5891" i="106"/>
  <c r="D5890" i="106"/>
  <c r="D5889" i="106"/>
  <c r="D5888" i="106"/>
  <c r="D5887" i="106"/>
  <c r="D5886" i="106"/>
  <c r="D5885" i="106"/>
  <c r="D5884" i="106"/>
  <c r="D5883" i="106"/>
  <c r="D5882" i="106"/>
  <c r="D5881" i="106"/>
  <c r="D5880" i="106"/>
  <c r="D5879" i="106"/>
  <c r="D5878" i="106"/>
  <c r="D5877" i="106"/>
  <c r="D5876" i="106"/>
  <c r="D5875" i="106"/>
  <c r="D5874" i="106"/>
  <c r="D5873" i="106"/>
  <c r="D5872" i="106"/>
  <c r="D5870" i="106"/>
  <c r="D5866" i="106"/>
  <c r="D5865" i="106"/>
  <c r="D5864" i="106"/>
  <c r="D5863" i="106"/>
  <c r="D5862" i="106"/>
  <c r="D5860" i="106"/>
  <c r="D5859" i="106"/>
  <c r="D5858" i="106"/>
  <c r="D5857" i="106"/>
  <c r="D5856" i="106"/>
  <c r="D5855" i="106"/>
  <c r="D5854" i="106"/>
  <c r="D5853" i="106"/>
  <c r="D5852" i="106"/>
  <c r="D5851" i="106"/>
  <c r="D5850" i="106"/>
  <c r="D5849" i="106"/>
  <c r="D5848" i="106"/>
  <c r="D5847" i="106"/>
  <c r="D5846" i="106"/>
  <c r="D5845" i="106"/>
  <c r="D5844" i="106"/>
  <c r="D5843" i="106"/>
  <c r="D5842" i="106"/>
  <c r="D5841" i="106"/>
  <c r="D5840" i="106"/>
  <c r="D5839" i="106"/>
  <c r="D5838" i="106"/>
  <c r="D5837" i="106"/>
  <c r="D5836" i="106"/>
  <c r="D5835" i="106"/>
  <c r="D5834" i="106"/>
  <c r="D5833" i="106"/>
  <c r="D5832" i="106"/>
  <c r="D5831" i="106"/>
  <c r="D5830" i="106"/>
  <c r="D5829" i="106"/>
  <c r="D5828" i="106"/>
  <c r="D5827" i="106"/>
  <c r="D5826" i="106"/>
  <c r="D5825" i="106"/>
  <c r="D5824" i="106"/>
  <c r="D5823" i="106"/>
  <c r="D5822" i="106"/>
  <c r="D5821" i="106"/>
  <c r="D5820" i="106"/>
  <c r="D5819" i="106"/>
  <c r="D5818" i="106"/>
  <c r="D5817" i="106"/>
  <c r="D5816" i="106"/>
  <c r="D5815" i="106"/>
  <c r="D5814" i="106"/>
  <c r="D5813" i="106"/>
  <c r="D5812" i="106"/>
  <c r="D5811" i="106"/>
  <c r="D5810" i="106"/>
  <c r="D5809" i="106"/>
  <c r="D5808" i="106"/>
  <c r="D5807" i="106"/>
  <c r="D5806" i="106"/>
  <c r="D5805" i="106"/>
  <c r="D5804" i="106"/>
  <c r="D5803" i="106"/>
  <c r="D5802" i="106"/>
  <c r="D5801" i="106"/>
  <c r="D5800" i="106"/>
  <c r="D5799" i="106"/>
  <c r="D5798" i="106"/>
  <c r="D5797" i="106"/>
  <c r="D5796" i="106"/>
  <c r="D5795" i="106"/>
  <c r="D5794" i="106"/>
  <c r="D5793" i="106"/>
  <c r="D5792" i="106"/>
  <c r="D5791" i="106"/>
  <c r="D5790" i="106"/>
  <c r="D5789" i="106"/>
  <c r="D5788" i="106"/>
  <c r="D5787" i="106"/>
  <c r="D5786" i="106"/>
  <c r="D5785" i="106"/>
  <c r="D5784" i="106"/>
  <c r="D5783" i="106"/>
  <c r="D5782" i="106"/>
  <c r="D5781" i="106"/>
  <c r="D5780" i="106"/>
  <c r="D5779" i="106"/>
  <c r="D5778" i="106"/>
  <c r="D5777" i="106"/>
  <c r="D5776" i="106"/>
  <c r="D5775" i="106"/>
  <c r="D5774" i="106"/>
  <c r="D5773" i="106"/>
  <c r="D5772" i="106"/>
  <c r="D5771" i="106"/>
  <c r="D5770" i="106"/>
  <c r="D5769" i="106"/>
  <c r="D5768" i="106"/>
  <c r="D5767" i="106"/>
  <c r="D5766" i="106"/>
  <c r="D5765" i="106"/>
  <c r="D5764" i="106"/>
  <c r="D5763" i="106"/>
  <c r="D5762" i="106"/>
  <c r="D5761" i="106"/>
  <c r="D5760" i="106"/>
  <c r="D5759" i="106"/>
  <c r="D5758" i="106"/>
  <c r="D5757" i="106"/>
  <c r="D5756" i="106"/>
  <c r="D5755" i="106"/>
  <c r="D5754" i="106"/>
  <c r="D5753" i="106"/>
  <c r="D5752" i="106"/>
  <c r="D5751" i="106"/>
  <c r="D5750" i="106"/>
  <c r="D5749" i="106"/>
  <c r="D5748" i="106"/>
  <c r="D5747" i="106"/>
  <c r="D5746" i="106"/>
  <c r="D5745" i="106"/>
  <c r="D5744" i="106"/>
  <c r="D5743" i="106"/>
  <c r="D5742" i="106"/>
  <c r="D5741" i="106"/>
  <c r="D5740" i="106"/>
  <c r="D5739" i="106"/>
  <c r="D5738" i="106"/>
  <c r="D5737" i="106"/>
  <c r="D5736" i="106"/>
  <c r="D5735" i="106"/>
  <c r="D5734" i="106"/>
  <c r="D5733" i="106"/>
  <c r="D5732" i="106"/>
  <c r="D5731" i="106"/>
  <c r="D5730" i="106"/>
  <c r="D5729" i="106"/>
  <c r="D5727" i="106"/>
  <c r="D5725" i="106"/>
  <c r="D5724" i="106"/>
  <c r="D5722" i="106"/>
  <c r="D5720" i="106"/>
  <c r="D5717" i="106"/>
  <c r="D5716" i="106"/>
  <c r="D5715" i="106"/>
  <c r="D5714" i="106"/>
  <c r="D5713" i="106"/>
  <c r="D5712" i="106"/>
  <c r="D5711" i="106"/>
  <c r="D5710" i="106"/>
  <c r="D5709" i="106"/>
  <c r="D5708" i="106"/>
  <c r="D5707" i="106"/>
  <c r="D5706" i="106"/>
  <c r="D5705" i="106"/>
  <c r="D5704" i="106"/>
  <c r="D5703" i="106"/>
  <c r="D5702" i="106"/>
  <c r="D5701" i="106"/>
  <c r="D5700" i="106"/>
  <c r="D5699" i="106"/>
  <c r="D5698" i="106"/>
  <c r="D5697" i="106"/>
  <c r="D5696" i="106"/>
  <c r="D5695" i="106"/>
  <c r="D5694" i="106"/>
  <c r="D5693" i="106"/>
  <c r="D5692" i="106"/>
  <c r="D5691" i="106"/>
  <c r="D5690" i="106"/>
  <c r="D5689" i="106"/>
  <c r="D5688" i="106"/>
  <c r="D5687" i="106"/>
  <c r="D5686" i="106"/>
  <c r="D5685" i="106"/>
  <c r="D5684" i="106"/>
  <c r="D5683" i="106"/>
  <c r="D5682" i="106"/>
  <c r="D5681" i="106"/>
  <c r="D5680" i="106"/>
  <c r="D5679" i="106"/>
  <c r="D5678" i="106"/>
  <c r="D5677" i="106"/>
  <c r="D5676" i="106"/>
  <c r="D5675" i="106"/>
  <c r="D5674" i="106"/>
  <c r="D5673" i="106"/>
  <c r="D5672" i="106"/>
  <c r="D5671" i="106"/>
  <c r="D5670" i="106"/>
  <c r="D5669" i="106"/>
  <c r="D5668" i="106"/>
  <c r="D5667" i="106"/>
  <c r="D5666" i="106"/>
  <c r="D5665" i="106"/>
  <c r="D5664" i="106"/>
  <c r="D5663" i="106"/>
  <c r="D5662" i="106"/>
  <c r="D5661" i="106"/>
  <c r="D5660" i="106"/>
  <c r="D5659" i="106"/>
  <c r="D5658" i="106"/>
  <c r="D5657" i="106"/>
  <c r="D5656" i="106"/>
  <c r="D5655" i="106"/>
  <c r="D5654" i="106"/>
  <c r="D5653" i="106"/>
  <c r="D5652" i="106"/>
  <c r="D5650" i="106"/>
  <c r="D5649" i="106"/>
  <c r="D5648" i="106"/>
  <c r="D5647" i="106"/>
  <c r="D5646" i="106"/>
  <c r="D5645" i="106"/>
  <c r="D5644" i="106"/>
  <c r="D5643" i="106"/>
  <c r="D5641" i="106"/>
  <c r="D5640" i="106"/>
  <c r="D5639" i="106"/>
  <c r="D5638" i="106"/>
  <c r="D5637" i="106"/>
  <c r="D5636" i="106"/>
  <c r="D5635" i="106"/>
  <c r="D5634" i="106"/>
  <c r="D5633" i="106"/>
  <c r="D5632" i="106"/>
  <c r="D5631" i="106"/>
  <c r="D5630" i="106"/>
  <c r="D5629" i="106"/>
  <c r="D5628" i="106"/>
  <c r="D5627" i="106"/>
  <c r="D5626" i="106"/>
  <c r="D5625" i="106"/>
  <c r="D5624" i="106"/>
  <c r="D5623" i="106"/>
  <c r="D5622" i="106"/>
  <c r="D5621" i="106"/>
  <c r="D5620" i="106"/>
  <c r="D5619" i="106"/>
  <c r="D5618" i="106"/>
  <c r="D5617" i="106"/>
  <c r="D5614" i="106"/>
  <c r="D5612" i="106"/>
  <c r="D5611" i="106"/>
  <c r="D5610" i="106"/>
  <c r="D5609" i="106"/>
  <c r="D5608" i="106"/>
  <c r="D5607" i="106"/>
  <c r="D5606" i="106"/>
  <c r="D5605" i="106"/>
  <c r="D5604" i="106"/>
  <c r="D5603" i="106"/>
  <c r="D5602" i="106"/>
  <c r="D5601" i="106"/>
  <c r="D5600" i="106"/>
  <c r="D5599" i="106"/>
  <c r="D5598" i="106"/>
  <c r="D5597" i="106"/>
  <c r="D5596" i="106"/>
  <c r="D5595" i="106"/>
  <c r="D5594" i="106"/>
  <c r="D5593" i="106"/>
  <c r="D5592" i="106"/>
  <c r="D5591" i="106"/>
  <c r="D5590" i="106"/>
  <c r="D5589" i="106"/>
  <c r="D5588" i="106"/>
  <c r="D5587" i="106"/>
  <c r="D5584" i="106"/>
  <c r="D5582" i="106"/>
  <c r="D5581" i="106"/>
  <c r="D5580" i="106"/>
  <c r="D5579" i="106"/>
  <c r="D5578" i="106"/>
  <c r="D5576" i="106"/>
  <c r="D5575" i="106"/>
  <c r="D5574" i="106"/>
  <c r="D5573" i="106"/>
  <c r="D5572" i="106"/>
  <c r="D5571" i="106"/>
  <c r="D5570" i="106"/>
  <c r="D5569" i="106"/>
  <c r="D5568" i="106"/>
  <c r="D5567" i="106"/>
  <c r="D5566" i="106"/>
  <c r="D5565" i="106"/>
  <c r="D5564" i="106"/>
  <c r="D5563" i="106"/>
  <c r="D5561" i="106"/>
  <c r="D5560" i="106"/>
  <c r="D5559" i="106"/>
  <c r="D5558" i="106"/>
  <c r="D5557" i="106"/>
  <c r="D5556" i="106"/>
  <c r="D5554" i="106"/>
  <c r="D5553" i="106"/>
  <c r="D5552" i="106"/>
  <c r="D5549" i="106"/>
  <c r="D5548" i="106"/>
  <c r="D5547" i="106"/>
  <c r="D5546" i="106"/>
  <c r="D5545" i="106"/>
  <c r="D5544" i="106"/>
  <c r="D5543" i="106"/>
  <c r="D5542" i="106"/>
  <c r="D5541" i="106"/>
  <c r="D5540" i="106"/>
  <c r="D5539" i="106"/>
  <c r="D5538" i="106"/>
  <c r="D5537" i="106"/>
  <c r="D5536" i="106"/>
  <c r="D5535" i="106"/>
  <c r="D5534" i="106"/>
  <c r="D5533" i="106"/>
  <c r="D5532" i="106"/>
  <c r="D5531" i="106"/>
  <c r="D5530" i="106"/>
  <c r="D5529" i="106"/>
  <c r="D5528" i="106"/>
  <c r="D5527" i="106"/>
  <c r="D5526" i="106"/>
  <c r="D5524" i="106"/>
  <c r="D5523" i="106"/>
  <c r="D5522" i="106"/>
  <c r="D5521" i="106"/>
  <c r="D5520" i="106"/>
  <c r="D5519" i="106"/>
  <c r="D5518" i="106"/>
  <c r="D5517" i="106"/>
  <c r="D5514" i="106"/>
  <c r="D5513" i="106"/>
  <c r="D5512" i="106"/>
  <c r="D5510" i="106"/>
  <c r="D5509" i="106"/>
  <c r="D5508" i="106"/>
  <c r="D5505" i="106"/>
  <c r="D5504" i="106"/>
  <c r="D5503" i="106"/>
  <c r="D5502" i="106"/>
  <c r="D5501" i="106"/>
  <c r="D5500" i="106"/>
  <c r="D5499" i="106"/>
  <c r="D5498" i="106"/>
  <c r="D5497" i="106"/>
  <c r="D5496" i="106"/>
  <c r="D5495" i="106"/>
  <c r="D5494" i="106"/>
  <c r="D5493" i="106"/>
  <c r="D5492" i="106"/>
  <c r="D5491" i="106"/>
  <c r="D5490" i="106"/>
  <c r="D5489" i="106"/>
  <c r="D5488" i="106"/>
  <c r="D5487" i="106"/>
  <c r="D5486" i="106"/>
  <c r="D5485" i="106"/>
  <c r="D5484" i="106"/>
  <c r="D5483" i="106"/>
  <c r="D5482" i="106"/>
  <c r="D5481" i="106"/>
  <c r="D5480" i="106"/>
  <c r="D5479" i="106"/>
  <c r="D5478" i="106"/>
  <c r="D5477" i="106"/>
  <c r="D5476" i="106"/>
  <c r="D5475" i="106"/>
  <c r="D5474" i="106"/>
  <c r="D5473" i="106"/>
  <c r="D5472" i="106"/>
  <c r="D5471" i="106"/>
  <c r="D5470" i="106"/>
  <c r="D5469" i="106"/>
  <c r="D5468" i="106"/>
  <c r="D5467" i="106"/>
  <c r="D5466" i="106"/>
  <c r="D5465" i="106"/>
  <c r="D5464" i="106"/>
  <c r="D5463" i="106"/>
  <c r="D5462" i="106"/>
  <c r="D5461" i="106"/>
  <c r="D5460" i="106"/>
  <c r="D5459" i="106"/>
  <c r="D5458" i="106"/>
  <c r="D5457" i="106"/>
  <c r="D5456" i="106"/>
  <c r="D5455" i="106"/>
  <c r="D5454" i="106"/>
  <c r="D5453" i="106"/>
  <c r="D5452" i="106"/>
  <c r="D5451" i="106"/>
  <c r="D5450" i="106"/>
  <c r="D5449" i="106"/>
  <c r="D5448" i="106"/>
  <c r="D5447" i="106"/>
  <c r="D5446" i="106"/>
  <c r="D5445" i="106"/>
  <c r="D5444" i="106"/>
  <c r="D5443" i="106"/>
  <c r="D5442" i="106"/>
  <c r="D5441" i="106"/>
  <c r="D5440" i="106"/>
  <c r="D5439" i="106"/>
  <c r="D5438" i="106"/>
  <c r="D5437" i="106"/>
  <c r="D5436" i="106"/>
  <c r="D5435" i="106"/>
  <c r="D5434" i="106"/>
  <c r="D5433" i="106"/>
  <c r="D5432" i="106"/>
  <c r="D5431" i="106"/>
  <c r="D5430" i="106"/>
  <c r="D5429" i="106"/>
  <c r="D5428" i="106"/>
  <c r="D5427" i="106"/>
  <c r="D5426" i="106"/>
  <c r="D5425" i="106"/>
  <c r="D5424" i="106"/>
  <c r="D5423" i="106"/>
  <c r="D5422" i="106"/>
  <c r="D5421" i="106"/>
  <c r="D5420" i="106"/>
  <c r="D5419" i="106"/>
  <c r="D5418" i="106"/>
  <c r="D5417" i="106"/>
  <c r="D5416" i="106"/>
  <c r="D5415" i="106"/>
  <c r="D5414" i="106"/>
  <c r="D5413" i="106"/>
  <c r="D5412" i="106"/>
  <c r="D5411" i="106"/>
  <c r="D5410" i="106"/>
  <c r="D5409" i="106"/>
  <c r="D5408" i="106"/>
  <c r="D5407" i="106"/>
  <c r="D5406" i="106"/>
  <c r="D5405" i="106"/>
  <c r="D5404" i="106"/>
  <c r="D5403" i="106"/>
  <c r="D5402" i="106"/>
  <c r="D5401" i="106"/>
  <c r="D5400" i="106"/>
  <c r="D5399" i="106"/>
  <c r="D5398" i="106"/>
  <c r="D5397" i="106"/>
  <c r="D5396" i="106"/>
  <c r="D5395" i="106"/>
  <c r="D5394" i="106"/>
  <c r="D5393" i="106"/>
  <c r="D5392" i="106"/>
  <c r="D5391" i="106"/>
  <c r="D5390" i="106"/>
  <c r="D5389" i="106"/>
  <c r="D5388" i="106"/>
  <c r="D5387" i="106"/>
  <c r="D5386" i="106"/>
  <c r="D5385" i="106"/>
  <c r="D5384" i="106"/>
  <c r="D5383" i="106"/>
  <c r="D5382" i="106"/>
  <c r="D5381" i="106"/>
  <c r="D5380" i="106"/>
  <c r="D5379" i="106"/>
  <c r="D5378" i="106"/>
  <c r="D5377" i="106"/>
  <c r="D5376" i="106"/>
  <c r="D5375" i="106"/>
  <c r="D5374" i="106"/>
  <c r="D5373" i="106"/>
  <c r="D5372" i="106"/>
  <c r="D5371" i="106"/>
  <c r="D5370" i="106"/>
  <c r="D5369" i="106"/>
  <c r="D5368" i="106"/>
  <c r="D5367" i="106"/>
  <c r="D5366" i="106"/>
  <c r="D5365" i="106"/>
  <c r="D5364" i="106"/>
  <c r="D5363" i="106"/>
  <c r="D5362" i="106"/>
  <c r="D5361" i="106"/>
  <c r="D5360" i="106"/>
  <c r="D5359" i="106"/>
  <c r="D5358" i="106"/>
  <c r="D5357" i="106"/>
  <c r="D5356" i="106"/>
  <c r="D5355" i="106"/>
  <c r="D5351" i="106"/>
  <c r="D5350" i="106"/>
  <c r="D5349" i="106"/>
  <c r="D5348" i="106"/>
  <c r="D5346" i="106"/>
  <c r="D5345" i="106"/>
  <c r="D5344" i="106"/>
  <c r="D5343" i="106"/>
  <c r="D5342" i="106"/>
  <c r="D5341" i="106"/>
  <c r="D5340" i="106"/>
  <c r="D5339" i="106"/>
  <c r="D5338" i="106"/>
  <c r="D5336" i="106"/>
  <c r="D5334" i="106"/>
  <c r="D5333" i="106"/>
  <c r="D5331" i="106"/>
  <c r="D5330" i="106"/>
  <c r="D5329" i="106"/>
  <c r="D5328" i="106"/>
  <c r="D5327" i="106"/>
  <c r="D5323" i="106"/>
  <c r="D5322" i="106"/>
  <c r="D5321" i="106"/>
  <c r="D5320" i="106"/>
  <c r="D5319" i="106"/>
  <c r="D5317" i="106"/>
  <c r="D5316" i="106"/>
  <c r="D5315" i="106"/>
  <c r="D5314" i="106"/>
  <c r="D5312" i="106"/>
  <c r="D5311" i="106"/>
  <c r="D5310" i="106"/>
  <c r="D5309" i="106"/>
  <c r="D5308" i="106"/>
  <c r="D5307" i="106"/>
  <c r="D5306" i="106"/>
  <c r="D5305" i="106"/>
  <c r="D5304" i="106"/>
  <c r="D5303" i="106"/>
  <c r="D5302" i="106"/>
  <c r="D5301" i="106"/>
  <c r="D5300" i="106"/>
  <c r="D5299" i="106"/>
  <c r="D5298" i="106"/>
  <c r="D5297" i="106"/>
  <c r="D5296" i="106"/>
  <c r="D5295" i="106"/>
  <c r="D5294" i="106"/>
  <c r="D5293" i="106"/>
  <c r="D5292" i="106"/>
  <c r="D5291" i="106"/>
  <c r="D5290" i="106"/>
  <c r="D5289" i="106"/>
  <c r="D5288" i="106"/>
  <c r="D5287" i="106"/>
  <c r="D5286" i="106"/>
  <c r="D5285" i="106"/>
  <c r="D5283" i="106"/>
  <c r="D5282" i="106"/>
  <c r="D5281" i="106"/>
  <c r="D5280" i="106"/>
  <c r="D5279" i="106"/>
  <c r="D5278" i="106"/>
  <c r="D5277" i="106"/>
  <c r="D5275" i="106"/>
  <c r="D5274" i="106"/>
  <c r="D5273" i="106"/>
  <c r="D5271" i="106"/>
  <c r="D5270" i="106"/>
  <c r="D5269" i="106"/>
  <c r="D5268" i="106"/>
  <c r="D5267" i="106"/>
  <c r="D5266" i="106"/>
  <c r="D5265" i="106"/>
  <c r="D5264" i="106"/>
  <c r="D5263" i="106"/>
  <c r="D5262" i="106"/>
  <c r="D5261" i="106"/>
  <c r="D5260" i="106"/>
  <c r="D5259" i="106"/>
  <c r="D5257" i="106"/>
  <c r="D5256" i="106"/>
  <c r="D5255" i="106"/>
  <c r="D5253" i="106"/>
  <c r="D5252" i="106"/>
  <c r="D5251" i="106"/>
  <c r="D5250" i="106"/>
  <c r="D5249" i="106"/>
  <c r="D5248" i="106"/>
  <c r="D5247" i="106"/>
  <c r="D5246" i="106"/>
  <c r="D5243" i="106"/>
  <c r="D5242" i="106"/>
  <c r="D5241" i="106"/>
  <c r="D5240" i="106"/>
  <c r="D5236" i="106"/>
  <c r="D5235" i="106"/>
  <c r="D5234" i="106"/>
  <c r="D5233" i="106"/>
  <c r="D5232" i="106"/>
  <c r="D5231" i="106"/>
  <c r="D5230" i="106"/>
  <c r="D5229" i="106"/>
  <c r="D5228" i="106"/>
  <c r="D5227" i="106"/>
  <c r="D5226" i="106"/>
  <c r="D5225" i="106"/>
  <c r="D5224" i="106"/>
  <c r="D5223" i="106"/>
  <c r="D5222" i="106"/>
  <c r="D5220" i="106"/>
  <c r="D5219" i="106"/>
  <c r="D5218" i="106"/>
  <c r="D5217" i="106"/>
  <c r="D5216" i="106"/>
  <c r="D5215" i="106"/>
  <c r="D5214" i="106"/>
  <c r="D5213" i="106"/>
  <c r="D5211" i="106"/>
  <c r="D5210" i="106"/>
  <c r="D5209" i="106"/>
  <c r="D5208" i="106"/>
  <c r="D5207" i="106"/>
  <c r="D5206" i="106"/>
  <c r="D5205" i="106"/>
  <c r="D5204" i="106"/>
  <c r="D5203" i="106"/>
  <c r="D5202" i="106"/>
  <c r="D5201" i="106"/>
  <c r="D5200" i="106"/>
  <c r="D5199" i="106"/>
  <c r="D5198" i="106"/>
  <c r="D5197" i="106"/>
  <c r="D5196" i="106"/>
  <c r="D5195" i="106"/>
  <c r="D5193" i="106"/>
  <c r="D5192" i="106"/>
  <c r="D5191" i="106"/>
  <c r="D5190" i="106"/>
  <c r="D5189" i="106"/>
  <c r="D5188" i="106"/>
  <c r="D5187" i="106"/>
  <c r="D5186" i="106"/>
  <c r="D5185" i="106"/>
  <c r="D5184" i="106"/>
  <c r="D5183" i="106"/>
  <c r="D5182" i="106"/>
  <c r="D5181" i="106"/>
  <c r="D5180" i="106"/>
  <c r="D5179" i="106"/>
  <c r="D5178" i="106"/>
  <c r="D5177" i="106"/>
  <c r="D5176" i="106"/>
  <c r="D5175" i="106"/>
  <c r="D5174" i="106"/>
  <c r="D5173" i="106"/>
  <c r="D5172" i="106"/>
  <c r="D5171" i="106"/>
  <c r="D5170" i="106"/>
  <c r="D5169" i="106"/>
  <c r="D5168" i="106"/>
  <c r="D5167" i="106"/>
  <c r="D5164" i="106"/>
  <c r="D5163" i="106"/>
  <c r="D5162" i="106"/>
  <c r="D5161" i="106"/>
  <c r="D5160" i="106"/>
  <c r="D5159" i="106"/>
  <c r="D5158" i="106"/>
  <c r="D5157" i="106"/>
  <c r="D5156" i="106"/>
  <c r="D5155" i="106"/>
  <c r="D5154" i="106"/>
  <c r="D5153" i="106"/>
  <c r="D5152" i="106"/>
  <c r="D5151" i="106"/>
  <c r="D5150" i="106"/>
  <c r="D5149" i="106"/>
  <c r="D5148" i="106"/>
  <c r="D5147" i="106"/>
  <c r="D5146" i="106"/>
  <c r="D5144" i="106"/>
  <c r="D5143" i="106"/>
  <c r="D5142" i="106"/>
  <c r="D5141" i="106"/>
  <c r="D5139" i="106"/>
  <c r="D5138" i="106"/>
  <c r="D5137" i="106"/>
  <c r="D5136" i="106"/>
  <c r="D5134" i="106"/>
  <c r="D5133" i="106"/>
  <c r="D5132" i="106"/>
  <c r="D5129" i="106"/>
  <c r="D5128" i="106"/>
  <c r="D5127" i="106"/>
  <c r="D5126" i="106"/>
  <c r="D5125" i="106"/>
  <c r="D5122" i="106"/>
  <c r="D5121" i="106"/>
  <c r="D5116" i="106"/>
  <c r="D5115" i="106"/>
  <c r="D5113" i="106"/>
  <c r="D5111" i="106"/>
  <c r="D5109" i="106"/>
  <c r="D5108" i="106"/>
  <c r="D5107" i="106"/>
  <c r="D5106" i="106"/>
  <c r="D5105" i="106"/>
  <c r="D5104" i="106"/>
  <c r="D5103" i="106"/>
  <c r="D5102" i="106"/>
  <c r="D5098" i="106"/>
  <c r="D5091" i="106"/>
  <c r="D5090" i="106"/>
  <c r="D5089" i="106"/>
  <c r="D5087" i="106"/>
  <c r="D5084" i="106"/>
  <c r="D5083" i="106"/>
  <c r="D5082" i="106"/>
  <c r="D5081" i="106"/>
  <c r="D5080" i="106"/>
  <c r="D5079" i="106"/>
  <c r="D5078" i="106"/>
  <c r="D5077" i="106"/>
  <c r="D5076" i="106"/>
  <c r="D5075" i="106"/>
  <c r="D5074" i="106"/>
  <c r="D5072" i="106"/>
  <c r="D5071" i="106"/>
  <c r="D5070" i="106"/>
  <c r="D5066" i="106"/>
  <c r="D5065" i="106"/>
  <c r="D5063" i="106"/>
  <c r="D5062" i="106"/>
  <c r="D5060" i="106"/>
  <c r="D5058" i="106"/>
  <c r="D5057" i="106"/>
  <c r="D5056" i="106"/>
  <c r="D5055" i="106"/>
  <c r="D5054" i="106"/>
  <c r="D5053" i="106"/>
  <c r="D5052" i="106"/>
  <c r="D5051" i="106"/>
  <c r="D5050" i="106"/>
  <c r="D5049" i="106"/>
  <c r="D5048" i="106"/>
  <c r="D5047" i="106"/>
  <c r="D5046" i="106"/>
  <c r="D5045" i="106"/>
  <c r="D5044" i="106"/>
  <c r="D5043" i="106"/>
  <c r="D5042" i="106"/>
  <c r="D5041" i="106"/>
  <c r="D5040" i="106"/>
  <c r="D5039" i="106"/>
  <c r="D5038" i="106"/>
  <c r="D5037" i="106"/>
  <c r="D5036" i="106"/>
  <c r="D5035" i="106"/>
  <c r="D5034" i="106"/>
  <c r="D5033" i="106"/>
  <c r="D5032" i="106"/>
  <c r="D5031" i="106"/>
  <c r="D5030" i="106"/>
  <c r="D5029" i="106"/>
  <c r="D5028" i="106"/>
  <c r="D5027" i="106"/>
  <c r="D5026" i="106"/>
  <c r="D5025" i="106"/>
  <c r="D5023" i="106"/>
  <c r="D5019" i="106"/>
  <c r="D5018" i="106"/>
  <c r="D5017" i="106"/>
  <c r="D5016" i="106"/>
  <c r="D5015" i="106"/>
  <c r="D5014" i="106"/>
  <c r="D5013" i="106"/>
  <c r="D5008" i="106"/>
  <c r="D5007" i="106"/>
  <c r="D5006" i="106"/>
  <c r="D5005" i="106"/>
  <c r="D5004" i="106"/>
  <c r="D5003" i="106"/>
  <c r="D5002" i="106"/>
  <c r="D5001" i="106"/>
  <c r="D5000" i="106"/>
  <c r="D4999" i="106"/>
  <c r="D4998" i="106"/>
  <c r="D4997" i="106"/>
  <c r="D4996" i="106"/>
  <c r="D4992" i="106"/>
  <c r="D4991" i="106"/>
  <c r="D4990" i="106"/>
  <c r="D4989" i="106"/>
  <c r="D4988" i="106"/>
  <c r="D4987" i="106"/>
  <c r="D4986" i="106"/>
  <c r="D4985" i="106"/>
  <c r="D4984" i="106"/>
  <c r="D4983" i="106"/>
  <c r="D4982" i="106"/>
  <c r="D4981" i="106"/>
  <c r="D4980" i="106"/>
  <c r="D4979" i="106"/>
  <c r="D4978" i="106"/>
  <c r="D4977" i="106"/>
  <c r="D4976" i="106"/>
  <c r="D4975" i="106"/>
  <c r="D4974" i="106"/>
  <c r="D4973" i="106"/>
  <c r="D4972" i="106"/>
  <c r="D4971" i="106"/>
  <c r="D4970" i="106"/>
  <c r="D4969" i="106"/>
  <c r="D4968" i="106"/>
  <c r="D4967" i="106"/>
  <c r="D4966" i="106"/>
  <c r="D4965" i="106"/>
  <c r="D4964" i="106"/>
  <c r="D4963" i="106"/>
  <c r="D4962" i="106"/>
  <c r="D4961" i="106"/>
  <c r="D4960" i="106"/>
  <c r="D4959" i="106"/>
  <c r="D4958" i="106"/>
  <c r="D4957" i="106"/>
  <c r="D4956" i="106"/>
  <c r="D4955" i="106"/>
  <c r="D4954" i="106"/>
  <c r="D4953" i="106"/>
  <c r="D4952" i="106"/>
  <c r="D4951" i="106"/>
  <c r="D4950" i="106"/>
  <c r="D4949" i="106"/>
  <c r="D4948" i="106"/>
  <c r="D4947" i="106"/>
  <c r="D4946" i="106"/>
  <c r="D4945" i="106"/>
  <c r="D4944" i="106"/>
  <c r="D4943" i="106"/>
  <c r="D4942" i="106"/>
  <c r="D4941" i="106"/>
  <c r="D4940" i="106"/>
  <c r="D4939" i="106"/>
  <c r="D4938" i="106"/>
  <c r="D4937" i="106"/>
  <c r="D4936" i="106"/>
  <c r="D4935" i="106"/>
  <c r="D4934" i="106"/>
  <c r="D4933" i="106"/>
  <c r="D4932" i="106"/>
  <c r="D4931" i="106"/>
  <c r="D4930" i="106"/>
  <c r="D4929" i="106"/>
  <c r="D4928" i="106"/>
  <c r="D4927" i="106"/>
  <c r="D4926" i="106"/>
  <c r="D4925" i="106"/>
  <c r="D4924" i="106"/>
  <c r="D4923" i="106"/>
  <c r="D4922" i="106"/>
  <c r="D4921" i="106"/>
  <c r="D4920" i="106"/>
  <c r="D4919" i="106"/>
  <c r="D4918" i="106"/>
  <c r="D4917" i="106"/>
  <c r="D4916" i="106"/>
  <c r="D4915" i="106"/>
  <c r="D4914" i="106"/>
  <c r="D4913" i="106"/>
  <c r="D4912" i="106"/>
  <c r="D4911" i="106"/>
  <c r="D4910" i="106"/>
  <c r="D4909" i="106"/>
  <c r="D4908" i="106"/>
  <c r="D4907" i="106"/>
  <c r="D4906" i="106"/>
  <c r="D4905" i="106"/>
  <c r="D4904" i="106"/>
  <c r="D4903" i="106"/>
  <c r="D4902" i="106"/>
  <c r="D4901" i="106"/>
  <c r="D4900" i="106"/>
  <c r="D4899" i="106"/>
  <c r="D4898" i="106"/>
  <c r="D4897" i="106"/>
  <c r="D4896" i="106"/>
  <c r="D4895" i="106"/>
  <c r="D4894" i="106"/>
  <c r="D4893" i="106"/>
  <c r="D4892" i="106"/>
  <c r="D4891" i="106"/>
  <c r="D4890" i="106"/>
  <c r="D4889" i="106"/>
  <c r="D4888" i="106"/>
  <c r="D4887" i="106"/>
  <c r="D4886" i="106"/>
  <c r="D4885" i="106"/>
  <c r="D4884" i="106"/>
  <c r="D4883" i="106"/>
  <c r="D4882" i="106"/>
  <c r="D4881" i="106"/>
  <c r="D4880" i="106"/>
  <c r="D4879" i="106"/>
  <c r="D4878" i="106"/>
  <c r="D4877" i="106"/>
  <c r="D4876" i="106"/>
  <c r="D4875" i="106"/>
  <c r="D4874" i="106"/>
  <c r="D4873" i="106"/>
  <c r="D4872" i="106"/>
  <c r="D4871" i="106"/>
  <c r="D4870" i="106"/>
  <c r="D4869" i="106"/>
  <c r="D4868" i="106"/>
  <c r="D4867" i="106"/>
  <c r="D4866" i="106"/>
  <c r="D4865" i="106"/>
  <c r="D4864" i="106"/>
  <c r="D4862" i="106"/>
  <c r="D4861" i="106"/>
  <c r="D4860" i="106"/>
  <c r="D4859" i="106"/>
  <c r="D4858" i="106"/>
  <c r="D4857" i="106"/>
  <c r="D4856" i="106"/>
  <c r="D4855" i="106"/>
  <c r="D4854" i="106"/>
  <c r="D4853" i="106"/>
  <c r="D4852" i="106"/>
  <c r="D4851" i="106"/>
  <c r="D4849" i="106"/>
  <c r="D4848" i="106"/>
  <c r="D4847" i="106"/>
  <c r="D4846" i="106"/>
  <c r="D4845" i="106"/>
  <c r="D4844" i="106"/>
  <c r="D4843" i="106"/>
  <c r="D4842" i="106"/>
  <c r="D4841" i="106"/>
  <c r="D4840" i="106"/>
  <c r="D4839" i="106"/>
  <c r="D4838" i="106"/>
  <c r="D4837" i="106"/>
  <c r="D4836" i="106"/>
  <c r="D4835" i="106"/>
  <c r="D4834" i="106"/>
  <c r="D4833" i="106"/>
  <c r="D4832" i="106"/>
  <c r="D4831" i="106"/>
  <c r="D4830" i="106"/>
  <c r="D4829" i="106"/>
  <c r="D4828" i="106"/>
  <c r="D4827" i="106"/>
  <c r="D4826" i="106"/>
  <c r="D4825" i="106"/>
  <c r="D4824" i="106"/>
  <c r="D4823" i="106"/>
  <c r="D4822" i="106"/>
  <c r="D4821" i="106"/>
  <c r="D4820" i="106"/>
  <c r="D4819" i="106"/>
  <c r="D4818" i="106"/>
  <c r="D4817" i="106"/>
  <c r="D4816" i="106"/>
  <c r="D4815" i="106"/>
  <c r="D4814" i="106"/>
  <c r="D4813" i="106"/>
  <c r="D4812" i="106"/>
  <c r="D4811" i="106"/>
  <c r="D4810" i="106"/>
  <c r="D4809" i="106"/>
  <c r="D4808" i="106"/>
  <c r="D4807" i="106"/>
  <c r="D4806" i="106"/>
  <c r="D4805" i="106"/>
  <c r="D4804" i="106"/>
  <c r="D4803" i="106"/>
  <c r="D4802" i="106"/>
  <c r="D4801" i="106"/>
  <c r="D4800" i="106"/>
  <c r="D4799" i="106"/>
  <c r="D4798" i="106"/>
  <c r="D4797" i="106"/>
  <c r="D4796" i="106"/>
  <c r="D4795" i="106"/>
  <c r="D4794" i="106"/>
  <c r="D4793" i="106"/>
  <c r="D4792" i="106"/>
  <c r="D4791" i="106"/>
  <c r="D4789" i="106"/>
  <c r="D4788" i="106"/>
  <c r="D4787" i="106"/>
  <c r="D4786" i="106"/>
  <c r="D4785" i="106"/>
  <c r="D4784" i="106"/>
  <c r="D4783" i="106"/>
  <c r="D4782" i="106"/>
  <c r="D4781" i="106"/>
  <c r="D4780" i="106"/>
  <c r="D4779" i="106"/>
  <c r="D4778" i="106"/>
  <c r="D4777" i="106"/>
  <c r="D4776" i="106"/>
  <c r="D4775" i="106"/>
  <c r="D4774" i="106"/>
  <c r="D4773" i="106"/>
  <c r="D4772" i="106"/>
  <c r="D4771" i="106"/>
  <c r="D4770" i="106"/>
  <c r="D4769" i="106"/>
  <c r="D4768" i="106"/>
  <c r="D4767" i="106"/>
  <c r="D4766" i="106"/>
  <c r="D4765" i="106"/>
  <c r="D4764" i="106"/>
  <c r="D4763" i="106"/>
  <c r="D4762" i="106"/>
  <c r="D4761" i="106"/>
  <c r="D4760" i="106"/>
  <c r="D4759" i="106"/>
  <c r="D4758" i="106"/>
  <c r="D4757" i="106"/>
  <c r="D4756" i="106"/>
  <c r="D4755" i="106"/>
  <c r="D4754" i="106"/>
  <c r="D4753" i="106"/>
  <c r="D4752" i="106"/>
  <c r="D4751" i="106"/>
  <c r="D4750" i="106"/>
  <c r="D4749" i="106"/>
  <c r="D4748" i="106"/>
  <c r="D4747" i="106"/>
  <c r="D4746" i="106"/>
  <c r="D4745" i="106"/>
  <c r="D4744" i="106"/>
  <c r="D4743" i="106"/>
  <c r="D4742" i="106"/>
  <c r="D4741" i="106"/>
  <c r="D4740" i="106"/>
  <c r="D4739" i="106"/>
  <c r="D4738" i="106"/>
  <c r="D4737" i="106"/>
  <c r="D4736" i="106"/>
  <c r="D4735" i="106"/>
  <c r="D4734" i="106"/>
  <c r="D4733" i="106"/>
  <c r="D4732" i="106"/>
  <c r="D4731" i="106"/>
  <c r="D4730" i="106"/>
  <c r="D4729" i="106"/>
  <c r="D4728" i="106"/>
  <c r="D4727" i="106"/>
  <c r="D4726" i="106"/>
  <c r="D4725" i="106"/>
  <c r="D4724" i="106"/>
  <c r="D4723" i="106"/>
  <c r="D4722" i="106"/>
  <c r="D4721" i="106"/>
  <c r="D4720" i="106"/>
  <c r="D4719" i="106"/>
  <c r="D4718" i="106"/>
  <c r="D4717" i="106"/>
  <c r="D4716" i="106"/>
  <c r="D4715" i="106"/>
  <c r="D4714" i="106"/>
  <c r="D4713" i="106"/>
  <c r="D4712" i="106"/>
  <c r="D4711" i="106"/>
  <c r="D4710" i="106"/>
  <c r="D4709" i="106"/>
  <c r="D4708" i="106"/>
  <c r="D4707" i="106"/>
  <c r="D4706" i="106"/>
  <c r="D4705" i="106"/>
  <c r="D4704" i="106"/>
  <c r="D4703" i="106"/>
  <c r="D4702" i="106"/>
  <c r="D4701" i="106"/>
  <c r="D4700" i="106"/>
  <c r="D4699" i="106"/>
  <c r="D4698" i="106"/>
  <c r="D4697" i="106"/>
  <c r="D4696" i="106"/>
  <c r="D4695" i="106"/>
  <c r="D4694" i="106"/>
  <c r="D4693" i="106"/>
  <c r="D4692" i="106"/>
  <c r="D4691" i="106"/>
  <c r="D4690" i="106"/>
  <c r="D4689" i="106"/>
  <c r="D4688" i="106"/>
  <c r="D4687" i="106"/>
  <c r="D4686" i="106"/>
  <c r="D4685" i="106"/>
  <c r="D4684" i="106"/>
  <c r="D4683" i="106"/>
  <c r="D4682" i="106"/>
  <c r="D4681" i="106"/>
  <c r="D4680" i="106"/>
  <c r="D4679" i="106"/>
  <c r="D4678" i="106"/>
  <c r="D4677" i="106"/>
  <c r="D4676" i="106"/>
  <c r="D4675" i="106"/>
  <c r="D4674" i="106"/>
  <c r="D4673" i="106"/>
  <c r="D4672" i="106"/>
  <c r="D4671" i="106"/>
  <c r="D4670" i="106"/>
  <c r="D4669" i="106"/>
  <c r="D4668" i="106"/>
  <c r="D4667" i="106"/>
  <c r="D4666" i="106"/>
  <c r="D4665" i="106"/>
  <c r="D4664" i="106"/>
  <c r="D4663" i="106"/>
  <c r="D4662" i="106"/>
  <c r="D4661" i="106"/>
  <c r="D4660" i="106"/>
  <c r="D4659" i="106"/>
  <c r="D4658" i="106"/>
  <c r="D4657" i="106"/>
  <c r="D4656" i="106"/>
  <c r="D4655" i="106"/>
  <c r="D4654" i="106"/>
  <c r="D4653" i="106"/>
  <c r="D4652" i="106"/>
  <c r="D4651" i="106"/>
  <c r="D4650" i="106"/>
  <c r="D4649" i="106"/>
  <c r="D4648" i="106"/>
  <c r="D4647" i="106"/>
  <c r="D4646" i="106"/>
  <c r="D4645" i="106"/>
  <c r="D4644" i="106"/>
  <c r="D4643" i="106"/>
  <c r="D4642" i="106"/>
  <c r="D4641" i="106"/>
  <c r="D4640" i="106"/>
  <c r="D4639" i="106"/>
  <c r="D4638" i="106"/>
  <c r="D4637" i="106"/>
  <c r="D4636" i="106"/>
  <c r="D4635" i="106"/>
  <c r="D4634" i="106"/>
  <c r="D4633" i="106"/>
  <c r="D4632" i="106"/>
  <c r="D4631" i="106"/>
  <c r="D4630" i="106"/>
  <c r="D4629" i="106"/>
  <c r="D4628" i="106"/>
  <c r="D4627" i="106"/>
  <c r="D4626" i="106"/>
  <c r="D4625" i="106"/>
  <c r="D4624" i="106"/>
  <c r="D4623" i="106"/>
  <c r="D4622" i="106"/>
  <c r="D4621" i="106"/>
  <c r="D4620" i="106"/>
  <c r="D4619" i="106"/>
  <c r="D4618" i="106"/>
  <c r="D4617" i="106"/>
  <c r="D4616" i="106"/>
  <c r="D4615" i="106"/>
  <c r="D4614" i="106"/>
  <c r="D4613" i="106"/>
  <c r="D4612" i="106"/>
  <c r="D4611" i="106"/>
  <c r="D4610" i="106"/>
  <c r="D4609" i="106"/>
  <c r="D4608" i="106"/>
  <c r="D4607" i="106"/>
  <c r="D4606" i="106"/>
  <c r="D4605" i="106"/>
  <c r="D4604" i="106"/>
  <c r="D4603" i="106"/>
  <c r="D4602" i="106"/>
  <c r="D4601" i="106"/>
  <c r="D4600" i="106"/>
  <c r="D4599" i="106"/>
  <c r="D4598" i="106"/>
  <c r="D4597" i="106"/>
  <c r="D4596" i="106"/>
  <c r="D4595" i="106"/>
  <c r="D4594" i="106"/>
  <c r="D4593" i="106"/>
  <c r="D4592" i="106"/>
  <c r="D4591" i="106"/>
  <c r="D4590" i="106"/>
  <c r="D4589" i="106"/>
  <c r="D4588" i="106"/>
  <c r="D4587" i="106"/>
  <c r="D4586" i="106"/>
  <c r="D4585" i="106"/>
  <c r="D4584" i="106"/>
  <c r="D4583" i="106"/>
  <c r="D4582" i="106"/>
  <c r="D4581" i="106"/>
  <c r="D4580" i="106"/>
  <c r="D4579" i="106"/>
  <c r="D4578" i="106"/>
  <c r="D4577" i="106"/>
  <c r="D4576" i="106"/>
  <c r="D4575" i="106"/>
  <c r="D4574" i="106"/>
  <c r="D4573" i="106"/>
  <c r="D4572" i="106"/>
  <c r="D4571" i="106"/>
  <c r="D4570" i="106"/>
  <c r="D4569" i="106"/>
  <c r="D4568" i="106"/>
  <c r="D4567" i="106"/>
  <c r="D4566" i="106"/>
  <c r="D4565" i="106"/>
  <c r="D4564" i="106"/>
  <c r="D4563" i="106"/>
  <c r="D4562" i="106"/>
  <c r="D4561" i="106"/>
  <c r="D4560" i="106"/>
  <c r="D4559" i="106"/>
  <c r="D4558" i="106"/>
  <c r="D4557" i="106"/>
  <c r="D4556" i="106"/>
  <c r="D4555" i="106"/>
  <c r="D4554" i="106"/>
  <c r="D4553" i="106"/>
  <c r="D4552" i="106"/>
  <c r="D4551" i="106"/>
  <c r="D4550" i="106"/>
  <c r="D4549" i="106"/>
  <c r="D4548" i="106"/>
  <c r="D4547" i="106"/>
  <c r="D4546" i="106"/>
  <c r="D4545" i="106"/>
  <c r="D4544" i="106"/>
  <c r="D4543" i="106"/>
  <c r="D4542" i="106"/>
  <c r="D4541" i="106"/>
  <c r="D4540" i="106"/>
  <c r="D4539" i="106"/>
  <c r="D4538" i="106"/>
  <c r="D4537" i="106"/>
  <c r="D4536" i="106"/>
  <c r="D4535" i="106"/>
  <c r="D4534" i="106"/>
  <c r="D4533" i="106"/>
  <c r="D4532" i="106"/>
  <c r="D4531" i="106"/>
  <c r="D4530" i="106"/>
  <c r="D4529" i="106"/>
  <c r="D4528" i="106"/>
  <c r="D4527" i="106"/>
  <c r="D4526" i="106"/>
  <c r="D4525" i="106"/>
  <c r="D4524" i="106"/>
  <c r="D4523" i="106"/>
  <c r="D4522" i="106"/>
  <c r="D4521" i="106"/>
  <c r="D4520" i="106"/>
  <c r="D4519" i="106"/>
  <c r="D4518" i="106"/>
  <c r="D4517" i="106"/>
  <c r="D4516" i="106"/>
  <c r="D4515" i="106"/>
  <c r="D4514" i="106"/>
  <c r="D4513" i="106"/>
  <c r="D4512" i="106"/>
  <c r="D4511" i="106"/>
  <c r="D4510" i="106"/>
  <c r="D4509" i="106"/>
  <c r="D4508" i="106"/>
  <c r="D4507" i="106"/>
  <c r="D4506" i="106"/>
  <c r="D4505" i="106"/>
  <c r="D4504" i="106"/>
  <c r="D4503" i="106"/>
  <c r="D4502" i="106"/>
  <c r="D4501" i="106"/>
  <c r="D4500" i="106"/>
  <c r="D4499" i="106"/>
  <c r="D4498" i="106"/>
  <c r="D4497" i="106"/>
  <c r="D4496" i="106"/>
  <c r="D4495" i="106"/>
  <c r="D4494" i="106"/>
  <c r="D4493" i="106"/>
  <c r="D4492" i="106"/>
  <c r="D4491" i="106"/>
  <c r="D4490" i="106"/>
  <c r="D4489" i="106"/>
  <c r="D4488" i="106"/>
  <c r="D4487" i="106"/>
  <c r="D4486" i="106"/>
  <c r="D4485" i="106"/>
  <c r="D4484" i="106"/>
  <c r="D4483" i="106"/>
  <c r="D4482" i="106"/>
  <c r="D4481" i="106"/>
  <c r="D4480" i="106"/>
  <c r="D4479" i="106"/>
  <c r="D4478" i="106"/>
  <c r="D4477" i="106"/>
  <c r="D4476" i="106"/>
  <c r="D4475" i="106"/>
  <c r="D4474" i="106"/>
  <c r="D4473" i="106"/>
  <c r="D4472" i="106"/>
  <c r="D4471" i="106"/>
  <c r="D4470" i="106"/>
  <c r="D4469" i="106"/>
  <c r="D4468" i="106"/>
  <c r="D4467" i="106"/>
  <c r="D4466" i="106"/>
  <c r="D4465" i="106"/>
  <c r="D4464" i="106"/>
  <c r="D4463" i="106"/>
  <c r="D4462" i="106"/>
  <c r="D4461" i="106"/>
  <c r="D4460" i="106"/>
  <c r="D4459" i="106"/>
  <c r="D4458" i="106"/>
  <c r="D4457" i="106"/>
  <c r="D4456" i="106"/>
  <c r="D4455" i="106"/>
  <c r="D4454" i="106"/>
  <c r="D4453" i="106"/>
  <c r="D4452" i="106"/>
  <c r="D4451" i="106"/>
  <c r="D4450" i="106"/>
  <c r="D4449" i="106"/>
  <c r="D4448" i="106"/>
  <c r="D4447" i="106"/>
  <c r="D4446" i="106"/>
  <c r="D4445" i="106"/>
  <c r="D4444" i="106"/>
  <c r="D4443" i="106"/>
  <c r="D4440" i="106"/>
  <c r="D4438" i="106"/>
  <c r="D4437" i="106"/>
  <c r="D4436" i="106"/>
  <c r="D4434" i="106"/>
  <c r="D4433" i="106"/>
  <c r="D4432" i="106"/>
  <c r="D4431" i="106"/>
  <c r="D4430" i="106"/>
  <c r="D4429" i="106"/>
  <c r="D4428" i="106"/>
  <c r="D4427" i="106"/>
  <c r="D4426" i="106"/>
  <c r="D4425" i="106"/>
  <c r="D4424" i="106"/>
  <c r="D4423" i="106"/>
  <c r="D4422" i="106"/>
  <c r="D4421" i="106"/>
  <c r="D4420" i="106"/>
  <c r="D4419" i="106"/>
  <c r="D4418" i="106"/>
  <c r="D4417" i="106"/>
  <c r="D4415" i="106"/>
  <c r="D4414" i="106"/>
  <c r="D4413" i="106"/>
  <c r="D4412" i="106"/>
  <c r="D4411" i="106"/>
  <c r="D4410" i="106"/>
  <c r="D4408" i="106"/>
  <c r="D4407" i="106"/>
  <c r="D4406" i="106"/>
  <c r="D4405" i="106"/>
  <c r="D4404" i="106"/>
  <c r="D4403" i="106"/>
  <c r="D4402" i="106"/>
  <c r="D4401" i="106"/>
  <c r="D4400" i="106"/>
  <c r="D4399" i="106"/>
  <c r="D4398" i="106"/>
  <c r="D4397" i="106"/>
  <c r="D4396" i="106"/>
  <c r="D4395" i="106"/>
  <c r="D4394" i="106"/>
  <c r="D4393" i="106"/>
  <c r="D4392" i="106"/>
  <c r="D4391" i="106"/>
  <c r="D4390" i="106"/>
  <c r="D4389" i="106"/>
  <c r="D4388" i="106"/>
  <c r="D4387" i="106"/>
  <c r="D4386" i="106"/>
  <c r="D4385" i="106"/>
  <c r="D4384" i="106"/>
  <c r="D4383" i="106"/>
  <c r="D4382" i="106"/>
  <c r="D4381" i="106"/>
  <c r="D4380" i="106"/>
  <c r="D4379" i="106"/>
  <c r="D4378" i="106"/>
  <c r="D4377" i="106"/>
  <c r="D4376" i="106"/>
  <c r="D4375" i="106"/>
  <c r="D4374" i="106"/>
  <c r="D4373" i="106"/>
  <c r="D4372" i="106"/>
  <c r="D4371" i="106"/>
  <c r="D4370" i="106"/>
  <c r="D4369" i="106"/>
  <c r="D4368" i="106"/>
  <c r="D4367" i="106"/>
  <c r="D4366" i="106"/>
  <c r="D4365" i="106"/>
  <c r="D4364" i="106"/>
  <c r="D4363" i="106"/>
  <c r="D4362" i="106"/>
  <c r="D4361" i="106"/>
  <c r="D4359" i="106"/>
  <c r="D4358" i="106"/>
  <c r="D4357" i="106"/>
  <c r="D4356" i="106"/>
  <c r="D4355" i="106"/>
  <c r="D4354" i="106"/>
  <c r="D4353" i="106"/>
  <c r="D4352" i="106"/>
  <c r="D4351" i="106"/>
  <c r="D4350" i="106"/>
  <c r="D4349" i="106"/>
  <c r="D4348" i="106"/>
  <c r="D4347" i="106"/>
  <c r="D4346" i="106"/>
  <c r="D4345" i="106"/>
  <c r="D4344" i="106"/>
  <c r="D4343" i="106"/>
  <c r="D4342" i="106"/>
  <c r="D4341" i="106"/>
  <c r="D4340" i="106"/>
  <c r="D4339" i="106"/>
  <c r="D4338" i="106"/>
  <c r="D4337" i="106"/>
  <c r="D4336" i="106"/>
  <c r="D4335" i="106"/>
  <c r="D4334" i="106"/>
  <c r="D4333" i="106"/>
  <c r="D4332" i="106"/>
  <c r="D4331" i="106"/>
  <c r="D4330" i="106"/>
  <c r="D4329" i="106"/>
  <c r="D4328" i="106"/>
  <c r="D4327" i="106"/>
  <c r="D4326" i="106"/>
  <c r="D4325" i="106"/>
  <c r="D4324" i="106"/>
  <c r="D4323" i="106"/>
  <c r="D4322" i="106"/>
  <c r="D4321" i="106"/>
  <c r="D4320" i="106"/>
  <c r="D4319" i="106"/>
  <c r="D4318" i="106"/>
  <c r="D4317" i="106"/>
  <c r="D4316" i="106"/>
  <c r="D4315" i="106"/>
  <c r="D4314" i="106"/>
  <c r="D4313" i="106"/>
  <c r="D4312" i="106"/>
  <c r="D4311" i="106"/>
  <c r="D4310" i="106"/>
  <c r="D4309" i="106"/>
  <c r="D4308" i="106"/>
  <c r="D4307" i="106"/>
  <c r="D4295" i="106"/>
  <c r="D4294" i="106"/>
  <c r="D4293" i="106"/>
  <c r="D4292" i="106"/>
  <c r="D4291" i="106"/>
  <c r="D4290" i="106"/>
  <c r="D4289" i="106"/>
  <c r="D4288" i="106"/>
  <c r="D4287" i="106"/>
  <c r="D4286" i="106"/>
  <c r="D4285" i="106"/>
  <c r="D4284" i="106"/>
  <c r="D4283" i="106"/>
  <c r="D4282" i="106"/>
  <c r="D4281" i="106"/>
  <c r="D4280" i="106"/>
  <c r="D4279" i="106"/>
  <c r="D4278" i="106"/>
  <c r="D4277" i="106"/>
  <c r="D4276" i="106"/>
  <c r="D4275" i="106"/>
  <c r="D4274" i="106"/>
  <c r="D4273" i="106"/>
  <c r="D4272" i="106"/>
  <c r="D4271" i="106"/>
  <c r="D4270" i="106"/>
  <c r="D4269" i="106"/>
  <c r="D4268" i="106"/>
  <c r="D4262" i="106"/>
  <c r="D4261" i="106"/>
  <c r="D4260" i="106"/>
  <c r="D4259" i="106"/>
  <c r="D4258" i="106"/>
  <c r="D4257" i="106"/>
  <c r="D4256" i="106"/>
  <c r="D4255" i="106"/>
  <c r="D4254" i="106"/>
  <c r="D4253" i="106"/>
  <c r="D4252" i="106"/>
  <c r="D4251" i="106"/>
  <c r="D4250" i="106"/>
  <c r="D4249" i="106"/>
  <c r="D4248" i="106"/>
  <c r="D4247" i="106"/>
  <c r="D4246" i="106"/>
  <c r="D4245" i="106"/>
  <c r="D4244" i="106"/>
  <c r="D4243" i="106"/>
  <c r="D4242" i="106"/>
  <c r="D4241" i="106"/>
  <c r="D4240" i="106"/>
  <c r="D4239" i="106"/>
  <c r="D4238" i="106"/>
  <c r="D4237" i="106"/>
  <c r="D4236" i="106"/>
  <c r="D4235" i="106"/>
  <c r="D4234" i="106"/>
  <c r="D4233" i="106"/>
  <c r="D4232" i="106"/>
  <c r="D4231" i="106"/>
  <c r="D4230" i="106"/>
  <c r="D4229" i="106"/>
  <c r="D4228" i="106"/>
  <c r="D4227" i="106"/>
  <c r="D4226" i="106"/>
  <c r="D4225" i="106"/>
  <c r="D4224" i="106"/>
  <c r="D4223" i="106"/>
  <c r="D4222" i="106"/>
  <c r="D4221" i="106"/>
  <c r="D4220" i="106"/>
  <c r="D4219" i="106"/>
  <c r="D4218" i="106"/>
  <c r="D4217" i="106"/>
  <c r="D4216" i="106"/>
  <c r="D4214" i="106"/>
  <c r="D4213" i="106"/>
  <c r="D4212" i="106"/>
  <c r="D4211" i="106"/>
  <c r="D4210" i="106"/>
  <c r="D4207" i="106"/>
  <c r="D4206" i="106"/>
  <c r="D4205" i="106"/>
  <c r="D4204" i="106"/>
  <c r="D4203" i="106"/>
  <c r="D4202" i="106"/>
  <c r="D4196" i="106"/>
  <c r="D4195" i="106"/>
  <c r="D4194" i="106"/>
  <c r="D4193" i="106"/>
  <c r="D4192" i="106"/>
  <c r="D4191" i="106"/>
  <c r="D4190" i="106"/>
  <c r="D4189" i="106"/>
  <c r="D4188" i="106"/>
  <c r="D4187" i="106"/>
  <c r="D4186" i="106"/>
  <c r="D4185" i="106"/>
  <c r="D4184" i="106"/>
  <c r="D4183" i="106"/>
  <c r="D4182" i="106"/>
  <c r="D4181" i="106"/>
  <c r="D4180" i="106"/>
  <c r="D4179" i="106"/>
  <c r="D4178" i="106"/>
  <c r="D4177" i="106"/>
  <c r="D4176" i="106"/>
  <c r="D4175" i="106"/>
  <c r="D4172" i="106"/>
  <c r="D4168" i="106"/>
  <c r="D4167" i="106"/>
  <c r="D4166" i="106"/>
  <c r="D4165" i="106"/>
  <c r="D4162" i="106"/>
  <c r="D4161" i="106"/>
  <c r="D4160" i="106"/>
  <c r="D4159" i="106"/>
  <c r="D4158" i="106"/>
  <c r="D4157" i="106"/>
  <c r="D4156" i="106"/>
  <c r="D4153" i="106"/>
  <c r="D4152" i="106"/>
  <c r="D4151" i="106"/>
  <c r="D4150" i="106"/>
  <c r="D4149" i="106"/>
  <c r="D4148" i="106"/>
  <c r="D4147" i="106"/>
  <c r="D4146" i="106"/>
  <c r="D4145" i="106"/>
  <c r="D4144" i="106"/>
  <c r="D4143" i="106"/>
  <c r="D4141" i="106"/>
  <c r="D4140" i="106"/>
  <c r="D4127" i="106"/>
  <c r="D4118" i="106"/>
  <c r="D4117" i="106"/>
  <c r="D4110" i="106"/>
  <c r="D4109" i="106"/>
  <c r="D4108" i="106"/>
  <c r="D4107" i="106"/>
  <c r="D4106" i="106"/>
  <c r="D4105" i="106"/>
  <c r="D4104" i="106"/>
  <c r="D4102" i="106"/>
  <c r="D4100" i="106"/>
  <c r="D4099" i="106"/>
  <c r="D4096" i="106"/>
  <c r="D4095" i="106"/>
  <c r="D4094" i="106"/>
  <c r="D4093" i="106"/>
  <c r="D4092" i="106"/>
  <c r="D4091" i="106"/>
  <c r="D4090" i="106"/>
  <c r="D4089" i="106"/>
  <c r="D4088" i="106"/>
  <c r="D4087" i="106"/>
  <c r="D4086" i="106"/>
  <c r="D4071" i="106"/>
  <c r="D4070" i="106"/>
  <c r="D4069" i="106"/>
  <c r="D4068" i="106"/>
  <c r="D4067" i="106"/>
  <c r="D4066" i="106"/>
  <c r="D4065" i="106"/>
  <c r="D4064" i="106"/>
  <c r="D4063" i="106"/>
  <c r="D4062" i="106"/>
  <c r="D4061" i="106"/>
  <c r="D4060" i="106"/>
  <c r="D4059" i="106"/>
  <c r="D4058" i="106"/>
  <c r="D4057" i="106"/>
  <c r="D4056" i="106"/>
  <c r="D4055" i="106"/>
  <c r="D4054" i="106"/>
  <c r="D4053" i="106"/>
  <c r="D4052" i="106"/>
  <c r="D4051" i="106"/>
  <c r="D4050" i="106"/>
  <c r="D4049" i="106"/>
  <c r="D4048" i="106"/>
  <c r="D4047" i="106"/>
  <c r="D4046" i="106"/>
  <c r="D4045" i="106"/>
  <c r="D4044" i="106"/>
  <c r="D4043" i="106"/>
  <c r="D4042" i="106"/>
  <c r="D4041" i="106"/>
  <c r="D4040" i="106"/>
  <c r="D4039" i="106"/>
  <c r="D4038" i="106"/>
  <c r="D4037" i="106"/>
  <c r="D4036" i="106"/>
  <c r="D4035" i="106"/>
  <c r="D4034" i="106"/>
  <c r="D4033" i="106"/>
  <c r="D4032" i="106"/>
  <c r="D4031" i="106"/>
  <c r="D4030" i="106"/>
  <c r="D4029" i="106"/>
  <c r="D4028" i="106"/>
  <c r="D4027" i="106"/>
  <c r="D4026" i="106"/>
  <c r="D4025" i="106"/>
  <c r="D4024" i="106"/>
  <c r="D4023" i="106"/>
  <c r="D4022" i="106"/>
  <c r="D4021" i="106"/>
  <c r="D4020" i="106"/>
  <c r="D4019" i="106"/>
  <c r="D4018" i="106"/>
  <c r="D4017" i="106"/>
  <c r="D4016" i="106"/>
  <c r="D4015" i="106"/>
  <c r="D4014" i="106"/>
  <c r="D4013" i="106"/>
  <c r="D4012" i="106"/>
  <c r="D4011" i="106"/>
  <c r="D4010" i="106"/>
  <c r="D4009" i="106"/>
  <c r="D4008" i="106"/>
  <c r="D4007" i="106"/>
  <c r="D4006" i="106"/>
  <c r="D4005" i="106"/>
  <c r="D4004" i="106"/>
  <c r="D4003" i="106"/>
  <c r="D4002" i="106"/>
  <c r="D4001" i="106"/>
  <c r="D4000" i="106"/>
  <c r="D3999" i="106"/>
  <c r="D3998" i="106"/>
  <c r="D3997" i="106"/>
  <c r="D3996" i="106"/>
  <c r="D3995" i="106"/>
  <c r="D3994" i="106"/>
  <c r="D3993" i="106"/>
  <c r="D3992" i="106"/>
  <c r="D3991" i="106"/>
  <c r="D3990" i="106"/>
  <c r="D3989" i="106"/>
  <c r="D3988" i="106"/>
  <c r="D3987" i="106"/>
  <c r="D3986" i="106"/>
  <c r="D3985" i="106"/>
  <c r="D3984" i="106"/>
  <c r="D3983" i="106"/>
  <c r="D3982" i="106"/>
  <c r="D3981" i="106"/>
  <c r="D3980" i="106"/>
  <c r="D3979" i="106"/>
  <c r="D3978" i="106"/>
  <c r="D3977" i="106"/>
  <c r="D3976" i="106"/>
  <c r="D3975" i="106"/>
  <c r="D3974" i="106"/>
  <c r="D3973" i="106"/>
  <c r="D3972" i="106"/>
  <c r="D3971" i="106"/>
  <c r="D3970" i="106"/>
  <c r="D3969" i="106"/>
  <c r="D3968" i="106"/>
  <c r="D3967" i="106"/>
  <c r="D3966" i="106"/>
  <c r="D3965" i="106"/>
  <c r="D3964" i="106"/>
  <c r="D3963" i="106"/>
  <c r="D3962" i="106"/>
  <c r="D3961" i="106"/>
  <c r="D3960" i="106"/>
  <c r="D3959" i="106"/>
  <c r="D3958" i="106"/>
  <c r="D3957" i="106"/>
  <c r="D3956" i="106"/>
  <c r="D3955" i="106"/>
  <c r="D3954" i="106"/>
  <c r="D3953" i="106"/>
  <c r="D3952" i="106"/>
  <c r="D3951" i="106"/>
  <c r="D3950" i="106"/>
  <c r="D3949" i="106"/>
  <c r="D3948" i="106"/>
  <c r="D3947" i="106"/>
  <c r="D3946" i="106"/>
  <c r="D3945" i="106"/>
  <c r="D3944" i="106"/>
  <c r="D3943" i="106"/>
  <c r="D3942" i="106"/>
  <c r="D3941" i="106"/>
  <c r="D3940" i="106"/>
  <c r="D3939" i="106"/>
  <c r="D3938" i="106"/>
  <c r="D3937" i="106"/>
  <c r="D3936" i="106"/>
  <c r="D3935" i="106"/>
  <c r="D3934" i="106"/>
  <c r="D3933" i="106"/>
  <c r="D3932" i="106"/>
  <c r="D3931" i="106"/>
  <c r="D3930" i="106"/>
  <c r="D3929" i="106"/>
  <c r="D3928" i="106"/>
  <c r="D3927" i="106"/>
  <c r="D3926" i="106"/>
  <c r="D3925" i="106"/>
  <c r="D3924" i="106"/>
  <c r="D3923" i="106"/>
  <c r="D3922" i="106"/>
  <c r="D3921" i="106"/>
  <c r="D3920" i="106"/>
  <c r="D3919" i="106"/>
  <c r="D3918" i="106"/>
  <c r="D3917" i="106"/>
  <c r="D3916" i="106"/>
  <c r="D3915" i="106"/>
  <c r="D3914" i="106"/>
  <c r="D3913" i="106"/>
  <c r="D3912" i="106"/>
  <c r="D3911" i="106"/>
  <c r="D3910" i="106"/>
  <c r="D3909" i="106"/>
  <c r="D3908" i="106"/>
  <c r="D3907" i="106"/>
  <c r="D3906" i="106"/>
  <c r="D3905" i="106"/>
  <c r="D3904" i="106"/>
  <c r="D3903" i="106"/>
  <c r="D3902" i="106"/>
  <c r="D3901" i="106"/>
  <c r="D3900" i="106"/>
  <c r="D3899" i="106"/>
  <c r="D3898" i="106"/>
  <c r="D3897" i="106"/>
  <c r="D3896" i="106"/>
  <c r="D3895" i="106"/>
  <c r="D3894" i="106"/>
  <c r="D3893" i="106"/>
  <c r="D3892" i="106"/>
  <c r="D3891" i="106"/>
  <c r="D3890" i="106"/>
  <c r="D3889" i="106"/>
  <c r="D3888" i="106"/>
  <c r="D3887" i="106"/>
  <c r="D3886" i="106"/>
  <c r="D3885" i="106"/>
  <c r="D3884" i="106"/>
  <c r="D3883" i="106"/>
  <c r="D3882" i="106"/>
  <c r="D3881" i="106"/>
  <c r="D3880" i="106"/>
  <c r="D3879" i="106"/>
  <c r="D3878" i="106"/>
  <c r="D3877" i="106"/>
  <c r="D3876" i="106"/>
  <c r="D3875" i="106"/>
  <c r="D3874" i="106"/>
  <c r="D3873" i="106"/>
  <c r="D3872" i="106"/>
  <c r="D3871" i="106"/>
  <c r="D3870" i="106"/>
  <c r="D3869" i="106"/>
  <c r="D3868" i="106"/>
  <c r="D3867" i="106"/>
  <c r="D3866" i="106"/>
  <c r="D3865" i="106"/>
  <c r="D3864" i="106"/>
  <c r="D3863" i="106"/>
  <c r="D3862" i="106"/>
  <c r="D3861" i="106"/>
  <c r="D3860" i="106"/>
  <c r="D3859" i="106"/>
  <c r="D3858" i="106"/>
  <c r="D3857" i="106"/>
  <c r="D3856" i="106"/>
  <c r="D3855" i="106"/>
  <c r="D3854" i="106"/>
  <c r="D3853" i="106"/>
  <c r="D3852" i="106"/>
  <c r="D3851" i="106"/>
  <c r="D3850" i="106"/>
  <c r="D3849" i="106"/>
  <c r="D3848" i="106"/>
  <c r="D3847" i="106"/>
  <c r="D3846" i="106"/>
  <c r="D3845" i="106"/>
  <c r="D3844" i="106"/>
  <c r="D3843" i="106"/>
  <c r="D3842" i="106"/>
  <c r="D3841" i="106"/>
  <c r="D3840" i="106"/>
  <c r="D3839" i="106"/>
  <c r="D3838" i="106"/>
  <c r="D3837" i="106"/>
  <c r="D3836" i="106"/>
  <c r="D3835" i="106"/>
  <c r="D3834" i="106"/>
  <c r="D3833" i="106"/>
  <c r="D3832" i="106"/>
  <c r="D3831" i="106"/>
  <c r="D3830" i="106"/>
  <c r="D3829" i="106"/>
  <c r="D3828" i="106"/>
  <c r="D3827" i="106"/>
  <c r="D3826" i="106"/>
  <c r="D3825" i="106"/>
  <c r="D3824" i="106"/>
  <c r="D3823" i="106"/>
  <c r="D3822" i="106"/>
  <c r="D3821" i="106"/>
  <c r="D3820" i="106"/>
  <c r="D3819" i="106"/>
  <c r="D3818" i="106"/>
  <c r="D3817" i="106"/>
  <c r="D3816" i="106"/>
  <c r="D3815" i="106"/>
  <c r="D3814" i="106"/>
  <c r="D3813" i="106"/>
  <c r="D3812" i="106"/>
  <c r="D3811" i="106"/>
  <c r="D3810" i="106"/>
  <c r="D3809" i="106"/>
  <c r="D3808" i="106"/>
  <c r="D3807" i="106"/>
  <c r="D3806" i="106"/>
  <c r="D3805" i="106"/>
  <c r="D3804" i="106"/>
  <c r="D3803" i="106"/>
  <c r="D3802" i="106"/>
  <c r="D3801" i="106"/>
  <c r="D3800" i="106"/>
  <c r="D3799" i="106"/>
  <c r="D3798" i="106"/>
  <c r="D3797" i="106"/>
  <c r="D3796" i="106"/>
  <c r="D3795" i="106"/>
  <c r="D3794" i="106"/>
  <c r="D3793" i="106"/>
  <c r="D3792" i="106"/>
  <c r="D3791" i="106"/>
  <c r="D3790" i="106"/>
  <c r="D3789" i="106"/>
  <c r="D3788" i="106"/>
  <c r="D3787" i="106"/>
  <c r="D3786" i="106"/>
  <c r="D3785" i="106"/>
  <c r="D3784" i="106"/>
  <c r="D3783" i="106"/>
  <c r="D3782" i="106"/>
  <c r="D3781" i="106"/>
  <c r="D3780" i="106"/>
  <c r="D3779" i="106"/>
  <c r="D3778" i="106"/>
  <c r="D3777" i="106"/>
  <c r="D3776" i="106"/>
  <c r="D3775" i="106"/>
  <c r="D3774" i="106"/>
  <c r="D3773" i="106"/>
  <c r="D3772" i="106"/>
  <c r="D3771" i="106"/>
  <c r="D3770" i="106"/>
  <c r="D3769" i="106"/>
  <c r="D3768" i="106"/>
  <c r="D3767" i="106"/>
  <c r="D3766" i="106"/>
  <c r="D3765" i="106"/>
  <c r="D3764" i="106"/>
  <c r="D3763" i="106"/>
  <c r="D3762" i="106"/>
  <c r="D3761" i="106"/>
  <c r="D3760" i="106"/>
  <c r="D3759" i="106"/>
  <c r="D3758" i="106"/>
  <c r="D3757" i="106"/>
  <c r="D3756" i="106"/>
  <c r="D3755" i="106"/>
  <c r="D3754" i="106"/>
  <c r="D3753" i="106"/>
  <c r="D3752" i="106"/>
  <c r="D3751" i="106"/>
  <c r="D3750" i="106"/>
  <c r="D3749" i="106"/>
  <c r="D3748" i="106"/>
  <c r="D3747" i="106"/>
  <c r="D3746" i="106"/>
  <c r="D3745" i="106"/>
  <c r="D3744" i="106"/>
  <c r="D3743" i="106"/>
  <c r="D3742" i="106"/>
  <c r="D3741" i="106"/>
  <c r="D3740" i="106"/>
  <c r="D3739" i="106"/>
  <c r="D3738" i="106"/>
  <c r="D3737" i="106"/>
  <c r="D3736" i="106"/>
  <c r="D3735" i="106"/>
  <c r="D3734" i="106"/>
  <c r="D3733" i="106"/>
  <c r="D3732" i="106"/>
  <c r="D3731" i="106"/>
  <c r="D3730" i="106"/>
  <c r="D3729" i="106"/>
  <c r="D3728" i="106"/>
  <c r="D3725" i="106"/>
  <c r="D3718" i="106"/>
  <c r="D3717" i="106"/>
  <c r="D3714" i="106"/>
  <c r="D3713" i="106"/>
  <c r="D3712" i="106"/>
  <c r="D3711" i="106"/>
  <c r="D3710" i="106"/>
  <c r="D3709" i="106"/>
  <c r="D3708" i="106"/>
  <c r="D3707" i="106"/>
  <c r="D3706" i="106"/>
  <c r="D3705" i="106"/>
  <c r="D3704" i="106"/>
  <c r="D3703" i="106"/>
  <c r="D3702" i="106"/>
  <c r="D3699" i="106"/>
  <c r="D3698" i="106"/>
  <c r="D3695" i="106"/>
  <c r="D3694" i="106"/>
  <c r="D3693" i="106"/>
  <c r="D3692" i="106"/>
  <c r="D3691" i="106"/>
  <c r="D3690" i="106"/>
  <c r="D3689" i="106"/>
  <c r="D3688" i="106"/>
  <c r="D3687" i="106"/>
  <c r="D3686" i="106"/>
  <c r="D3685" i="106"/>
  <c r="D3684" i="106"/>
  <c r="D3683" i="106"/>
  <c r="D3682" i="106"/>
  <c r="D3681" i="106"/>
  <c r="D3680" i="106"/>
  <c r="D3678" i="106"/>
  <c r="D3677" i="106"/>
  <c r="D3675" i="106"/>
  <c r="D3665" i="106"/>
  <c r="D3664" i="106"/>
  <c r="D3663" i="106"/>
  <c r="D3662" i="106"/>
  <c r="D3661" i="106"/>
  <c r="D3660" i="106"/>
  <c r="D3659" i="106"/>
  <c r="D3657" i="106"/>
  <c r="D3649" i="106"/>
  <c r="D3642" i="106"/>
  <c r="D3635" i="106"/>
  <c r="D3628" i="106"/>
  <c r="D3621" i="106"/>
  <c r="D3614" i="106"/>
  <c r="D3613" i="106"/>
  <c r="D3612" i="106"/>
  <c r="D3611" i="106"/>
  <c r="D3610" i="106"/>
  <c r="D3609" i="106"/>
  <c r="D3608" i="106"/>
  <c r="D3607" i="106"/>
  <c r="D3606" i="106"/>
  <c r="D3605" i="106"/>
  <c r="D3604" i="106"/>
  <c r="D3603" i="106"/>
  <c r="D3602" i="106"/>
  <c r="D3601" i="106"/>
  <c r="D3600" i="106"/>
  <c r="D3599" i="106"/>
  <c r="D3598" i="106"/>
  <c r="D3597" i="106"/>
  <c r="D3596" i="106"/>
  <c r="D3595" i="106"/>
  <c r="D3594" i="106"/>
  <c r="D3593" i="106"/>
  <c r="D3592" i="106"/>
  <c r="D3591" i="106"/>
  <c r="D3590" i="106"/>
  <c r="D3562" i="106"/>
  <c r="D3561" i="106"/>
  <c r="D3558" i="106"/>
  <c r="D3557" i="106"/>
  <c r="D3556" i="106"/>
  <c r="D3555" i="106"/>
  <c r="D3554" i="106"/>
  <c r="D3553" i="106"/>
  <c r="D3552" i="106"/>
  <c r="D3551" i="106"/>
  <c r="D3545" i="106"/>
  <c r="D3543" i="106"/>
  <c r="D3542" i="106"/>
  <c r="D3541" i="106"/>
  <c r="D3540" i="106"/>
  <c r="D3539" i="106"/>
  <c r="D3538" i="106"/>
  <c r="D3537" i="106"/>
  <c r="D3536" i="106"/>
  <c r="D3535" i="106"/>
  <c r="D3534" i="106"/>
  <c r="D3533" i="106"/>
  <c r="D3527" i="106"/>
  <c r="D3526" i="106"/>
  <c r="D3525" i="106"/>
  <c r="D3524" i="106"/>
  <c r="D3523" i="106"/>
  <c r="D3522" i="106"/>
  <c r="D3521" i="106"/>
  <c r="D3520" i="106"/>
  <c r="D3519" i="106"/>
  <c r="D3518" i="106"/>
  <c r="D3516" i="106"/>
  <c r="D3515" i="106"/>
  <c r="D3514" i="106"/>
  <c r="D3513" i="106"/>
  <c r="D3512" i="106"/>
  <c r="D3511" i="106"/>
  <c r="D3510" i="106"/>
  <c r="D3509" i="106"/>
  <c r="D3508" i="106"/>
  <c r="D3507" i="106"/>
  <c r="D3506" i="106"/>
  <c r="D3505" i="106"/>
  <c r="D3504" i="106"/>
  <c r="D3503" i="106"/>
  <c r="D3502" i="106"/>
  <c r="D3501" i="106"/>
  <c r="D3500" i="106"/>
  <c r="D3499" i="106"/>
  <c r="D3498" i="106"/>
  <c r="D3497" i="106"/>
  <c r="D3496" i="106"/>
  <c r="D3495" i="106"/>
  <c r="D3494" i="106"/>
  <c r="D3493" i="106"/>
  <c r="D3492" i="106"/>
  <c r="D3489" i="106"/>
  <c r="D3487" i="106"/>
  <c r="D3479" i="106"/>
  <c r="D3478" i="106"/>
  <c r="D3477" i="106"/>
  <c r="D3476" i="106"/>
  <c r="D3475" i="106"/>
  <c r="D3474" i="106"/>
  <c r="D3473" i="106"/>
  <c r="D3472" i="106"/>
  <c r="D3471" i="106"/>
  <c r="D3470" i="106"/>
  <c r="D3469" i="106"/>
  <c r="D3468" i="106"/>
  <c r="D3467" i="106"/>
  <c r="D3466" i="106"/>
  <c r="D3465" i="106"/>
  <c r="D3464" i="106"/>
  <c r="D3463" i="106"/>
  <c r="D3462" i="106"/>
  <c r="D3461" i="106"/>
  <c r="D3460" i="106"/>
  <c r="D3459" i="106"/>
  <c r="D3458" i="106"/>
  <c r="D3456" i="106"/>
  <c r="D3455" i="106"/>
  <c r="D3454" i="106"/>
  <c r="D3453" i="106"/>
  <c r="D3451" i="106"/>
  <c r="D3446" i="106"/>
  <c r="D3443" i="106"/>
  <c r="D3442" i="106"/>
  <c r="D3441" i="106"/>
  <c r="D3440" i="106"/>
  <c r="D3439" i="106"/>
  <c r="D3438" i="106"/>
  <c r="D3437" i="106"/>
  <c r="D3436" i="106"/>
  <c r="D3435" i="106"/>
  <c r="D3434" i="106"/>
  <c r="D3432" i="106"/>
  <c r="D3431" i="106"/>
  <c r="D3430" i="106"/>
  <c r="D3429" i="106"/>
  <c r="D3428" i="106"/>
  <c r="D3427" i="106"/>
  <c r="D3426" i="106"/>
  <c r="D3424" i="106"/>
  <c r="D3422" i="106"/>
  <c r="D3421" i="106"/>
  <c r="D3419" i="106"/>
  <c r="D3418" i="106"/>
  <c r="D3416" i="106"/>
  <c r="D3414" i="106"/>
  <c r="D3413" i="106"/>
  <c r="D3411" i="106"/>
  <c r="D3410" i="106"/>
  <c r="D3408" i="106"/>
  <c r="D3405" i="106"/>
  <c r="D3402" i="106"/>
  <c r="D3401" i="106"/>
  <c r="D3400" i="106"/>
  <c r="D3399" i="106"/>
  <c r="D3398" i="106"/>
  <c r="D3397" i="106"/>
  <c r="D3396" i="106"/>
  <c r="D3395" i="106"/>
  <c r="D3394" i="106"/>
  <c r="D3393" i="106"/>
  <c r="D3392" i="106"/>
  <c r="D3391" i="106"/>
  <c r="D3384" i="106"/>
  <c r="D3383" i="106"/>
  <c r="D3382" i="106"/>
  <c r="D3381" i="106"/>
  <c r="D3380" i="106"/>
  <c r="D3377" i="106"/>
  <c r="D3376" i="106"/>
  <c r="D3363" i="106"/>
  <c r="D3362" i="106"/>
  <c r="D3361" i="106"/>
  <c r="D3360" i="106"/>
  <c r="D3359" i="106"/>
  <c r="D3358" i="106"/>
  <c r="D3357" i="106"/>
  <c r="D3356" i="106"/>
  <c r="D3355" i="106"/>
  <c r="D3354" i="106"/>
  <c r="D3353" i="106"/>
  <c r="D3352" i="106"/>
  <c r="D3351" i="106"/>
  <c r="D3350" i="106"/>
  <c r="D3349" i="106"/>
  <c r="D3348" i="106"/>
  <c r="D3347" i="106"/>
  <c r="D3346" i="106"/>
  <c r="D3345" i="106"/>
  <c r="D3344" i="106"/>
  <c r="D3343" i="106"/>
  <c r="D3342" i="106"/>
  <c r="D3341" i="106"/>
  <c r="D3340" i="106"/>
  <c r="D3339" i="106"/>
  <c r="D3338" i="106"/>
  <c r="D3337" i="106"/>
  <c r="D3336" i="106"/>
  <c r="D3335" i="106"/>
  <c r="D3334" i="106"/>
  <c r="D3333" i="106"/>
  <c r="D3332" i="106"/>
  <c r="D3331" i="106"/>
  <c r="D3330" i="106"/>
  <c r="D3329" i="106"/>
  <c r="D3328" i="106"/>
  <c r="D3327" i="106"/>
  <c r="D3326" i="106"/>
  <c r="D3325" i="106"/>
  <c r="D3324" i="106"/>
  <c r="D3323" i="106"/>
  <c r="D3322" i="106"/>
  <c r="D3313" i="106"/>
  <c r="D3312" i="106"/>
  <c r="D3311" i="106"/>
  <c r="D3310" i="106"/>
  <c r="D3309" i="106"/>
  <c r="D3308" i="106"/>
  <c r="D3307" i="106"/>
  <c r="D3306" i="106"/>
  <c r="D3305" i="106"/>
  <c r="D3304" i="106"/>
  <c r="D3303" i="106"/>
  <c r="D3302" i="106"/>
  <c r="D3301" i="106"/>
  <c r="D3300" i="106"/>
  <c r="D3299" i="106"/>
  <c r="D3292" i="106"/>
  <c r="D3291" i="106"/>
  <c r="D3290" i="106"/>
  <c r="D3289" i="106"/>
  <c r="D3288" i="106"/>
  <c r="D3287" i="106"/>
  <c r="D3286" i="106"/>
  <c r="D3285" i="106"/>
  <c r="D3284" i="106"/>
  <c r="D3283" i="106"/>
  <c r="D3282" i="106"/>
  <c r="D3281" i="106"/>
  <c r="D3280" i="106"/>
  <c r="D3279" i="106"/>
  <c r="D3278" i="106"/>
  <c r="D3277" i="106"/>
  <c r="D3270" i="106"/>
  <c r="D3269" i="106"/>
  <c r="D3268" i="106"/>
  <c r="D3267" i="106"/>
  <c r="D3266" i="106"/>
  <c r="D3265" i="106"/>
  <c r="D3264" i="106"/>
  <c r="D3263" i="106"/>
  <c r="D3262" i="106"/>
  <c r="D3261" i="106"/>
  <c r="D3248" i="106"/>
  <c r="D3247" i="106"/>
  <c r="D3246" i="106"/>
  <c r="D3245" i="106"/>
  <c r="D3244" i="106"/>
  <c r="D3243" i="106"/>
  <c r="D3242" i="106"/>
  <c r="D3241" i="106"/>
  <c r="D3240" i="106"/>
  <c r="D3239" i="106"/>
  <c r="D3238" i="106"/>
  <c r="D3222" i="106"/>
  <c r="D3221" i="106"/>
  <c r="D3220" i="106"/>
  <c r="D3219" i="106"/>
  <c r="D3218" i="106"/>
  <c r="D3217" i="106"/>
  <c r="D3216" i="106"/>
  <c r="D3215" i="106"/>
  <c r="D3214" i="106"/>
  <c r="D3213" i="106"/>
  <c r="D3212" i="106"/>
  <c r="D3211" i="106"/>
  <c r="D3210" i="106"/>
  <c r="D3209" i="106"/>
  <c r="D3208" i="106"/>
  <c r="D3207" i="106"/>
  <c r="D3206" i="106"/>
  <c r="D3205" i="106"/>
  <c r="D3204" i="106"/>
  <c r="D3203" i="106"/>
  <c r="D3202" i="106"/>
  <c r="D3201" i="106"/>
  <c r="D3200" i="106"/>
  <c r="D3199" i="106"/>
  <c r="D3198" i="106"/>
  <c r="D3197" i="106"/>
  <c r="D3196" i="106"/>
  <c r="D3195" i="106"/>
  <c r="D3194" i="106"/>
  <c r="D3193" i="106"/>
  <c r="D3192" i="106"/>
  <c r="D3191" i="106"/>
  <c r="D3190" i="106"/>
  <c r="D3189" i="106"/>
  <c r="D3188" i="106"/>
  <c r="D3187" i="106"/>
  <c r="D3186" i="106"/>
  <c r="D3185" i="106"/>
  <c r="D3184" i="106"/>
  <c r="D3183" i="106"/>
  <c r="D3182" i="106"/>
  <c r="D3181" i="106"/>
  <c r="D3180" i="106"/>
  <c r="D3179" i="106"/>
  <c r="D3178" i="106"/>
  <c r="D3177" i="106"/>
  <c r="D3176" i="106"/>
  <c r="D3175" i="106"/>
  <c r="D3174" i="106"/>
  <c r="D3173" i="106"/>
  <c r="D3172" i="106"/>
  <c r="D3171" i="106"/>
  <c r="D3170" i="106"/>
  <c r="D3169" i="106"/>
  <c r="D3167" i="106"/>
  <c r="D3166" i="106"/>
  <c r="D3165" i="106"/>
  <c r="D3164" i="106"/>
  <c r="D3163" i="106"/>
  <c r="D3162" i="106"/>
  <c r="D3161" i="106"/>
  <c r="D3160" i="106"/>
  <c r="D3158" i="106"/>
  <c r="D3157" i="106"/>
  <c r="D3156" i="106"/>
  <c r="D3155" i="106"/>
  <c r="D3154" i="106"/>
  <c r="D3153" i="106"/>
  <c r="D3152" i="106"/>
  <c r="D3151" i="106"/>
  <c r="D3150" i="106"/>
  <c r="D3149" i="106"/>
  <c r="D3148" i="106"/>
  <c r="D3147" i="106"/>
  <c r="D3146" i="106"/>
  <c r="D3145" i="106"/>
  <c r="D3144" i="106"/>
  <c r="D3143" i="106"/>
  <c r="D3142" i="106"/>
  <c r="D3141" i="106"/>
  <c r="D3140" i="106"/>
  <c r="D3139" i="106"/>
  <c r="D3138" i="106"/>
  <c r="D3137" i="106"/>
  <c r="D3136" i="106"/>
  <c r="D3135" i="106"/>
  <c r="D3134" i="106"/>
  <c r="D3133" i="106"/>
  <c r="D3132" i="106"/>
  <c r="D3131" i="106"/>
  <c r="D3130" i="106"/>
  <c r="D3129" i="106"/>
  <c r="D3128" i="106"/>
  <c r="D3127" i="106"/>
  <c r="D3126" i="106"/>
  <c r="D3125" i="106"/>
  <c r="D3124" i="106"/>
  <c r="D3123" i="106"/>
  <c r="D3122" i="106"/>
  <c r="D3121" i="106"/>
  <c r="D3120" i="106"/>
  <c r="D3119" i="106"/>
  <c r="D3118" i="106"/>
  <c r="D3117" i="106"/>
  <c r="D3116" i="106"/>
  <c r="D3115" i="106"/>
  <c r="D3114" i="106"/>
  <c r="D3113" i="106"/>
  <c r="D3112" i="106"/>
  <c r="D3111" i="106"/>
  <c r="D3110" i="106"/>
  <c r="D3109" i="106"/>
  <c r="D3108" i="106"/>
  <c r="D3107" i="106"/>
  <c r="D3106" i="106"/>
  <c r="D3105" i="106"/>
  <c r="D3104" i="106"/>
  <c r="D3103" i="106"/>
  <c r="D3102" i="106"/>
  <c r="D3101" i="106"/>
  <c r="D3100" i="106"/>
  <c r="D3099" i="106"/>
  <c r="D3098" i="106"/>
  <c r="D3097" i="106"/>
  <c r="D3096" i="106"/>
  <c r="D3095" i="106"/>
  <c r="D3094" i="106"/>
  <c r="D3093" i="106"/>
  <c r="D3092" i="106"/>
  <c r="D3091" i="106"/>
  <c r="D3090" i="106"/>
  <c r="D3089" i="106"/>
  <c r="D3088" i="106"/>
  <c r="D3087" i="106"/>
  <c r="D3086" i="106"/>
  <c r="D3085" i="106"/>
  <c r="D3084" i="106"/>
  <c r="D3079" i="106"/>
  <c r="D3075" i="106"/>
  <c r="D3074" i="106"/>
  <c r="D3073" i="106"/>
  <c r="D3072" i="106"/>
  <c r="D3071" i="106"/>
  <c r="D3068" i="106"/>
  <c r="D3067" i="106"/>
  <c r="D3066" i="106"/>
  <c r="D3065" i="106"/>
  <c r="D3064" i="106"/>
  <c r="D3061" i="106"/>
  <c r="D3059" i="106"/>
  <c r="D3052" i="106"/>
  <c r="D3051" i="106"/>
  <c r="D3050" i="106"/>
  <c r="D3049" i="106"/>
  <c r="D3048" i="106"/>
  <c r="D3047" i="106"/>
  <c r="D3046" i="106"/>
  <c r="D3045" i="106"/>
  <c r="D3044" i="106"/>
  <c r="D3043" i="106"/>
  <c r="D3042" i="106"/>
  <c r="D3041" i="106"/>
  <c r="D3040" i="106"/>
  <c r="D3039" i="106"/>
  <c r="D3038" i="106"/>
  <c r="D3037" i="106"/>
  <c r="D3036" i="106"/>
  <c r="D3035" i="106"/>
  <c r="D3034" i="106"/>
  <c r="D3033" i="106"/>
  <c r="D3032" i="106"/>
  <c r="D3031" i="106"/>
  <c r="D3030" i="106"/>
  <c r="D3029" i="106"/>
  <c r="D3028" i="106"/>
  <c r="D3027" i="106"/>
  <c r="D3026" i="106"/>
  <c r="D3025" i="106"/>
  <c r="D3024" i="106"/>
  <c r="D3023" i="106"/>
  <c r="D3022" i="106"/>
  <c r="D3021" i="106"/>
  <c r="D3020" i="106"/>
  <c r="D3019" i="106"/>
  <c r="D3018" i="106"/>
  <c r="D3017" i="106"/>
  <c r="D3016" i="106"/>
  <c r="D3015" i="106"/>
  <c r="D3014" i="106"/>
  <c r="D3013" i="106"/>
  <c r="D3012" i="106"/>
  <c r="D3011" i="106"/>
  <c r="D3004" i="106"/>
  <c r="D3003" i="106"/>
  <c r="D3002" i="106"/>
  <c r="D3001" i="106"/>
  <c r="D3000" i="106"/>
  <c r="D2999" i="106"/>
  <c r="D2983" i="106"/>
  <c r="D2982" i="106"/>
  <c r="D2981" i="106"/>
  <c r="D2980" i="106"/>
  <c r="D2970" i="106"/>
  <c r="D2969" i="106"/>
  <c r="D2968" i="106"/>
  <c r="D2967" i="106"/>
  <c r="D2966" i="106"/>
  <c r="D2965" i="106"/>
  <c r="D2964" i="106"/>
  <c r="D2963" i="106"/>
  <c r="D2962" i="106"/>
  <c r="D2961" i="106"/>
  <c r="D2960" i="106"/>
  <c r="D2959" i="106"/>
  <c r="D2946" i="106"/>
  <c r="D2944" i="106"/>
  <c r="D2943" i="106"/>
  <c r="D2942" i="106"/>
  <c r="D2941" i="106"/>
  <c r="D2940" i="106"/>
  <c r="D2939" i="106"/>
  <c r="D2938" i="106"/>
  <c r="D2937" i="106"/>
  <c r="D2936" i="106"/>
  <c r="D2935" i="106"/>
  <c r="D2934" i="106"/>
  <c r="D2933" i="106"/>
  <c r="D2932" i="106"/>
  <c r="D2931" i="106"/>
  <c r="D2930" i="106"/>
  <c r="D2929" i="106"/>
  <c r="D2928" i="106"/>
  <c r="D2927" i="106"/>
  <c r="D2926" i="106"/>
  <c r="D2925" i="106"/>
  <c r="D2924" i="106"/>
  <c r="D2923" i="106"/>
  <c r="D2922" i="106"/>
  <c r="D2921" i="106"/>
  <c r="D2920" i="106"/>
  <c r="D2919" i="106"/>
  <c r="D2918" i="106"/>
  <c r="D2917" i="106"/>
  <c r="D2916" i="106"/>
  <c r="D2913" i="106"/>
  <c r="D2907" i="106"/>
  <c r="D2905" i="106"/>
  <c r="D2904" i="106"/>
  <c r="D2903" i="106"/>
  <c r="D2902" i="106"/>
  <c r="D2901" i="106"/>
  <c r="D2900" i="106"/>
  <c r="D2899" i="106"/>
  <c r="D2898" i="106"/>
  <c r="D2897" i="106"/>
  <c r="D2896" i="106"/>
  <c r="D2895" i="106"/>
  <c r="D2894" i="106"/>
  <c r="D2891" i="106"/>
  <c r="D2888" i="106"/>
  <c r="D2887" i="106"/>
  <c r="D2884" i="106"/>
  <c r="D2882" i="106"/>
  <c r="D2881" i="106"/>
  <c r="D2880" i="106"/>
  <c r="D2879" i="106"/>
  <c r="D2877" i="106"/>
  <c r="D2876" i="106"/>
  <c r="D2875" i="106"/>
  <c r="D2874" i="106"/>
  <c r="D2873" i="106"/>
  <c r="D2872" i="106"/>
  <c r="D2871" i="106"/>
  <c r="D2870" i="106"/>
  <c r="D2869" i="106"/>
  <c r="D2868" i="106"/>
  <c r="D2867" i="106"/>
  <c r="D2866" i="106"/>
  <c r="D2865" i="106"/>
  <c r="D2864" i="106"/>
  <c r="D2863" i="106"/>
  <c r="D2861" i="106"/>
  <c r="D2860" i="106"/>
  <c r="D2859" i="106"/>
  <c r="D2858" i="106"/>
  <c r="D2857" i="106"/>
  <c r="D2856" i="106"/>
  <c r="D2855" i="106"/>
  <c r="D2854" i="106"/>
  <c r="D2853" i="106"/>
  <c r="D2852" i="106"/>
  <c r="D2851" i="106"/>
  <c r="D2850" i="106"/>
  <c r="D2849" i="106"/>
  <c r="D2848" i="106"/>
  <c r="D2847" i="106"/>
  <c r="D2845" i="106"/>
  <c r="D2836" i="106"/>
  <c r="D2833" i="106"/>
  <c r="D2832" i="106"/>
  <c r="D2831" i="106"/>
  <c r="D2814" i="106"/>
  <c r="D2813" i="106"/>
  <c r="D2812" i="106"/>
  <c r="D2807" i="106"/>
  <c r="D2802" i="106"/>
  <c r="D2801" i="106"/>
  <c r="D2791" i="106"/>
  <c r="D2786" i="106"/>
  <c r="D2785" i="106"/>
  <c r="D2784" i="106"/>
  <c r="D2783" i="106"/>
  <c r="D2782" i="106"/>
  <c r="D2781" i="106"/>
  <c r="D2780" i="106"/>
  <c r="D2779" i="106"/>
  <c r="D2778" i="106"/>
  <c r="D2777" i="106"/>
  <c r="D2776" i="106"/>
  <c r="D2775" i="106"/>
  <c r="D2774" i="106"/>
  <c r="D2773" i="106"/>
  <c r="D2772" i="106"/>
  <c r="D2771" i="106"/>
  <c r="D2769" i="106"/>
  <c r="D2768" i="106"/>
  <c r="D2766" i="106"/>
  <c r="D2765" i="106"/>
  <c r="D2763" i="106"/>
  <c r="D2762" i="106"/>
  <c r="D2759" i="106"/>
  <c r="D2757" i="106"/>
  <c r="D2754" i="106"/>
  <c r="D2753" i="106"/>
  <c r="D2752" i="106"/>
  <c r="D2751" i="106"/>
  <c r="D2750" i="106"/>
  <c r="D2749" i="106"/>
  <c r="D2748" i="106"/>
  <c r="D2747" i="106"/>
  <c r="D2746" i="106"/>
  <c r="D2745" i="106"/>
  <c r="D2744" i="106"/>
  <c r="D2743" i="106"/>
  <c r="D2742" i="106"/>
  <c r="D2741" i="106"/>
  <c r="D2740" i="106"/>
  <c r="D2739" i="106"/>
  <c r="D2738" i="106"/>
  <c r="D2737" i="106"/>
  <c r="D2736" i="106"/>
  <c r="D2735" i="106"/>
  <c r="D2734" i="106"/>
  <c r="D2733" i="106"/>
  <c r="D2732" i="106"/>
  <c r="D2731" i="106"/>
  <c r="D2730" i="106"/>
  <c r="D2729" i="106"/>
  <c r="D2728" i="106"/>
  <c r="D2727" i="106"/>
  <c r="D2726" i="106"/>
  <c r="D2725" i="106"/>
  <c r="D2715" i="106"/>
  <c r="D2714" i="106"/>
  <c r="D2713" i="106"/>
  <c r="D2712" i="106"/>
  <c r="D2711" i="106"/>
  <c r="D2710" i="106"/>
  <c r="D2709" i="106"/>
  <c r="D2708" i="106"/>
  <c r="D2707" i="106"/>
  <c r="D2706" i="106"/>
  <c r="D2705" i="106"/>
  <c r="D2704" i="106"/>
  <c r="D2703" i="106"/>
  <c r="D2702" i="106"/>
  <c r="D2701" i="106"/>
  <c r="D2700" i="106"/>
  <c r="D2699" i="106"/>
  <c r="D2698" i="106"/>
  <c r="D2697" i="106"/>
  <c r="D2696" i="106"/>
  <c r="D2695" i="106"/>
  <c r="D2694" i="106"/>
  <c r="D2693" i="106"/>
  <c r="D2692" i="106"/>
  <c r="D2691" i="106"/>
  <c r="D2690" i="106"/>
  <c r="D2689" i="106"/>
  <c r="D2688" i="106"/>
  <c r="D2687" i="106"/>
  <c r="D2686" i="106"/>
  <c r="D2685" i="106"/>
  <c r="D2684" i="106"/>
  <c r="D2683" i="106"/>
  <c r="D2682" i="106"/>
  <c r="D2681" i="106"/>
  <c r="D2680" i="106"/>
  <c r="D2679" i="106"/>
  <c r="D2678" i="106"/>
  <c r="D2677" i="106"/>
  <c r="D2676" i="106"/>
  <c r="D2675" i="106"/>
  <c r="D2674" i="106"/>
  <c r="D2673" i="106"/>
  <c r="D2672" i="106"/>
  <c r="D2671" i="106"/>
  <c r="D2670" i="106"/>
  <c r="D2669" i="106"/>
  <c r="D2668" i="106"/>
  <c r="D2667" i="106"/>
  <c r="D2666" i="106"/>
  <c r="D2665" i="106"/>
  <c r="D2664" i="106"/>
  <c r="D2663" i="106"/>
  <c r="D2662" i="106"/>
  <c r="D2652" i="106"/>
  <c r="D2651" i="106"/>
  <c r="D2650" i="106"/>
  <c r="D2649" i="106"/>
  <c r="D2648" i="106"/>
  <c r="D2647" i="106"/>
  <c r="D2646" i="106"/>
  <c r="D2645" i="106"/>
  <c r="D2644" i="106"/>
  <c r="D2643" i="106"/>
  <c r="D2642" i="106"/>
  <c r="D2641" i="106"/>
  <c r="D2640" i="106"/>
  <c r="D2639" i="106"/>
  <c r="D2638" i="106"/>
  <c r="D2637" i="106"/>
  <c r="D2636" i="106"/>
  <c r="D2627" i="106"/>
  <c r="D2626" i="106"/>
  <c r="D2625" i="106"/>
  <c r="D2624" i="106"/>
  <c r="D2623" i="106"/>
  <c r="D2622" i="106"/>
  <c r="D2621" i="106"/>
  <c r="D2620" i="106"/>
  <c r="D2619" i="106"/>
  <c r="D2618" i="106"/>
  <c r="D2617" i="106"/>
  <c r="D2616" i="106"/>
  <c r="D2615" i="106"/>
  <c r="D2614" i="106"/>
  <c r="D2613" i="106"/>
  <c r="D2608" i="106"/>
  <c r="D2590" i="106"/>
  <c r="D2588" i="106"/>
  <c r="D2587" i="106"/>
  <c r="D2586" i="106"/>
  <c r="D2585" i="106"/>
  <c r="D2584" i="106"/>
  <c r="D2583" i="106"/>
  <c r="D2582" i="106"/>
  <c r="D2581" i="106"/>
  <c r="D2580" i="106"/>
  <c r="D2579" i="106"/>
  <c r="D2578" i="106"/>
  <c r="D2577" i="106"/>
  <c r="D2576" i="106"/>
  <c r="D2575" i="106"/>
  <c r="D2574" i="106"/>
  <c r="D2563" i="106"/>
  <c r="D2550" i="106"/>
  <c r="D2548" i="106"/>
  <c r="D2547" i="106"/>
  <c r="D2546" i="106"/>
  <c r="D2545" i="106"/>
  <c r="D2544" i="106"/>
  <c r="D2543" i="106"/>
  <c r="D2542" i="106"/>
  <c r="D2541" i="106"/>
  <c r="D2540" i="106"/>
  <c r="D2539" i="106"/>
  <c r="D2538" i="106"/>
  <c r="D2537" i="106"/>
  <c r="D2536" i="106"/>
  <c r="D2535" i="106"/>
  <c r="D2534" i="106"/>
  <c r="D2532" i="106"/>
  <c r="D2531" i="106"/>
  <c r="D2530" i="106"/>
  <c r="D2529" i="106"/>
  <c r="D2528" i="106"/>
  <c r="D2527" i="106"/>
  <c r="D2526" i="106"/>
  <c r="D2525" i="106"/>
  <c r="D2524" i="106"/>
  <c r="D2523" i="106"/>
  <c r="D2522" i="106"/>
  <c r="D2521" i="106"/>
  <c r="D2520" i="106"/>
  <c r="D2519" i="106"/>
  <c r="D2518" i="106"/>
  <c r="D2517" i="106"/>
  <c r="D2516" i="106"/>
  <c r="D2515" i="106"/>
  <c r="D2514" i="106"/>
  <c r="D2513" i="106"/>
  <c r="D2512" i="106"/>
  <c r="D2511" i="106"/>
  <c r="D2510" i="106"/>
  <c r="D2509" i="106"/>
  <c r="D2508" i="106"/>
  <c r="D2507" i="106"/>
  <c r="D2506" i="106"/>
  <c r="D2505" i="106"/>
  <c r="D2504" i="106"/>
  <c r="D2503" i="106"/>
  <c r="D2501" i="106"/>
  <c r="D2500" i="106"/>
  <c r="D2499" i="106"/>
  <c r="D2498" i="106"/>
  <c r="D2497" i="106"/>
  <c r="D2496" i="106"/>
  <c r="D2495" i="106"/>
  <c r="D2494" i="106"/>
  <c r="D2493" i="106"/>
  <c r="D2492" i="106"/>
  <c r="D2491" i="106"/>
  <c r="D2490" i="106"/>
  <c r="D2489" i="106"/>
  <c r="D2488" i="106"/>
  <c r="D2487" i="106"/>
  <c r="D2486" i="106"/>
  <c r="D2485" i="106"/>
  <c r="D2484" i="106"/>
  <c r="D2483" i="106"/>
  <c r="D2482" i="106"/>
  <c r="D2481" i="106"/>
  <c r="D2480" i="106"/>
  <c r="D2479" i="106"/>
  <c r="D2478" i="106"/>
  <c r="D2477" i="106"/>
  <c r="D2476" i="106"/>
  <c r="D2474" i="106"/>
  <c r="D2472" i="106"/>
  <c r="D2471" i="106"/>
  <c r="D2470" i="106"/>
  <c r="D2469" i="106"/>
  <c r="D2468" i="106"/>
  <c r="D2467" i="106"/>
  <c r="D2466" i="106"/>
  <c r="D2465" i="106"/>
  <c r="D2464" i="106"/>
  <c r="D2463" i="106"/>
  <c r="D2462" i="106"/>
  <c r="D2461" i="106"/>
  <c r="D2460" i="106"/>
  <c r="D2459" i="106"/>
  <c r="D2458" i="106"/>
  <c r="D2457" i="106"/>
  <c r="D2456" i="106"/>
  <c r="D2455" i="106"/>
  <c r="D2454" i="106"/>
  <c r="D2453" i="106"/>
  <c r="D2452" i="106"/>
  <c r="D2451" i="106"/>
  <c r="D2450" i="106"/>
  <c r="D2449" i="106"/>
  <c r="D2448" i="106"/>
  <c r="D2447" i="106"/>
  <c r="D2446" i="106"/>
  <c r="D2445" i="106"/>
  <c r="D2444" i="106"/>
  <c r="D2443" i="106"/>
  <c r="D2442" i="106"/>
  <c r="D2441" i="106"/>
  <c r="D2440" i="106"/>
  <c r="D2439" i="106"/>
  <c r="D2438" i="106"/>
  <c r="D2437" i="106"/>
  <c r="D2436" i="106"/>
  <c r="D2434" i="106"/>
  <c r="D2432" i="106"/>
  <c r="D2431" i="106"/>
  <c r="D2430" i="106"/>
  <c r="D2429" i="106"/>
  <c r="D2428" i="106"/>
  <c r="D2427" i="106"/>
  <c r="D2426" i="106"/>
  <c r="D2425" i="106"/>
  <c r="D2424" i="106"/>
  <c r="D2423" i="106"/>
  <c r="D2422" i="106"/>
  <c r="D2421" i="106"/>
  <c r="D2420" i="106"/>
  <c r="D2419" i="106"/>
  <c r="D2418" i="106"/>
  <c r="D2417" i="106"/>
  <c r="D2416" i="106"/>
  <c r="D2415" i="106"/>
  <c r="D2414" i="106"/>
  <c r="D2413" i="106"/>
  <c r="D2412" i="106"/>
  <c r="D2411" i="106"/>
  <c r="D2410" i="106"/>
  <c r="D2409" i="106"/>
  <c r="D2408" i="106"/>
  <c r="D2407" i="106"/>
  <c r="D2406" i="106"/>
  <c r="D2405" i="106"/>
  <c r="D2404" i="106"/>
  <c r="D2403" i="106"/>
  <c r="D2402" i="106"/>
  <c r="D2401" i="106"/>
  <c r="D2400" i="106"/>
  <c r="D2399" i="106"/>
  <c r="D2398" i="106"/>
  <c r="D2397" i="106"/>
  <c r="D2396" i="106"/>
  <c r="D2395" i="106"/>
  <c r="D2394" i="106"/>
  <c r="D2393" i="106"/>
  <c r="D2392" i="106"/>
  <c r="D2391" i="106"/>
  <c r="D2390" i="106"/>
  <c r="D2389" i="106"/>
  <c r="D2388" i="106"/>
  <c r="D2387" i="106"/>
  <c r="D2386" i="106"/>
  <c r="D2385" i="106"/>
  <c r="D2384" i="106"/>
  <c r="D2383" i="106"/>
  <c r="D2382" i="106"/>
  <c r="D2381" i="106"/>
  <c r="D2380" i="106"/>
  <c r="D2379" i="106"/>
  <c r="D2378" i="106"/>
  <c r="D2377" i="106"/>
  <c r="D2376" i="106"/>
  <c r="D2375" i="106"/>
  <c r="D2374" i="106"/>
  <c r="D2373" i="106"/>
  <c r="D2372" i="106"/>
  <c r="D2371" i="106"/>
  <c r="D2370" i="106"/>
  <c r="D2369" i="106"/>
  <c r="D2368" i="106"/>
  <c r="D2367" i="106"/>
  <c r="D2366" i="106"/>
  <c r="D2365" i="106"/>
  <c r="D2364" i="106"/>
  <c r="D2363" i="106"/>
  <c r="D2362" i="106"/>
  <c r="D2361" i="106"/>
  <c r="D2360" i="106"/>
  <c r="D2359" i="106"/>
  <c r="D2358" i="106"/>
  <c r="D2357" i="106"/>
  <c r="D2356" i="106"/>
  <c r="D2355" i="106"/>
  <c r="D2354" i="106"/>
  <c r="D2353" i="106"/>
  <c r="D2352" i="106"/>
  <c r="D2351" i="106"/>
  <c r="D2350" i="106"/>
  <c r="D2349" i="106"/>
  <c r="D2348" i="106"/>
  <c r="D2347" i="106"/>
  <c r="D2346" i="106"/>
  <c r="D2345" i="106"/>
  <c r="D2344" i="106"/>
  <c r="D2343" i="106"/>
  <c r="D2342" i="106"/>
  <c r="D2341" i="106"/>
  <c r="D2340" i="106"/>
  <c r="D2339" i="106"/>
  <c r="D2338" i="106"/>
  <c r="D2337" i="106"/>
  <c r="D2336" i="106"/>
  <c r="D2335" i="106"/>
  <c r="D2334" i="106"/>
  <c r="D2333" i="106"/>
  <c r="D2332" i="106"/>
  <c r="D2331" i="106"/>
  <c r="D2330" i="106"/>
  <c r="D2329" i="106"/>
  <c r="D2328" i="106"/>
  <c r="D2327" i="106"/>
  <c r="D2326" i="106"/>
  <c r="D2325" i="106"/>
  <c r="D2324" i="106"/>
  <c r="D2323" i="106"/>
  <c r="D2322" i="106"/>
  <c r="D2321" i="106"/>
  <c r="D2320" i="106"/>
  <c r="D2319" i="106"/>
  <c r="D2318" i="106"/>
  <c r="D2317" i="106"/>
  <c r="D2316" i="106"/>
  <c r="D2315" i="106"/>
  <c r="D2314" i="106"/>
  <c r="D2313" i="106"/>
  <c r="D2312" i="106"/>
  <c r="D2311" i="106"/>
  <c r="D2310" i="106"/>
  <c r="D2309" i="106"/>
  <c r="D2308" i="106"/>
  <c r="D2307" i="106"/>
  <c r="D2306" i="106"/>
  <c r="D2305" i="106"/>
  <c r="D2304" i="106"/>
  <c r="D2303" i="106"/>
  <c r="D2302" i="106"/>
  <c r="D2301" i="106"/>
  <c r="D2300" i="106"/>
  <c r="D2299" i="106"/>
  <c r="D2298" i="106"/>
  <c r="D2297" i="106"/>
  <c r="D2296" i="106"/>
  <c r="D2295" i="106"/>
  <c r="D2294" i="106"/>
  <c r="D2293" i="106"/>
  <c r="D2292" i="106"/>
  <c r="D2291" i="106"/>
  <c r="D2290" i="106"/>
  <c r="D2289" i="106"/>
  <c r="D2288" i="106"/>
  <c r="D2287" i="106"/>
  <c r="D2286" i="106"/>
  <c r="D2285" i="106"/>
  <c r="D2284" i="106"/>
  <c r="D2283" i="106"/>
  <c r="D2282" i="106"/>
  <c r="D2281" i="106"/>
  <c r="D2280" i="106"/>
  <c r="D2279" i="106"/>
  <c r="D2278" i="106"/>
  <c r="D2277" i="106"/>
  <c r="D2276" i="106"/>
  <c r="D2275" i="106"/>
  <c r="D2274" i="106"/>
  <c r="D2273" i="106"/>
  <c r="D2272" i="106"/>
  <c r="D2271" i="106"/>
  <c r="D2270" i="106"/>
  <c r="D2269" i="106"/>
  <c r="D2268" i="106"/>
  <c r="D2267" i="106"/>
  <c r="D2266" i="106"/>
  <c r="D2265" i="106"/>
  <c r="D2264" i="106"/>
  <c r="D2263" i="106"/>
  <c r="D2262" i="106"/>
  <c r="D2261" i="106"/>
  <c r="D2260" i="106"/>
  <c r="D2259" i="106"/>
  <c r="D2258" i="106"/>
  <c r="D2257" i="106"/>
  <c r="D2256" i="106"/>
  <c r="D2255" i="106"/>
  <c r="D2254" i="106"/>
  <c r="D2253" i="106"/>
  <c r="D2252" i="106"/>
  <c r="D2251" i="106"/>
  <c r="D2250" i="106"/>
  <c r="D2249" i="106"/>
  <c r="D2248" i="106"/>
  <c r="D2247" i="106"/>
  <c r="D2246" i="106"/>
  <c r="D2245" i="106"/>
  <c r="D2244" i="106"/>
  <c r="D2243" i="106"/>
  <c r="D2242" i="106"/>
  <c r="D2241" i="106"/>
  <c r="D2240" i="106"/>
  <c r="D2239" i="106"/>
  <c r="D2238" i="106"/>
  <c r="D2237" i="106"/>
  <c r="D2236" i="106"/>
  <c r="D2235" i="106"/>
  <c r="D2234" i="106"/>
  <c r="D2233" i="106"/>
  <c r="D2232" i="106"/>
  <c r="D2231" i="106"/>
  <c r="D2230" i="106"/>
  <c r="D2229" i="106"/>
  <c r="D2228" i="106"/>
  <c r="D2227" i="106"/>
  <c r="D2226" i="106"/>
  <c r="D2225" i="106"/>
  <c r="D2224" i="106"/>
  <c r="D2223" i="106"/>
  <c r="D2222" i="106"/>
  <c r="D2221" i="106"/>
  <c r="D2220" i="106"/>
  <c r="D2219" i="106"/>
  <c r="D2218" i="106"/>
  <c r="D2217" i="106"/>
  <c r="D2216" i="106"/>
  <c r="D2215" i="106"/>
  <c r="D2214" i="106"/>
  <c r="D2213" i="106"/>
  <c r="D2212" i="106"/>
  <c r="D2211" i="106"/>
  <c r="D2210" i="106"/>
  <c r="D2209" i="106"/>
  <c r="D2208" i="106"/>
  <c r="D2207" i="106"/>
  <c r="D2206" i="106"/>
  <c r="D2205" i="106"/>
  <c r="D2204" i="106"/>
  <c r="D2203" i="106"/>
  <c r="D2202" i="106"/>
  <c r="D2201" i="106"/>
  <c r="D2200" i="106"/>
  <c r="D2199" i="106"/>
  <c r="D2198" i="106"/>
  <c r="D2197" i="106"/>
  <c r="D2196" i="106"/>
  <c r="D2195" i="106"/>
  <c r="D2194" i="106"/>
  <c r="D2193" i="106"/>
  <c r="D2192" i="106"/>
  <c r="D2191" i="106"/>
  <c r="D2190" i="106"/>
  <c r="D2189" i="106"/>
  <c r="D2188" i="106"/>
  <c r="D2187" i="106"/>
  <c r="D2186" i="106"/>
  <c r="D2185" i="106"/>
  <c r="D2184" i="106"/>
  <c r="D2183" i="106"/>
  <c r="D2182" i="106"/>
  <c r="D2181" i="106"/>
  <c r="D2180" i="106"/>
  <c r="D2179" i="106"/>
  <c r="D2178" i="106"/>
  <c r="D2177" i="106"/>
  <c r="D2176" i="106"/>
  <c r="D2175" i="106"/>
  <c r="D2174" i="106"/>
  <c r="D2173" i="106"/>
  <c r="D2172" i="106"/>
  <c r="D2171" i="106"/>
  <c r="D2170" i="106"/>
  <c r="D2169" i="106"/>
  <c r="D2168" i="106"/>
  <c r="D2167" i="106"/>
  <c r="D2166" i="106"/>
  <c r="D2165" i="106"/>
  <c r="D2164" i="106"/>
  <c r="D2163" i="106"/>
  <c r="D2162" i="106"/>
  <c r="D2161" i="106"/>
  <c r="D2160" i="106"/>
  <c r="D2159" i="106"/>
  <c r="D2158" i="106"/>
  <c r="D2157" i="106"/>
  <c r="D2156" i="106"/>
  <c r="D2155" i="106"/>
  <c r="D2154" i="106"/>
  <c r="D2153" i="106"/>
  <c r="D2152" i="106"/>
  <c r="D2151" i="106"/>
  <c r="D2150" i="106"/>
  <c r="D2149" i="106"/>
  <c r="D2148" i="106"/>
  <c r="D2147" i="106"/>
  <c r="D2146" i="106"/>
  <c r="D2145" i="106"/>
  <c r="D2144" i="106"/>
  <c r="D2143" i="106"/>
  <c r="D2142" i="106"/>
  <c r="D2141" i="106"/>
  <c r="D2140" i="106"/>
  <c r="D2139" i="106"/>
  <c r="D2138" i="106"/>
  <c r="D2137" i="106"/>
  <c r="D2136" i="106"/>
  <c r="D2135" i="106"/>
  <c r="D2134" i="106"/>
  <c r="D2133" i="106"/>
  <c r="D2132" i="106"/>
  <c r="D2131" i="106"/>
  <c r="D2130" i="106"/>
  <c r="D2129" i="106"/>
  <c r="D2128" i="106"/>
  <c r="D2127" i="106"/>
  <c r="D2126" i="106"/>
  <c r="D2125" i="106"/>
  <c r="D2124" i="106"/>
  <c r="D2123" i="106"/>
  <c r="D2122" i="106"/>
  <c r="D2121" i="106"/>
  <c r="D2120" i="106"/>
  <c r="D2119" i="106"/>
  <c r="D2118" i="106"/>
  <c r="D2117" i="106"/>
  <c r="D2116" i="106"/>
  <c r="D2115" i="106"/>
  <c r="D2114" i="106"/>
  <c r="D2113" i="106"/>
  <c r="D2112" i="106"/>
  <c r="D2111" i="106"/>
  <c r="D2110" i="106"/>
  <c r="D2109" i="106"/>
  <c r="D2108" i="106"/>
  <c r="D2107" i="106"/>
  <c r="D2106" i="106"/>
  <c r="D2102" i="106"/>
  <c r="D2101" i="106"/>
  <c r="D2099" i="106"/>
  <c r="D2098" i="106"/>
  <c r="D2097" i="106"/>
  <c r="D2096" i="106"/>
  <c r="D2095" i="106"/>
  <c r="D2094" i="106"/>
  <c r="D2093" i="106"/>
  <c r="D2088" i="106"/>
  <c r="D2085" i="106"/>
  <c r="D2084" i="106"/>
  <c r="D2083" i="106"/>
  <c r="D2082" i="106"/>
  <c r="D2081" i="106"/>
  <c r="D2080" i="106"/>
  <c r="D2078" i="106"/>
  <c r="D2077" i="106"/>
  <c r="D2076" i="106"/>
  <c r="D2075" i="106"/>
  <c r="D2074" i="106"/>
  <c r="D2073" i="106"/>
  <c r="D2072" i="106"/>
  <c r="D2071" i="106"/>
  <c r="D2070" i="106"/>
  <c r="D2069" i="106"/>
  <c r="D2068" i="106"/>
  <c r="D2067" i="106"/>
  <c r="D2066" i="106"/>
  <c r="D2065" i="106"/>
  <c r="D2064" i="106"/>
  <c r="D2063" i="106"/>
  <c r="D2062" i="106"/>
  <c r="D2061" i="106"/>
  <c r="D2060" i="106"/>
  <c r="D2058" i="106"/>
  <c r="D2052" i="106"/>
  <c r="D2048" i="106"/>
  <c r="D2046" i="106"/>
  <c r="D2044" i="106"/>
  <c r="D2043" i="106"/>
  <c r="D2042" i="106"/>
  <c r="D2040" i="106"/>
  <c r="D2036" i="106"/>
  <c r="D2034" i="106"/>
  <c r="D2030" i="106"/>
  <c r="D2028" i="106"/>
  <c r="D2022" i="106"/>
  <c r="D2020" i="106"/>
  <c r="D2019" i="106"/>
  <c r="D2018" i="106"/>
  <c r="D2016" i="106"/>
  <c r="D2010" i="106"/>
  <c r="D2005" i="106"/>
  <c r="D2004" i="106"/>
  <c r="D2003" i="106"/>
  <c r="D2002" i="106"/>
  <c r="D2001" i="106"/>
  <c r="D2000" i="106"/>
  <c r="D1999" i="106"/>
  <c r="D1998" i="106"/>
  <c r="D1997" i="106"/>
  <c r="D1996" i="106"/>
  <c r="D1995" i="106"/>
  <c r="D1992" i="106"/>
  <c r="D1989" i="106"/>
  <c r="D1987" i="106"/>
  <c r="D1979" i="106"/>
  <c r="D1976" i="106"/>
  <c r="D1974" i="106"/>
  <c r="D1973" i="106"/>
  <c r="D1968" i="106"/>
  <c r="D1967" i="106"/>
  <c r="D1966" i="106"/>
  <c r="D1965" i="106"/>
  <c r="D1964" i="106"/>
  <c r="D1963" i="106"/>
  <c r="D1962" i="106"/>
  <c r="D1961" i="106"/>
  <c r="D1960" i="106"/>
  <c r="D1959" i="106"/>
  <c r="D1958" i="106"/>
  <c r="D1957" i="106"/>
  <c r="D1954" i="106"/>
  <c r="D1952" i="106"/>
  <c r="D1950" i="106"/>
  <c r="D1949" i="106"/>
  <c r="D1947" i="106"/>
  <c r="D1945" i="106"/>
  <c r="D1944" i="106"/>
  <c r="D1943" i="106"/>
  <c r="D1942" i="106"/>
  <c r="D1941" i="106"/>
  <c r="D1940" i="106"/>
  <c r="D1939" i="106"/>
  <c r="D1938" i="106"/>
  <c r="D1936" i="106"/>
  <c r="D1935" i="106"/>
  <c r="D1934" i="106"/>
  <c r="D1933" i="106"/>
  <c r="D1932" i="106"/>
  <c r="D1931" i="106"/>
  <c r="D1930" i="106"/>
  <c r="D1929" i="106"/>
  <c r="D1928" i="106"/>
  <c r="D1927" i="106"/>
  <c r="D1926" i="106"/>
  <c r="D1925" i="106"/>
  <c r="D1924" i="106"/>
  <c r="D1923" i="106"/>
  <c r="D1922" i="106"/>
  <c r="D1921" i="106"/>
  <c r="D1920" i="106"/>
  <c r="D1919" i="106"/>
  <c r="D1918" i="106"/>
  <c r="D1917" i="106"/>
  <c r="D1916" i="106"/>
  <c r="D1915" i="106"/>
  <c r="D1914" i="106"/>
  <c r="D1913" i="106"/>
  <c r="D1912" i="106"/>
  <c r="D1911" i="106"/>
  <c r="D1910" i="106"/>
  <c r="D1909" i="106"/>
  <c r="D1908" i="106"/>
  <c r="D1907" i="106"/>
  <c r="D1906" i="106"/>
  <c r="D1905" i="106"/>
  <c r="D1904" i="106"/>
  <c r="D1903" i="106"/>
  <c r="D1902" i="106"/>
  <c r="D1901" i="106"/>
  <c r="D1900" i="106"/>
  <c r="D1899" i="106"/>
  <c r="D1898" i="106"/>
  <c r="D1897" i="106"/>
  <c r="D1896" i="106"/>
  <c r="D1895" i="106"/>
  <c r="D1894" i="106"/>
  <c r="D1893" i="106"/>
  <c r="D1892" i="106"/>
  <c r="D1891" i="106"/>
  <c r="D1890" i="106"/>
  <c r="D1889" i="106"/>
  <c r="D1888" i="106"/>
  <c r="D1887" i="106"/>
  <c r="D1886" i="106"/>
  <c r="D1885" i="106"/>
  <c r="D1884" i="106"/>
  <c r="D1883" i="106"/>
  <c r="D1882" i="106"/>
  <c r="D1881" i="106"/>
  <c r="D1880" i="106"/>
  <c r="D1879" i="106"/>
  <c r="D1878" i="106"/>
  <c r="D1877" i="106"/>
  <c r="D1876" i="106"/>
  <c r="D1875" i="106"/>
  <c r="D1874" i="106"/>
  <c r="D1872" i="106"/>
  <c r="D1868" i="106"/>
  <c r="D1866" i="106"/>
  <c r="D1865" i="106"/>
  <c r="D1864" i="106"/>
  <c r="D1863" i="106"/>
  <c r="D1862" i="106"/>
  <c r="D1861" i="106"/>
  <c r="D1860" i="106"/>
  <c r="D1859" i="106"/>
  <c r="D1858" i="106"/>
  <c r="D1857" i="106"/>
  <c r="D1856" i="106"/>
  <c r="D1855" i="106"/>
  <c r="D1854" i="106"/>
  <c r="D1853" i="106"/>
  <c r="D1852" i="106"/>
  <c r="D1851" i="106"/>
  <c r="D1850" i="106"/>
  <c r="D1849" i="106"/>
  <c r="D1848" i="106"/>
  <c r="D1847" i="106"/>
  <c r="D1846" i="106"/>
  <c r="D1844" i="106"/>
  <c r="D1843" i="106"/>
  <c r="D1842" i="106"/>
  <c r="D1841" i="106"/>
  <c r="D1840" i="106"/>
  <c r="D1838" i="106"/>
  <c r="D1837" i="106"/>
  <c r="D1836" i="106"/>
  <c r="D1835" i="106"/>
  <c r="D1834" i="106"/>
  <c r="D1833" i="106"/>
  <c r="D1832" i="106"/>
  <c r="D1830" i="106"/>
  <c r="D1826" i="106"/>
  <c r="D1825" i="106"/>
  <c r="D1824" i="106"/>
  <c r="D1823" i="106"/>
  <c r="D1822" i="106"/>
  <c r="D1820" i="106"/>
  <c r="D1819" i="106"/>
  <c r="D1818" i="106"/>
  <c r="D1817" i="106"/>
  <c r="D1813" i="106"/>
  <c r="D1812" i="106"/>
  <c r="D1804" i="106"/>
  <c r="D1803" i="106"/>
  <c r="D1802" i="106"/>
  <c r="D1801" i="106"/>
  <c r="D1797" i="106"/>
  <c r="D1796" i="106"/>
  <c r="D1789" i="106"/>
  <c r="D1788" i="106"/>
  <c r="D1787" i="106"/>
  <c r="D1786" i="106"/>
  <c r="D1785" i="106"/>
  <c r="D1784" i="106"/>
  <c r="D1783" i="106"/>
  <c r="D1782" i="106"/>
  <c r="D1781" i="106"/>
  <c r="D1780" i="106"/>
  <c r="D1779" i="106"/>
  <c r="D1778" i="106"/>
  <c r="D1777" i="106"/>
  <c r="D1776" i="106"/>
  <c r="D1775" i="106"/>
  <c r="D1774" i="106"/>
  <c r="D1772" i="106"/>
  <c r="D1771" i="106"/>
  <c r="D1770" i="106"/>
  <c r="D1769" i="106"/>
  <c r="D1764" i="106"/>
  <c r="D1756" i="106"/>
  <c r="D1755" i="106"/>
  <c r="D1754" i="106"/>
  <c r="D1753" i="106"/>
  <c r="D1748" i="106"/>
  <c r="D1741" i="106"/>
  <c r="D1740" i="106"/>
  <c r="D1739" i="106"/>
  <c r="D1738" i="106"/>
  <c r="D1737" i="106"/>
  <c r="D1736" i="106"/>
  <c r="D1735" i="106"/>
  <c r="D1734" i="106"/>
  <c r="D1733" i="106"/>
  <c r="D1732" i="106"/>
  <c r="D1731" i="106"/>
  <c r="D1730" i="106"/>
  <c r="D1729" i="106"/>
  <c r="D1728" i="106"/>
  <c r="D1727" i="106"/>
  <c r="D1726" i="106"/>
  <c r="D1725" i="106"/>
  <c r="D1724" i="106"/>
  <c r="D1723" i="106"/>
  <c r="D1722" i="106"/>
  <c r="D1721" i="106"/>
  <c r="D1720" i="106"/>
  <c r="D1719" i="106"/>
  <c r="D1718" i="106"/>
  <c r="D1717" i="106"/>
  <c r="D1716" i="106"/>
  <c r="D1715" i="106"/>
  <c r="D1714" i="106"/>
  <c r="D1713" i="106"/>
  <c r="D1712" i="106"/>
  <c r="D1711" i="106"/>
  <c r="D1710" i="106"/>
  <c r="D1709" i="106"/>
  <c r="D1708" i="106"/>
  <c r="D1707" i="106"/>
  <c r="D1706" i="106"/>
  <c r="D1705" i="106"/>
  <c r="D1704" i="106"/>
  <c r="D1703" i="106"/>
  <c r="D1702" i="106"/>
  <c r="D1701" i="106"/>
  <c r="D1700" i="106"/>
  <c r="D1699" i="106"/>
  <c r="D1697" i="106"/>
  <c r="D1696" i="106"/>
  <c r="D1695" i="106"/>
  <c r="D1694" i="106"/>
  <c r="D1693" i="106"/>
  <c r="D1692" i="106"/>
  <c r="D1691" i="106"/>
  <c r="D1690" i="106"/>
  <c r="D1689" i="106"/>
  <c r="D1688" i="106"/>
  <c r="D1687" i="106"/>
  <c r="D1686" i="106"/>
  <c r="D1683" i="106"/>
  <c r="D1682" i="106"/>
  <c r="D1681" i="106"/>
  <c r="D1680" i="106"/>
  <c r="D1679" i="106"/>
  <c r="D1678" i="106"/>
  <c r="D1677" i="106"/>
  <c r="D1676" i="106"/>
  <c r="D1675" i="106"/>
  <c r="D1674" i="106"/>
  <c r="D1673" i="106"/>
  <c r="D1672" i="106"/>
  <c r="D1669" i="106"/>
  <c r="D1668" i="106"/>
  <c r="D1667" i="106"/>
  <c r="D1666" i="106"/>
  <c r="D1665" i="106"/>
  <c r="D1664" i="106"/>
  <c r="D1663" i="106"/>
  <c r="D1662" i="106"/>
  <c r="D1661" i="106"/>
  <c r="D1660" i="106"/>
  <c r="D1659" i="106"/>
  <c r="D1658" i="106"/>
  <c r="D1655" i="106"/>
  <c r="D1654" i="106"/>
  <c r="D1653" i="106"/>
  <c r="D1652" i="106"/>
  <c r="D1651" i="106"/>
  <c r="D1650" i="106"/>
  <c r="D1649" i="106"/>
  <c r="D1648" i="106"/>
  <c r="D1647" i="106"/>
  <c r="D1646" i="106"/>
  <c r="D1645" i="106"/>
  <c r="D1644" i="106"/>
  <c r="D1641" i="106"/>
  <c r="D1640" i="106"/>
  <c r="D1639" i="106"/>
  <c r="D1638" i="106"/>
  <c r="D1637" i="106"/>
  <c r="D1636" i="106"/>
  <c r="D1635" i="106"/>
  <c r="D1634" i="106"/>
  <c r="D1633" i="106"/>
  <c r="D1632" i="106"/>
  <c r="D1631" i="106"/>
  <c r="D1630" i="106"/>
  <c r="D1627" i="106"/>
  <c r="D1626" i="106"/>
  <c r="D1625" i="106"/>
  <c r="D1624" i="106"/>
  <c r="D1623" i="106"/>
  <c r="D1622" i="106"/>
  <c r="D1621" i="106"/>
  <c r="D1620" i="106"/>
  <c r="D1619" i="106"/>
  <c r="D1618" i="106"/>
  <c r="D1617" i="106"/>
  <c r="D1616" i="106"/>
  <c r="D1614" i="106"/>
  <c r="D1613" i="106"/>
  <c r="D1612" i="106"/>
  <c r="D1611" i="106"/>
  <c r="D1610" i="106"/>
  <c r="D1609" i="106"/>
  <c r="D1608" i="106"/>
  <c r="D1607" i="106"/>
  <c r="D1606" i="106"/>
  <c r="D1605" i="106"/>
  <c r="D1604" i="106"/>
  <c r="D1603" i="106"/>
  <c r="D1602" i="106"/>
  <c r="D1601" i="106"/>
  <c r="D1600" i="106"/>
  <c r="D1599" i="106"/>
  <c r="D1598" i="106"/>
  <c r="D1597" i="106"/>
  <c r="D1596" i="106"/>
  <c r="D1595" i="106"/>
  <c r="D1594" i="106"/>
  <c r="D1593" i="106"/>
  <c r="D1592" i="106"/>
  <c r="D1591" i="106"/>
  <c r="D1590" i="106"/>
  <c r="D1589" i="106"/>
  <c r="D1588" i="106"/>
  <c r="D1587" i="106"/>
  <c r="D1586" i="106"/>
  <c r="D1585" i="106"/>
  <c r="D1584" i="106"/>
  <c r="D1583" i="106"/>
  <c r="D1582" i="106"/>
  <c r="D1581" i="106"/>
  <c r="D1580" i="106"/>
  <c r="D1579" i="106"/>
  <c r="D1578" i="106"/>
  <c r="D1577" i="106"/>
  <c r="D1576" i="106"/>
  <c r="D1575" i="106"/>
  <c r="D1574" i="106"/>
  <c r="D1573" i="106"/>
  <c r="D1572" i="106"/>
  <c r="D1571" i="106"/>
  <c r="D1570" i="106"/>
  <c r="D1569" i="106"/>
  <c r="D1568" i="106"/>
  <c r="D1567" i="106"/>
  <c r="D1566" i="106"/>
  <c r="D1565" i="106"/>
  <c r="D1564" i="106"/>
  <c r="D1563" i="106"/>
  <c r="D1562" i="106"/>
  <c r="D1561" i="106"/>
  <c r="D1560" i="106"/>
  <c r="D1555" i="106"/>
  <c r="D1554" i="106"/>
  <c r="D1549" i="106"/>
  <c r="D1548" i="106"/>
  <c r="D1543" i="106"/>
  <c r="D1542" i="106"/>
  <c r="D1537" i="106"/>
  <c r="D1536" i="106"/>
  <c r="D1531" i="106"/>
  <c r="D1530" i="106"/>
  <c r="D1525" i="106"/>
  <c r="D1524" i="106"/>
  <c r="D1519" i="106"/>
  <c r="D1518" i="106"/>
  <c r="D1514" i="106"/>
  <c r="D1505" i="106"/>
  <c r="D1503" i="106"/>
  <c r="D1497" i="106"/>
  <c r="D1467" i="106"/>
  <c r="D1466" i="106"/>
  <c r="D1465" i="106"/>
  <c r="D1463" i="106"/>
  <c r="D1462" i="106"/>
  <c r="D1461" i="106"/>
  <c r="D1460" i="106"/>
  <c r="D1459" i="106"/>
  <c r="D1457" i="106"/>
  <c r="D1456" i="106"/>
  <c r="D1455" i="106"/>
  <c r="D1454" i="106"/>
  <c r="D1453" i="106"/>
  <c r="D1451" i="106"/>
  <c r="D1441" i="106"/>
  <c r="D1439" i="106"/>
  <c r="D1433" i="106"/>
  <c r="D1403" i="106"/>
  <c r="D1402" i="106"/>
  <c r="D1401" i="106"/>
  <c r="D1399" i="106"/>
  <c r="D1398" i="106"/>
  <c r="D1397" i="106"/>
  <c r="D1396" i="106"/>
  <c r="D1395" i="106"/>
  <c r="D1393" i="106"/>
  <c r="D1392" i="106"/>
  <c r="D1391" i="106"/>
  <c r="D1390" i="106"/>
  <c r="D1389" i="106"/>
  <c r="D1388" i="106"/>
  <c r="D1384" i="106"/>
  <c r="D1377" i="106"/>
  <c r="D1376" i="106"/>
  <c r="D1372" i="106"/>
  <c r="D1366" i="106"/>
  <c r="D1365" i="106"/>
  <c r="D1360" i="106"/>
  <c r="D1359" i="106"/>
  <c r="D1354" i="106"/>
  <c r="D1353" i="106"/>
  <c r="D1347" i="106"/>
  <c r="D1346" i="106"/>
  <c r="D1341" i="106"/>
  <c r="D1340" i="106"/>
  <c r="D1335" i="106"/>
  <c r="D1334" i="106"/>
  <c r="D1332" i="106"/>
  <c r="D1320" i="106"/>
  <c r="D1319" i="106"/>
  <c r="D1318" i="106"/>
  <c r="D1317" i="106"/>
  <c r="D1304" i="106"/>
  <c r="D1303" i="106"/>
  <c r="D1302" i="106"/>
  <c r="D1301" i="106"/>
  <c r="D1300" i="106"/>
  <c r="D1299" i="106"/>
  <c r="D1298" i="106"/>
  <c r="D1297" i="106"/>
  <c r="D1296" i="106"/>
  <c r="D1295" i="106"/>
  <c r="D1294" i="106"/>
  <c r="D1293" i="106"/>
  <c r="D1292" i="106"/>
  <c r="D1291" i="106"/>
  <c r="D1290" i="106"/>
  <c r="D1289" i="106"/>
  <c r="D1288" i="106"/>
  <c r="D1284" i="106"/>
  <c r="D1276" i="106"/>
  <c r="D1269" i="106"/>
  <c r="D1261" i="106"/>
  <c r="D1253" i="106"/>
  <c r="D1244" i="106"/>
  <c r="D1236" i="106"/>
  <c r="D1228" i="106"/>
  <c r="D1220" i="106"/>
  <c r="D1216" i="106"/>
  <c r="D1215" i="106"/>
  <c r="D1214" i="106"/>
  <c r="D1213" i="106"/>
  <c r="D1212" i="106"/>
  <c r="D1211" i="106"/>
  <c r="D1210" i="106"/>
  <c r="D1209" i="106"/>
  <c r="D1208" i="106"/>
  <c r="D1207" i="106"/>
  <c r="D1206" i="106"/>
  <c r="D1205" i="106"/>
  <c r="D1204" i="106"/>
  <c r="D1203" i="106"/>
  <c r="D1202" i="106"/>
  <c r="D1201" i="106"/>
  <c r="D1200" i="106"/>
  <c r="D1199" i="106"/>
  <c r="D1198" i="106"/>
  <c r="D1197" i="106"/>
  <c r="D1196" i="106"/>
  <c r="D1195" i="106"/>
  <c r="D1194" i="106"/>
  <c r="D1193" i="106"/>
  <c r="D1192" i="106"/>
  <c r="D1191" i="106"/>
  <c r="D1190" i="106"/>
  <c r="D1189" i="106"/>
  <c r="D1188" i="106"/>
  <c r="D1187" i="106"/>
  <c r="D1186" i="106"/>
  <c r="D1185" i="106"/>
  <c r="D1184" i="106"/>
  <c r="D1183" i="106"/>
  <c r="D1182" i="106"/>
  <c r="D1181" i="106"/>
  <c r="D1180" i="106"/>
  <c r="D1179" i="106"/>
  <c r="D1178" i="106"/>
  <c r="D1177" i="106"/>
  <c r="D1176" i="106"/>
  <c r="D1175" i="106"/>
  <c r="D1174" i="106"/>
  <c r="D1173" i="106"/>
  <c r="D1172" i="106"/>
  <c r="D1171" i="106"/>
  <c r="D1170" i="106"/>
  <c r="D1169" i="106"/>
  <c r="D1168" i="106"/>
  <c r="D1167" i="106"/>
  <c r="D1166" i="106"/>
  <c r="D1165" i="106"/>
  <c r="D1164" i="106"/>
  <c r="D1163" i="106"/>
  <c r="D1162" i="106"/>
  <c r="D1161" i="106"/>
  <c r="D1160" i="106"/>
  <c r="D1159" i="106"/>
  <c r="D1158" i="106"/>
  <c r="D1157" i="106"/>
  <c r="D1156" i="106"/>
  <c r="D1155" i="106"/>
  <c r="D1154" i="106"/>
  <c r="D1153" i="106"/>
  <c r="D1152" i="106"/>
  <c r="D1148" i="106"/>
  <c r="D1146" i="106"/>
  <c r="D1138" i="106"/>
  <c r="D1136" i="106"/>
  <c r="D1130" i="106"/>
  <c r="D1101" i="106"/>
  <c r="D1100" i="106"/>
  <c r="D1099" i="106"/>
  <c r="D1097" i="106"/>
  <c r="D1096" i="106"/>
  <c r="D1095" i="106"/>
  <c r="D1094" i="106"/>
  <c r="D1093" i="106"/>
  <c r="D1090" i="106"/>
  <c r="D1089" i="106"/>
  <c r="D1088" i="106"/>
  <c r="D1087" i="106"/>
  <c r="D1086" i="106"/>
  <c r="D1085" i="106"/>
  <c r="D1084" i="106"/>
  <c r="D1083" i="106"/>
  <c r="D1082" i="106"/>
  <c r="D1081" i="106"/>
  <c r="D1080" i="106"/>
  <c r="D1079" i="106"/>
  <c r="D1078" i="106"/>
  <c r="D1077" i="106"/>
  <c r="D1076" i="106"/>
  <c r="D1075" i="106"/>
  <c r="D1074" i="106"/>
  <c r="D1073" i="106"/>
  <c r="D1072" i="106"/>
  <c r="D1071" i="106"/>
  <c r="D1070" i="106"/>
  <c r="D1069" i="106"/>
  <c r="D1068" i="106"/>
  <c r="D1067" i="106"/>
  <c r="D1066" i="106"/>
  <c r="D1065" i="106"/>
  <c r="D1064" i="106"/>
  <c r="D1063" i="106"/>
  <c r="D1062" i="106"/>
  <c r="D1061" i="106"/>
  <c r="D1060" i="106"/>
  <c r="D1059" i="106"/>
  <c r="D1058" i="106"/>
  <c r="D1057" i="106"/>
  <c r="D1056" i="106"/>
  <c r="D1055" i="106"/>
  <c r="D1054" i="106"/>
  <c r="D1053" i="106"/>
  <c r="D1050" i="106"/>
  <c r="D1048" i="106"/>
  <c r="D1040" i="106"/>
  <c r="D1038" i="106"/>
  <c r="D1032" i="106"/>
  <c r="D1003" i="106"/>
  <c r="D1002" i="106"/>
  <c r="D1001" i="106"/>
  <c r="D999" i="106"/>
  <c r="D998" i="106"/>
  <c r="D997" i="106"/>
  <c r="D996" i="106"/>
  <c r="D995" i="106"/>
  <c r="D992" i="106"/>
  <c r="D991" i="106"/>
  <c r="D990" i="106"/>
  <c r="D989" i="106"/>
  <c r="D988" i="106"/>
  <c r="D982" i="106"/>
  <c r="D980" i="106"/>
  <c r="D974" i="106"/>
  <c r="D945" i="106"/>
  <c r="D944" i="106"/>
  <c r="D943" i="106"/>
  <c r="D941" i="106"/>
  <c r="D940" i="106"/>
  <c r="D939" i="106"/>
  <c r="D938" i="106"/>
  <c r="D937" i="106"/>
  <c r="D934" i="106"/>
  <c r="D933" i="106"/>
  <c r="D932" i="106"/>
  <c r="D931" i="106"/>
  <c r="D930" i="106"/>
  <c r="D924" i="106"/>
  <c r="D922" i="106"/>
  <c r="D916" i="106"/>
  <c r="D887" i="106"/>
  <c r="D886" i="106"/>
  <c r="D885" i="106"/>
  <c r="D883" i="106"/>
  <c r="D882" i="106"/>
  <c r="D881" i="106"/>
  <c r="D880" i="106"/>
  <c r="D879" i="106"/>
  <c r="D876" i="106"/>
  <c r="D875" i="106"/>
  <c r="D874" i="106"/>
  <c r="D873" i="106"/>
  <c r="D872" i="106"/>
  <c r="D866" i="106"/>
  <c r="D864" i="106"/>
  <c r="D858" i="106"/>
  <c r="D829" i="106"/>
  <c r="D828" i="106"/>
  <c r="D827" i="106"/>
  <c r="D825" i="106"/>
  <c r="D824" i="106"/>
  <c r="D823" i="106"/>
  <c r="D822" i="106"/>
  <c r="D821" i="106"/>
  <c r="D818" i="106"/>
  <c r="D817" i="106"/>
  <c r="D816" i="106"/>
  <c r="D815" i="106"/>
  <c r="D814" i="106"/>
  <c r="D808" i="106"/>
  <c r="D806" i="106"/>
  <c r="D800" i="106"/>
  <c r="D771" i="106"/>
  <c r="D770" i="106"/>
  <c r="D769" i="106"/>
  <c r="D767" i="106"/>
  <c r="D766" i="106"/>
  <c r="D765" i="106"/>
  <c r="D764" i="106"/>
  <c r="D763" i="106"/>
  <c r="D760" i="106"/>
  <c r="D759" i="106"/>
  <c r="D758" i="106"/>
  <c r="D757" i="106"/>
  <c r="D756" i="106"/>
  <c r="D750" i="106"/>
  <c r="D748" i="106"/>
  <c r="D742" i="106"/>
  <c r="D713" i="106"/>
  <c r="D712" i="106"/>
  <c r="D711" i="106"/>
  <c r="D709" i="106"/>
  <c r="D708" i="106"/>
  <c r="D707" i="106"/>
  <c r="D706" i="106"/>
  <c r="D705" i="106"/>
  <c r="D702" i="106"/>
  <c r="D701" i="106"/>
  <c r="D700" i="106"/>
  <c r="D699" i="106"/>
  <c r="D698" i="106"/>
  <c r="D697" i="106"/>
  <c r="D696" i="106"/>
  <c r="D695" i="106"/>
  <c r="D694" i="106"/>
  <c r="D693" i="106"/>
  <c r="D692" i="106"/>
  <c r="D691" i="106"/>
  <c r="D690" i="106"/>
  <c r="D689" i="106"/>
  <c r="D688" i="106"/>
  <c r="D687" i="106"/>
  <c r="D686" i="106"/>
  <c r="D685" i="106"/>
  <c r="D684" i="106"/>
  <c r="D683" i="106"/>
  <c r="D682" i="106"/>
  <c r="D681" i="106"/>
  <c r="D680" i="106"/>
  <c r="D679" i="106"/>
  <c r="D678" i="106"/>
  <c r="D677" i="106"/>
  <c r="D676" i="106"/>
  <c r="D675" i="106"/>
  <c r="D674" i="106"/>
  <c r="D673" i="106"/>
  <c r="D672" i="106"/>
  <c r="D671" i="106"/>
  <c r="D670" i="106"/>
  <c r="D669" i="106"/>
  <c r="D668" i="106"/>
  <c r="D667" i="106"/>
  <c r="D666" i="106"/>
  <c r="D665" i="106"/>
  <c r="D664" i="106"/>
  <c r="D663" i="106"/>
  <c r="D662" i="106"/>
  <c r="D661" i="106"/>
  <c r="D660" i="106"/>
  <c r="D659" i="106"/>
  <c r="D658" i="106"/>
  <c r="D657" i="106"/>
  <c r="D656" i="106"/>
  <c r="D655" i="106"/>
  <c r="D654" i="106"/>
  <c r="D653" i="106"/>
  <c r="D652" i="106"/>
  <c r="D648" i="106"/>
  <c r="D647" i="106"/>
  <c r="D646" i="106"/>
  <c r="D645" i="106"/>
  <c r="D644" i="106"/>
  <c r="D643" i="106"/>
  <c r="D642" i="106"/>
  <c r="D641" i="106"/>
  <c r="D640" i="106"/>
  <c r="D639" i="106"/>
  <c r="D638" i="106"/>
  <c r="D637" i="106"/>
  <c r="D636" i="106"/>
  <c r="D635" i="106"/>
  <c r="D634" i="106"/>
  <c r="D633" i="106"/>
  <c r="D632" i="106"/>
  <c r="D631" i="106"/>
  <c r="D630" i="106"/>
  <c r="D629" i="106"/>
  <c r="D628" i="106"/>
  <c r="D627" i="106"/>
  <c r="D626" i="106"/>
  <c r="D625" i="106"/>
  <c r="D624" i="106"/>
  <c r="D623" i="106"/>
  <c r="D622" i="106"/>
  <c r="D621" i="106"/>
  <c r="D620" i="106"/>
  <c r="D619" i="106"/>
  <c r="D615" i="106"/>
  <c r="D614" i="106"/>
  <c r="D613" i="106"/>
  <c r="D612" i="106"/>
  <c r="D611" i="106"/>
  <c r="D610" i="106"/>
  <c r="D609" i="106"/>
  <c r="D608" i="106"/>
  <c r="D607" i="106"/>
  <c r="D606" i="106"/>
  <c r="D605" i="106"/>
  <c r="D604" i="106"/>
  <c r="D603" i="106"/>
  <c r="D602" i="106"/>
  <c r="D601" i="106"/>
  <c r="D600" i="106"/>
  <c r="D599" i="106"/>
  <c r="D598" i="106"/>
  <c r="D597" i="106"/>
  <c r="D596" i="106"/>
  <c r="D595" i="106"/>
  <c r="D594" i="106"/>
  <c r="D593" i="106"/>
  <c r="D592" i="106"/>
  <c r="D591" i="106"/>
  <c r="D590" i="106"/>
  <c r="D589" i="106"/>
  <c r="D588" i="106"/>
  <c r="D587" i="106"/>
  <c r="D586" i="106"/>
  <c r="D585" i="106"/>
  <c r="D584" i="106"/>
  <c r="D583" i="106"/>
  <c r="D582" i="106"/>
  <c r="D581" i="106"/>
  <c r="D580" i="106"/>
  <c r="D579" i="106"/>
  <c r="D578" i="106"/>
  <c r="D577" i="106"/>
  <c r="D576" i="106"/>
  <c r="D575" i="106"/>
  <c r="D574" i="106"/>
  <c r="D573" i="106"/>
  <c r="D572" i="106"/>
  <c r="D571" i="106"/>
  <c r="D570" i="106"/>
  <c r="D569" i="106"/>
  <c r="D568" i="106"/>
  <c r="D567" i="106"/>
  <c r="D566" i="106"/>
  <c r="D565" i="106"/>
  <c r="D564" i="106"/>
  <c r="D563" i="106"/>
  <c r="D562" i="106"/>
  <c r="D561" i="106"/>
  <c r="D560" i="106"/>
  <c r="D559" i="106"/>
  <c r="D558" i="106"/>
  <c r="D557" i="106"/>
  <c r="D556" i="106"/>
  <c r="D555" i="106"/>
  <c r="D554" i="106"/>
  <c r="D553" i="106"/>
  <c r="D552" i="106"/>
  <c r="D551" i="106"/>
  <c r="D550" i="106"/>
  <c r="D549" i="106"/>
  <c r="D548" i="106"/>
  <c r="D547" i="106"/>
  <c r="D546" i="106"/>
  <c r="D545" i="106"/>
  <c r="D544" i="106"/>
  <c r="D543" i="106"/>
  <c r="D542" i="106"/>
  <c r="D541" i="106"/>
  <c r="D540" i="106"/>
  <c r="D539" i="106"/>
  <c r="D538" i="106"/>
  <c r="D537" i="106"/>
  <c r="D536" i="106"/>
  <c r="D535" i="106"/>
  <c r="D534" i="106"/>
  <c r="D533" i="106"/>
  <c r="D532" i="106"/>
  <c r="D531" i="106"/>
  <c r="D530" i="106"/>
  <c r="D529" i="106"/>
  <c r="D528" i="106"/>
  <c r="D527" i="106"/>
  <c r="D526" i="106"/>
  <c r="D525" i="106"/>
  <c r="D524" i="106"/>
  <c r="D523" i="106"/>
  <c r="D522" i="106"/>
  <c r="D521" i="106"/>
  <c r="D520" i="106"/>
  <c r="D519" i="106"/>
  <c r="D518" i="106"/>
  <c r="D517" i="106"/>
  <c r="D516" i="106"/>
  <c r="D515" i="106"/>
  <c r="D514" i="106"/>
  <c r="D513" i="106"/>
  <c r="D512" i="106"/>
  <c r="D511" i="106"/>
  <c r="D510" i="106"/>
  <c r="D509" i="106"/>
  <c r="D508" i="106"/>
  <c r="D507" i="106"/>
  <c r="D506" i="106"/>
  <c r="D505" i="106"/>
  <c r="D504" i="106"/>
  <c r="D503" i="106"/>
  <c r="D502" i="106"/>
  <c r="D501" i="106"/>
  <c r="D500" i="106"/>
  <c r="D497" i="106"/>
  <c r="D496" i="106"/>
  <c r="D495" i="106"/>
  <c r="D494" i="106"/>
  <c r="D493" i="106"/>
  <c r="D492" i="106"/>
  <c r="D491" i="106"/>
  <c r="D490" i="106"/>
  <c r="D489" i="106"/>
  <c r="D488" i="106"/>
  <c r="D487" i="106"/>
  <c r="D486" i="106"/>
  <c r="D485" i="106"/>
  <c r="D484" i="106"/>
  <c r="D483" i="106"/>
  <c r="D482" i="106"/>
  <c r="D481" i="106"/>
  <c r="D480" i="106"/>
  <c r="D479" i="106"/>
  <c r="D478" i="106"/>
  <c r="D477" i="106"/>
  <c r="D476" i="106"/>
  <c r="D475" i="106"/>
  <c r="D474" i="106"/>
  <c r="D473" i="106"/>
  <c r="D472" i="106"/>
  <c r="D471" i="106"/>
  <c r="D470" i="106"/>
  <c r="D469" i="106"/>
  <c r="D468" i="106"/>
  <c r="D467" i="106"/>
  <c r="D466" i="106"/>
  <c r="D465" i="106"/>
  <c r="D464" i="106"/>
  <c r="D463" i="106"/>
  <c r="D462" i="106"/>
  <c r="D461" i="106"/>
  <c r="D460" i="106"/>
  <c r="D459" i="106"/>
  <c r="D458" i="106"/>
  <c r="D457" i="106"/>
  <c r="D456" i="106"/>
  <c r="D455" i="106"/>
  <c r="D454" i="106"/>
  <c r="D453" i="106"/>
  <c r="D452" i="106"/>
  <c r="D451" i="106"/>
  <c r="D450" i="106"/>
  <c r="D449" i="106"/>
  <c r="D448" i="106"/>
  <c r="D447" i="106"/>
  <c r="D446" i="106"/>
  <c r="D445" i="106"/>
  <c r="D444" i="106"/>
  <c r="D443" i="106"/>
  <c r="D442" i="106"/>
  <c r="D441" i="106"/>
  <c r="D440" i="106"/>
  <c r="D439" i="106"/>
  <c r="D438" i="106"/>
  <c r="D437" i="106"/>
  <c r="D436" i="106"/>
  <c r="D435" i="106"/>
  <c r="D434" i="106"/>
  <c r="D433" i="106"/>
  <c r="D432" i="106"/>
  <c r="D431" i="106"/>
  <c r="D429" i="106"/>
  <c r="D428" i="106"/>
  <c r="D427" i="106"/>
  <c r="D426" i="106"/>
  <c r="D425" i="106"/>
  <c r="D424" i="106"/>
  <c r="D423" i="106"/>
  <c r="D422" i="106"/>
  <c r="D421" i="106"/>
  <c r="D420" i="106"/>
  <c r="D419" i="106"/>
  <c r="D418" i="106"/>
  <c r="D417" i="106"/>
  <c r="D416" i="106"/>
  <c r="D415" i="106"/>
  <c r="D414" i="106"/>
  <c r="D413" i="106"/>
  <c r="D412" i="106"/>
  <c r="D411" i="106"/>
  <c r="D410" i="106"/>
  <c r="D409" i="106"/>
  <c r="D408" i="106"/>
  <c r="D407" i="106"/>
  <c r="D406" i="106"/>
  <c r="D405" i="106"/>
  <c r="D404" i="106"/>
  <c r="D403" i="106"/>
  <c r="D402" i="106"/>
  <c r="D401" i="106"/>
  <c r="D400" i="106"/>
  <c r="D399" i="106"/>
  <c r="D398" i="106"/>
  <c r="D397" i="106"/>
  <c r="D396" i="106"/>
  <c r="D395" i="106"/>
  <c r="D394" i="106"/>
  <c r="D393" i="106"/>
  <c r="D392" i="106"/>
  <c r="D391" i="106"/>
  <c r="D390" i="106"/>
  <c r="D389" i="106"/>
  <c r="D388" i="106"/>
  <c r="D387" i="106"/>
  <c r="D386" i="106"/>
  <c r="D385" i="106"/>
  <c r="D384" i="106"/>
  <c r="D383" i="106"/>
  <c r="D382" i="106"/>
  <c r="D381" i="106"/>
  <c r="D380" i="106"/>
  <c r="D379" i="106"/>
  <c r="D378" i="106"/>
  <c r="D377" i="106"/>
  <c r="D376" i="106"/>
  <c r="D375" i="106"/>
  <c r="D374" i="106"/>
  <c r="D373" i="106"/>
  <c r="D372" i="106"/>
  <c r="D371" i="106"/>
  <c r="D370" i="106"/>
  <c r="D369" i="106"/>
  <c r="D368" i="106"/>
  <c r="D367" i="106"/>
  <c r="D366" i="106"/>
  <c r="D365" i="106"/>
  <c r="D364" i="106"/>
  <c r="D363" i="106"/>
  <c r="D362" i="106"/>
  <c r="D361" i="106"/>
  <c r="D360" i="106"/>
  <c r="D359" i="106"/>
  <c r="D358" i="106"/>
  <c r="D357" i="106"/>
  <c r="D356" i="106"/>
  <c r="D355" i="106"/>
  <c r="D354" i="106"/>
  <c r="D353" i="106"/>
  <c r="D352" i="106"/>
  <c r="D351" i="106"/>
  <c r="D350" i="106"/>
  <c r="D349" i="106"/>
  <c r="D348" i="106"/>
  <c r="D347" i="106"/>
  <c r="D346" i="106"/>
  <c r="D345" i="106"/>
  <c r="D344" i="106"/>
  <c r="D343" i="106"/>
  <c r="D342" i="106"/>
  <c r="D341" i="106"/>
  <c r="D340" i="106"/>
  <c r="D339" i="106"/>
  <c r="D338" i="106"/>
  <c r="D337" i="106"/>
  <c r="D336" i="106"/>
  <c r="D335" i="106"/>
  <c r="D334" i="106"/>
  <c r="D333" i="106"/>
  <c r="D332" i="106"/>
  <c r="D331" i="106"/>
  <c r="D330" i="106"/>
  <c r="D329" i="106"/>
  <c r="D328" i="106"/>
  <c r="D327" i="106"/>
  <c r="D326" i="106"/>
  <c r="D325" i="106"/>
  <c r="D324" i="106"/>
  <c r="D320" i="106"/>
  <c r="D317" i="106"/>
  <c r="D316" i="106"/>
  <c r="D315" i="106"/>
  <c r="D314" i="106"/>
  <c r="D313" i="106"/>
  <c r="D312" i="106"/>
  <c r="D311" i="106"/>
  <c r="D310" i="106"/>
  <c r="D309" i="106"/>
  <c r="D308" i="106"/>
  <c r="D307" i="106"/>
  <c r="D306" i="106"/>
  <c r="D305" i="106"/>
  <c r="D304" i="106"/>
  <c r="D303" i="106"/>
  <c r="D302" i="106"/>
  <c r="D301" i="106"/>
  <c r="D300" i="106"/>
  <c r="D299" i="106"/>
  <c r="D298" i="106"/>
  <c r="D297" i="106"/>
  <c r="D296" i="106"/>
  <c r="D295" i="106"/>
  <c r="D294" i="106"/>
  <c r="D293" i="106"/>
  <c r="D292" i="106"/>
  <c r="D291" i="106"/>
  <c r="D290" i="106"/>
  <c r="D289" i="106"/>
  <c r="D288" i="106"/>
  <c r="D287" i="106"/>
  <c r="D284" i="106"/>
  <c r="D276" i="106"/>
  <c r="D275" i="106"/>
  <c r="D270" i="106"/>
  <c r="D269" i="106"/>
  <c r="D268" i="106"/>
  <c r="D267" i="106"/>
  <c r="D266" i="106"/>
  <c r="D265" i="106"/>
  <c r="D264" i="106"/>
  <c r="D263" i="106"/>
  <c r="D262" i="106"/>
  <c r="D261" i="106"/>
  <c r="D260" i="106"/>
  <c r="D259" i="106"/>
  <c r="D258" i="106"/>
  <c r="D257" i="106"/>
  <c r="D256" i="106"/>
  <c r="D255" i="106"/>
  <c r="D254" i="106"/>
  <c r="D253" i="106"/>
  <c r="D252" i="106"/>
  <c r="D251" i="106"/>
  <c r="D250" i="106"/>
  <c r="D249" i="106"/>
  <c r="D248" i="106"/>
  <c r="D247" i="106"/>
  <c r="D246" i="106"/>
  <c r="D245" i="106"/>
  <c r="D244" i="106"/>
  <c r="D243" i="106"/>
  <c r="D242" i="106"/>
  <c r="D241" i="106"/>
  <c r="D240" i="106"/>
  <c r="D239" i="106"/>
  <c r="D238" i="106"/>
  <c r="D237" i="106"/>
  <c r="D236" i="106"/>
  <c r="D235" i="106"/>
  <c r="D234" i="106"/>
  <c r="D233" i="106"/>
  <c r="D232" i="106"/>
  <c r="D231" i="106"/>
  <c r="D230" i="106"/>
  <c r="D229" i="106"/>
  <c r="D228" i="106"/>
  <c r="D227" i="106"/>
  <c r="D226" i="106"/>
  <c r="D225" i="106"/>
  <c r="D224" i="106"/>
  <c r="D223" i="106"/>
  <c r="D222" i="106"/>
  <c r="D221" i="106"/>
  <c r="D220" i="106"/>
  <c r="D219" i="106"/>
  <c r="D218" i="106"/>
  <c r="D217" i="106"/>
  <c r="D216" i="106"/>
  <c r="D215" i="106"/>
  <c r="D214" i="106"/>
  <c r="D213" i="106"/>
  <c r="D212" i="106"/>
  <c r="D208" i="106"/>
  <c r="D207" i="106"/>
  <c r="D205" i="106"/>
  <c r="D203" i="106"/>
  <c r="D202" i="106"/>
  <c r="D199" i="106"/>
  <c r="D198" i="106"/>
  <c r="D195" i="106"/>
  <c r="D194" i="106"/>
  <c r="D193" i="106"/>
  <c r="D192" i="106"/>
  <c r="D191" i="106"/>
  <c r="D190" i="106"/>
  <c r="D189" i="106"/>
  <c r="D185" i="106"/>
  <c r="D184" i="106"/>
  <c r="D181" i="106"/>
  <c r="D180" i="106"/>
  <c r="D179" i="106"/>
  <c r="D176" i="106"/>
  <c r="D174" i="106"/>
  <c r="D173" i="106"/>
  <c r="D172" i="106"/>
  <c r="D170" i="106"/>
  <c r="D166" i="106"/>
  <c r="D165" i="106"/>
  <c r="D163" i="106"/>
  <c r="D161" i="106"/>
  <c r="D160" i="106"/>
  <c r="D159" i="106"/>
  <c r="D158" i="106"/>
  <c r="D157" i="106"/>
  <c r="D156" i="106"/>
  <c r="D153" i="106"/>
  <c r="D152" i="106"/>
  <c r="D149" i="106"/>
  <c r="D148" i="106"/>
  <c r="D147" i="106"/>
  <c r="D146" i="106"/>
  <c r="D145" i="106"/>
  <c r="D144" i="106"/>
  <c r="D142" i="106"/>
  <c r="D141" i="106"/>
  <c r="D140" i="106"/>
  <c r="D136" i="106"/>
  <c r="D135" i="106"/>
  <c r="D134" i="106"/>
  <c r="D133" i="106"/>
  <c r="D131" i="106"/>
  <c r="D130" i="106"/>
  <c r="D126" i="106"/>
  <c r="D125" i="106"/>
  <c r="D123" i="106"/>
  <c r="D119" i="106"/>
  <c r="D118" i="106"/>
  <c r="D116" i="106"/>
  <c r="D114" i="106"/>
  <c r="D113" i="106"/>
  <c r="D112" i="106"/>
  <c r="D111" i="106"/>
  <c r="D110" i="106"/>
  <c r="D109" i="106"/>
  <c r="D108" i="106"/>
  <c r="D105" i="106"/>
  <c r="D104" i="106"/>
  <c r="D101" i="106"/>
  <c r="D100" i="106"/>
  <c r="D99" i="106"/>
  <c r="D98" i="106"/>
  <c r="D97" i="106"/>
  <c r="D96" i="106"/>
  <c r="D94" i="106"/>
  <c r="D93" i="106"/>
  <c r="D92" i="106"/>
  <c r="D88" i="106"/>
  <c r="D87" i="106"/>
  <c r="D85" i="106"/>
  <c r="D83" i="106"/>
  <c r="D82" i="106"/>
  <c r="D81" i="106"/>
  <c r="D80" i="106"/>
  <c r="D79" i="106"/>
  <c r="D78" i="106"/>
  <c r="D77" i="106"/>
  <c r="D76" i="106"/>
  <c r="D73" i="106"/>
  <c r="D72" i="106"/>
  <c r="D69" i="106"/>
  <c r="D68" i="106"/>
  <c r="D67" i="106"/>
  <c r="D66" i="106"/>
  <c r="D65" i="106"/>
  <c r="D64" i="106"/>
  <c r="D62" i="106"/>
  <c r="D61" i="106"/>
  <c r="D60" i="106"/>
  <c r="J86" i="28" l="1"/>
  <c r="J83" i="28"/>
  <c r="J88" i="28" l="1"/>
  <c r="D87" i="36" l="1"/>
  <c r="B7" i="24" l="1"/>
  <c r="L413" i="29" l="1"/>
  <c r="L405" i="29"/>
  <c r="L397" i="29"/>
  <c r="L385" i="29"/>
  <c r="L378" i="29"/>
  <c r="L369" i="29"/>
  <c r="L365" i="29"/>
  <c r="L358" i="29"/>
  <c r="L353" i="29"/>
  <c r="L344" i="29"/>
  <c r="K414" i="29"/>
  <c r="B8666" i="106" s="1"/>
  <c r="D8666" i="106" s="1"/>
  <c r="H413" i="29"/>
  <c r="B8483" i="106" s="1"/>
  <c r="D8483" i="106" s="1"/>
  <c r="E413" i="29"/>
  <c r="B8296" i="106" s="1"/>
  <c r="D8296" i="106" s="1"/>
  <c r="K412" i="29"/>
  <c r="B8664" i="106" s="1"/>
  <c r="D8664" i="106" s="1"/>
  <c r="K411" i="29"/>
  <c r="B8663" i="106" s="1"/>
  <c r="D8663" i="106" s="1"/>
  <c r="K410" i="29"/>
  <c r="B8662" i="106" s="1"/>
  <c r="D8662" i="106" s="1"/>
  <c r="K409" i="29"/>
  <c r="B8661" i="106" s="1"/>
  <c r="D8661" i="106" s="1"/>
  <c r="K408" i="29"/>
  <c r="B8660" i="106" s="1"/>
  <c r="D8660" i="106" s="1"/>
  <c r="K407" i="29"/>
  <c r="B8659" i="106" s="1"/>
  <c r="D8659" i="106" s="1"/>
  <c r="K406" i="29"/>
  <c r="B8658" i="106" s="1"/>
  <c r="D8658" i="106" s="1"/>
  <c r="H405" i="29"/>
  <c r="B8475" i="106" s="1"/>
  <c r="D8475" i="106" s="1"/>
  <c r="K404" i="29"/>
  <c r="B8656" i="106" s="1"/>
  <c r="D8656" i="106" s="1"/>
  <c r="K403" i="29"/>
  <c r="B8655" i="106" s="1"/>
  <c r="D8655" i="106" s="1"/>
  <c r="K402" i="29"/>
  <c r="B8654" i="106" s="1"/>
  <c r="D8654" i="106" s="1"/>
  <c r="K401" i="29"/>
  <c r="B8653" i="106" s="1"/>
  <c r="D8653" i="106" s="1"/>
  <c r="K400" i="29"/>
  <c r="B8652" i="106" s="1"/>
  <c r="D8652" i="106" s="1"/>
  <c r="K399" i="29"/>
  <c r="B8651" i="106" s="1"/>
  <c r="D8651" i="106" s="1"/>
  <c r="K398" i="29"/>
  <c r="B8650" i="106" s="1"/>
  <c r="D8650" i="106" s="1"/>
  <c r="H397" i="29"/>
  <c r="E397" i="29"/>
  <c r="K396" i="29"/>
  <c r="B8649" i="106" s="1"/>
  <c r="D8649" i="106" s="1"/>
  <c r="K395" i="29"/>
  <c r="B8648" i="106" s="1"/>
  <c r="D8648" i="106" s="1"/>
  <c r="K394" i="29"/>
  <c r="B8647" i="106" s="1"/>
  <c r="D8647" i="106" s="1"/>
  <c r="K393" i="29"/>
  <c r="B8646" i="106" s="1"/>
  <c r="D8646" i="106" s="1"/>
  <c r="K392" i="29"/>
  <c r="B7786" i="106" s="1"/>
  <c r="D7786" i="106" s="1"/>
  <c r="K391" i="29"/>
  <c r="B7784" i="106" s="1"/>
  <c r="D7784" i="106" s="1"/>
  <c r="K388" i="29"/>
  <c r="K386" i="29"/>
  <c r="B8643" i="106" s="1"/>
  <c r="D8643" i="106" s="1"/>
  <c r="J385" i="29"/>
  <c r="B8580" i="106" s="1"/>
  <c r="D8580" i="106" s="1"/>
  <c r="I385" i="29"/>
  <c r="B8532" i="106" s="1"/>
  <c r="D8532" i="106" s="1"/>
  <c r="H385" i="29"/>
  <c r="B8457" i="106" s="1"/>
  <c r="D8457" i="106" s="1"/>
  <c r="G385" i="29"/>
  <c r="B8394" i="106" s="1"/>
  <c r="D8394" i="106" s="1"/>
  <c r="F385" i="29"/>
  <c r="B8343" i="106" s="1"/>
  <c r="D8343" i="106" s="1"/>
  <c r="E385" i="29"/>
  <c r="B8286" i="106" s="1"/>
  <c r="D8286" i="106" s="1"/>
  <c r="D385" i="29"/>
  <c r="B8235" i="106" s="1"/>
  <c r="D8235" i="106" s="1"/>
  <c r="C385" i="29"/>
  <c r="B8184" i="106" s="1"/>
  <c r="D8184" i="106" s="1"/>
  <c r="K384" i="29"/>
  <c r="B8641" i="106" s="1"/>
  <c r="D8641" i="106" s="1"/>
  <c r="K383" i="29"/>
  <c r="B8640" i="106" s="1"/>
  <c r="D8640" i="106" s="1"/>
  <c r="K382" i="29"/>
  <c r="B8639" i="106" s="1"/>
  <c r="D8639" i="106" s="1"/>
  <c r="K381" i="29"/>
  <c r="B8638" i="106" s="1"/>
  <c r="D8638" i="106" s="1"/>
  <c r="K380" i="29"/>
  <c r="J378" i="29"/>
  <c r="B8574" i="106" s="1"/>
  <c r="D8574" i="106" s="1"/>
  <c r="I378" i="29"/>
  <c r="B8526" i="106" s="1"/>
  <c r="D8526" i="106" s="1"/>
  <c r="H378" i="29"/>
  <c r="B8451" i="106" s="1"/>
  <c r="D8451" i="106" s="1"/>
  <c r="G378" i="29"/>
  <c r="B8388" i="106" s="1"/>
  <c r="D8388" i="106" s="1"/>
  <c r="F378" i="29"/>
  <c r="B8337" i="106" s="1"/>
  <c r="D8337" i="106" s="1"/>
  <c r="E378" i="29"/>
  <c r="B8280" i="106" s="1"/>
  <c r="D8280" i="106" s="1"/>
  <c r="D378" i="29"/>
  <c r="B8229" i="106" s="1"/>
  <c r="D8229" i="106" s="1"/>
  <c r="C378" i="29"/>
  <c r="B8178" i="106" s="1"/>
  <c r="D8178" i="106" s="1"/>
  <c r="K377" i="29"/>
  <c r="K376" i="29"/>
  <c r="B8634" i="106" s="1"/>
  <c r="D8634" i="106" s="1"/>
  <c r="K375" i="29"/>
  <c r="B8633" i="106" s="1"/>
  <c r="D8633" i="106" s="1"/>
  <c r="K374" i="29"/>
  <c r="B8632" i="106" s="1"/>
  <c r="D8632" i="106" s="1"/>
  <c r="K372" i="29"/>
  <c r="B8631" i="106" s="1"/>
  <c r="D8631" i="106" s="1"/>
  <c r="K371" i="29"/>
  <c r="J369" i="29"/>
  <c r="B8567" i="106" s="1"/>
  <c r="D8567" i="106" s="1"/>
  <c r="I369" i="29"/>
  <c r="B8519" i="106" s="1"/>
  <c r="D8519" i="106" s="1"/>
  <c r="H369" i="29"/>
  <c r="B8444" i="106" s="1"/>
  <c r="D8444" i="106" s="1"/>
  <c r="G369" i="29"/>
  <c r="B8381" i="106" s="1"/>
  <c r="D8381" i="106" s="1"/>
  <c r="F369" i="29"/>
  <c r="B8347" i="106" s="1"/>
  <c r="D8347" i="106" s="1"/>
  <c r="E369" i="29"/>
  <c r="B8273" i="106" s="1"/>
  <c r="D8273" i="106" s="1"/>
  <c r="D369" i="29"/>
  <c r="B8222" i="106" s="1"/>
  <c r="D8222" i="106" s="1"/>
  <c r="C369" i="29"/>
  <c r="B8171" i="106" s="1"/>
  <c r="D8171" i="106" s="1"/>
  <c r="K368" i="29"/>
  <c r="K367" i="29"/>
  <c r="B8627" i="106" s="1"/>
  <c r="D8627" i="106" s="1"/>
  <c r="J365" i="29"/>
  <c r="I365" i="29"/>
  <c r="H365" i="29"/>
  <c r="G365" i="29"/>
  <c r="F365" i="29"/>
  <c r="E365" i="29"/>
  <c r="D365" i="29"/>
  <c r="C365" i="29"/>
  <c r="K362" i="29"/>
  <c r="K361" i="29"/>
  <c r="K360" i="29"/>
  <c r="B8624" i="106" s="1"/>
  <c r="D8624" i="106" s="1"/>
  <c r="J358" i="29"/>
  <c r="B8561" i="106" s="1"/>
  <c r="D8561" i="106" s="1"/>
  <c r="I358" i="29"/>
  <c r="B8513" i="106" s="1"/>
  <c r="D8513" i="106" s="1"/>
  <c r="H358" i="29"/>
  <c r="B8436" i="106" s="1"/>
  <c r="D8436" i="106" s="1"/>
  <c r="G358" i="29"/>
  <c r="B8373" i="106" s="1"/>
  <c r="D8373" i="106" s="1"/>
  <c r="F358" i="29"/>
  <c r="B8323" i="106" s="1"/>
  <c r="D8323" i="106" s="1"/>
  <c r="E358" i="29"/>
  <c r="B8265" i="106" s="1"/>
  <c r="D8265" i="106" s="1"/>
  <c r="D358" i="29"/>
  <c r="B8213" i="106" s="1"/>
  <c r="D8213" i="106" s="1"/>
  <c r="C358" i="29"/>
  <c r="B8162" i="106" s="1"/>
  <c r="D8162" i="106" s="1"/>
  <c r="K357" i="29"/>
  <c r="B8622" i="106" s="1"/>
  <c r="D8622" i="106" s="1"/>
  <c r="K356" i="29"/>
  <c r="K355" i="29"/>
  <c r="B8620" i="106" s="1"/>
  <c r="D8620" i="106" s="1"/>
  <c r="J353" i="29"/>
  <c r="B8557" i="106" s="1"/>
  <c r="D8557" i="106" s="1"/>
  <c r="I353" i="29"/>
  <c r="B8509" i="106" s="1"/>
  <c r="D8509" i="106" s="1"/>
  <c r="H353" i="29"/>
  <c r="B8432" i="106" s="1"/>
  <c r="D8432" i="106" s="1"/>
  <c r="G353" i="29"/>
  <c r="B8369" i="106" s="1"/>
  <c r="D8369" i="106" s="1"/>
  <c r="F353" i="29"/>
  <c r="B8319" i="106" s="1"/>
  <c r="D8319" i="106" s="1"/>
  <c r="E353" i="29"/>
  <c r="B8261" i="106" s="1"/>
  <c r="D8261" i="106" s="1"/>
  <c r="D353" i="29"/>
  <c r="B8209" i="106" s="1"/>
  <c r="D8209" i="106" s="1"/>
  <c r="C353" i="29"/>
  <c r="B8158" i="106" s="1"/>
  <c r="D8158" i="106" s="1"/>
  <c r="K352" i="29"/>
  <c r="B8618" i="106" s="1"/>
  <c r="D8618" i="106" s="1"/>
  <c r="K351" i="29"/>
  <c r="B8617" i="106" s="1"/>
  <c r="D8617" i="106" s="1"/>
  <c r="K350" i="29"/>
  <c r="B8616" i="106" s="1"/>
  <c r="D8616" i="106" s="1"/>
  <c r="K349" i="29"/>
  <c r="B8615" i="106" s="1"/>
  <c r="D8615" i="106" s="1"/>
  <c r="K348" i="29"/>
  <c r="B8614" i="106" s="1"/>
  <c r="D8614" i="106" s="1"/>
  <c r="K347" i="29"/>
  <c r="B8613" i="106" s="1"/>
  <c r="D8613" i="106" s="1"/>
  <c r="J344" i="29"/>
  <c r="B8550" i="106" s="1"/>
  <c r="D8550" i="106" s="1"/>
  <c r="I344" i="29"/>
  <c r="B8502" i="106" s="1"/>
  <c r="D8502" i="106" s="1"/>
  <c r="H344" i="29"/>
  <c r="G344" i="29"/>
  <c r="B8362" i="106" s="1"/>
  <c r="D8362" i="106" s="1"/>
  <c r="F344" i="29"/>
  <c r="B8312" i="106" s="1"/>
  <c r="D8312" i="106" s="1"/>
  <c r="E344" i="29"/>
  <c r="B8254" i="106" s="1"/>
  <c r="D8254" i="106" s="1"/>
  <c r="D344" i="29"/>
  <c r="B8202" i="106" s="1"/>
  <c r="D8202" i="106" s="1"/>
  <c r="C344" i="29"/>
  <c r="B8151" i="106" s="1"/>
  <c r="D8151" i="106" s="1"/>
  <c r="K343" i="29"/>
  <c r="K342" i="29"/>
  <c r="K341" i="29"/>
  <c r="K340" i="29"/>
  <c r="K339" i="29"/>
  <c r="K338" i="29"/>
  <c r="K337" i="29"/>
  <c r="K336" i="29"/>
  <c r="K335" i="29"/>
  <c r="K334" i="29"/>
  <c r="K333" i="29"/>
  <c r="K332" i="29"/>
  <c r="K331" i="29"/>
  <c r="K330" i="29"/>
  <c r="B8598" i="106" s="1"/>
  <c r="D8598" i="106" s="1"/>
  <c r="K329" i="29"/>
  <c r="B8597" i="106" s="1"/>
  <c r="D8597" i="106" s="1"/>
  <c r="K328" i="29"/>
  <c r="B8596" i="106" s="1"/>
  <c r="D8596" i="106" s="1"/>
  <c r="K327" i="29"/>
  <c r="B8595" i="106" s="1"/>
  <c r="D8595" i="106" s="1"/>
  <c r="K326" i="29"/>
  <c r="K325" i="29"/>
  <c r="B8593" i="106" s="1"/>
  <c r="D8593" i="106" s="1"/>
  <c r="K324" i="29"/>
  <c r="B8592" i="106" s="1"/>
  <c r="D8592" i="106" s="1"/>
  <c r="K323" i="29"/>
  <c r="K322" i="29"/>
  <c r="K321" i="29"/>
  <c r="B8589" i="106" s="1"/>
  <c r="D8589" i="106" s="1"/>
  <c r="K320" i="29"/>
  <c r="K319" i="29"/>
  <c r="B8587" i="106" s="1"/>
  <c r="D8587" i="106" s="1"/>
  <c r="K318" i="29"/>
  <c r="K317" i="29"/>
  <c r="B8585" i="106" s="1"/>
  <c r="D8585" i="106" s="1"/>
  <c r="K316" i="29"/>
  <c r="B8584" i="106" s="1"/>
  <c r="D8584" i="106" s="1"/>
  <c r="D8125" i="106"/>
  <c r="J35" i="29"/>
  <c r="B8123" i="106" s="1"/>
  <c r="D8123" i="106" s="1"/>
  <c r="I35" i="29"/>
  <c r="B8122" i="106" s="1"/>
  <c r="D8122" i="106" s="1"/>
  <c r="H35" i="29"/>
  <c r="B8121" i="106" s="1"/>
  <c r="D8121" i="106" s="1"/>
  <c r="G35" i="29"/>
  <c r="B8120" i="106" s="1"/>
  <c r="D8120" i="106" s="1"/>
  <c r="F35" i="29"/>
  <c r="B8119" i="106" s="1"/>
  <c r="D8119" i="106" s="1"/>
  <c r="E35" i="29"/>
  <c r="B8118" i="106" s="1"/>
  <c r="D8118" i="106" s="1"/>
  <c r="D35" i="29"/>
  <c r="B8117" i="106" s="1"/>
  <c r="D8117" i="106" s="1"/>
  <c r="C35" i="29"/>
  <c r="B8116" i="106" s="1"/>
  <c r="D8116" i="106" s="1"/>
  <c r="K33" i="29"/>
  <c r="B8115" i="106" s="1"/>
  <c r="D8115" i="106" s="1"/>
  <c r="C87" i="4"/>
  <c r="C84" i="5"/>
  <c r="B8103" i="106" s="1"/>
  <c r="D8103" i="106" s="1"/>
  <c r="A79" i="4"/>
  <c r="A81" i="4"/>
  <c r="K99" i="4"/>
  <c r="B8089" i="106" s="1"/>
  <c r="D8089" i="106" s="1"/>
  <c r="J99" i="4"/>
  <c r="B8072" i="106" s="1"/>
  <c r="D8072" i="106" s="1"/>
  <c r="H99" i="4"/>
  <c r="B8046" i="106" s="1"/>
  <c r="D8046" i="106" s="1"/>
  <c r="G99" i="4"/>
  <c r="B8027" i="106" s="1"/>
  <c r="D8027" i="106" s="1"/>
  <c r="F99" i="4"/>
  <c r="B8008" i="106" s="1"/>
  <c r="D8008" i="106" s="1"/>
  <c r="E99" i="4"/>
  <c r="B7991" i="106" s="1"/>
  <c r="D7991" i="106" s="1"/>
  <c r="D99" i="4"/>
  <c r="B7973" i="106" s="1"/>
  <c r="D7973" i="106" s="1"/>
  <c r="C99" i="4"/>
  <c r="B7953" i="106" s="1"/>
  <c r="D7953" i="106" s="1"/>
  <c r="A117" i="4"/>
  <c r="A91" i="4"/>
  <c r="A85" i="4"/>
  <c r="L415" i="29" l="1"/>
  <c r="L387" i="29"/>
  <c r="B8586" i="106"/>
  <c r="D8586" i="106" s="1"/>
  <c r="F74" i="34"/>
  <c r="B8667" i="106" s="1"/>
  <c r="D8667" i="106" s="1"/>
  <c r="B8588" i="106"/>
  <c r="D8588" i="106" s="1"/>
  <c r="F75" i="34"/>
  <c r="B8668" i="106" s="1"/>
  <c r="D8668" i="106" s="1"/>
  <c r="B8590" i="106"/>
  <c r="D8590" i="106" s="1"/>
  <c r="F76" i="34"/>
  <c r="B8669" i="106" s="1"/>
  <c r="D8669" i="106" s="1"/>
  <c r="B8594" i="106"/>
  <c r="D8594" i="106" s="1"/>
  <c r="F78" i="34"/>
  <c r="B8671" i="106" s="1"/>
  <c r="D8671" i="106" s="1"/>
  <c r="B8600" i="106"/>
  <c r="D8600" i="106" s="1"/>
  <c r="F80" i="34"/>
  <c r="B8673" i="106" s="1"/>
  <c r="D8673" i="106" s="1"/>
  <c r="B8602" i="106"/>
  <c r="D8602" i="106" s="1"/>
  <c r="F82" i="34"/>
  <c r="B8675" i="106" s="1"/>
  <c r="D8675" i="106" s="1"/>
  <c r="B8604" i="106"/>
  <c r="D8604" i="106" s="1"/>
  <c r="F84" i="34"/>
  <c r="B8677" i="106" s="1"/>
  <c r="D8677" i="106" s="1"/>
  <c r="B8606" i="106"/>
  <c r="D8606" i="106" s="1"/>
  <c r="F86" i="34"/>
  <c r="B8679" i="106" s="1"/>
  <c r="D8679" i="106" s="1"/>
  <c r="B8608" i="106"/>
  <c r="D8608" i="106" s="1"/>
  <c r="F88" i="34"/>
  <c r="B8681" i="106" s="1"/>
  <c r="D8681" i="106" s="1"/>
  <c r="B8610" i="106"/>
  <c r="D8610" i="106" s="1"/>
  <c r="F90" i="34"/>
  <c r="B8683" i="106" s="1"/>
  <c r="D8683" i="106" s="1"/>
  <c r="B8625" i="106"/>
  <c r="D8625" i="106" s="1"/>
  <c r="B8630" i="106"/>
  <c r="D8630" i="106" s="1"/>
  <c r="G15" i="184"/>
  <c r="B8637" i="106"/>
  <c r="D8637" i="106" s="1"/>
  <c r="G17" i="184"/>
  <c r="B8645" i="106"/>
  <c r="D8645" i="106" s="1"/>
  <c r="F92" i="34"/>
  <c r="B8685" i="106" s="1"/>
  <c r="D8685" i="106" s="1"/>
  <c r="J14" i="4"/>
  <c r="B8591" i="106"/>
  <c r="D8591" i="106" s="1"/>
  <c r="F77" i="34"/>
  <c r="B8670" i="106" s="1"/>
  <c r="D8670" i="106" s="1"/>
  <c r="B8599" i="106"/>
  <c r="D8599" i="106" s="1"/>
  <c r="F79" i="34"/>
  <c r="B8672" i="106" s="1"/>
  <c r="D8672" i="106" s="1"/>
  <c r="B8601" i="106"/>
  <c r="D8601" i="106" s="1"/>
  <c r="F81" i="34"/>
  <c r="B8674" i="106" s="1"/>
  <c r="D8674" i="106" s="1"/>
  <c r="B8603" i="106"/>
  <c r="D8603" i="106" s="1"/>
  <c r="F83" i="34"/>
  <c r="B8676" i="106" s="1"/>
  <c r="D8676" i="106" s="1"/>
  <c r="B8605" i="106"/>
  <c r="D8605" i="106" s="1"/>
  <c r="F85" i="34"/>
  <c r="B8678" i="106" s="1"/>
  <c r="D8678" i="106" s="1"/>
  <c r="B8607" i="106"/>
  <c r="D8607" i="106" s="1"/>
  <c r="F87" i="34"/>
  <c r="B8680" i="106" s="1"/>
  <c r="D8680" i="106" s="1"/>
  <c r="B8609" i="106"/>
  <c r="D8609" i="106" s="1"/>
  <c r="F89" i="34"/>
  <c r="B8682" i="106" s="1"/>
  <c r="D8682" i="106" s="1"/>
  <c r="B8611" i="106"/>
  <c r="D8611" i="106" s="1"/>
  <c r="F91" i="34"/>
  <c r="B8684" i="106" s="1"/>
  <c r="D8684" i="106" s="1"/>
  <c r="B8425" i="106"/>
  <c r="D8425" i="106" s="1"/>
  <c r="K358" i="29"/>
  <c r="B8623" i="106" s="1"/>
  <c r="D8623" i="106" s="1"/>
  <c r="B8621" i="106"/>
  <c r="D8621" i="106" s="1"/>
  <c r="B8626" i="106"/>
  <c r="D8626" i="106" s="1"/>
  <c r="G13" i="184"/>
  <c r="B8628" i="106"/>
  <c r="D8628" i="106" s="1"/>
  <c r="G14" i="184"/>
  <c r="B8635" i="106"/>
  <c r="D8635" i="106" s="1"/>
  <c r="G16" i="184"/>
  <c r="E415" i="29"/>
  <c r="B8294" i="106"/>
  <c r="D8294" i="106" s="1"/>
  <c r="C90" i="4"/>
  <c r="C91" i="4" s="1"/>
  <c r="B7944" i="106"/>
  <c r="D7944" i="106" s="1"/>
  <c r="K397" i="29"/>
  <c r="K405" i="29"/>
  <c r="B8657" i="106" s="1"/>
  <c r="D8657" i="106" s="1"/>
  <c r="K413" i="29"/>
  <c r="B8665" i="106" s="1"/>
  <c r="D8665" i="106" s="1"/>
  <c r="H415" i="29"/>
  <c r="B7787" i="106" s="1"/>
  <c r="D7787" i="106" s="1"/>
  <c r="D387" i="29"/>
  <c r="B8237" i="106" s="1"/>
  <c r="D8237" i="106" s="1"/>
  <c r="F387" i="29"/>
  <c r="B8345" i="106" s="1"/>
  <c r="D8345" i="106" s="1"/>
  <c r="H387" i="29"/>
  <c r="B8459" i="106" s="1"/>
  <c r="D8459" i="106" s="1"/>
  <c r="J387" i="29"/>
  <c r="B8582" i="106" s="1"/>
  <c r="D8582" i="106" s="1"/>
  <c r="K369" i="29"/>
  <c r="B8629" i="106" s="1"/>
  <c r="D8629" i="106" s="1"/>
  <c r="C387" i="29"/>
  <c r="B8186" i="106" s="1"/>
  <c r="D8186" i="106" s="1"/>
  <c r="E387" i="29"/>
  <c r="B8288" i="106" s="1"/>
  <c r="D8288" i="106" s="1"/>
  <c r="G387" i="29"/>
  <c r="B8396" i="106" s="1"/>
  <c r="D8396" i="106" s="1"/>
  <c r="I387" i="29"/>
  <c r="B8534" i="106" s="1"/>
  <c r="D8534" i="106" s="1"/>
  <c r="K378" i="29"/>
  <c r="B8636" i="106" s="1"/>
  <c r="D8636" i="106" s="1"/>
  <c r="K385" i="29"/>
  <c r="B8642" i="106" s="1"/>
  <c r="D8642" i="106" s="1"/>
  <c r="K353" i="29"/>
  <c r="B8619" i="106" s="1"/>
  <c r="D8619" i="106" s="1"/>
  <c r="K344" i="29"/>
  <c r="J429" i="29" l="1"/>
  <c r="E429" i="29"/>
  <c r="I429" i="29"/>
  <c r="D429" i="29"/>
  <c r="B8612" i="106"/>
  <c r="D8612" i="106" s="1"/>
  <c r="J12" i="4"/>
  <c r="G429" i="29"/>
  <c r="C429" i="29"/>
  <c r="F429" i="29"/>
  <c r="B7947" i="106"/>
  <c r="D7947" i="106" s="1"/>
  <c r="B7946" i="106"/>
  <c r="D7946" i="106" s="1"/>
  <c r="K415" i="29"/>
  <c r="K387" i="29"/>
  <c r="K429" i="29" s="1"/>
  <c r="G31" i="12" s="1"/>
  <c r="B8644" i="106" l="1"/>
  <c r="D8644" i="106" s="1"/>
  <c r="J13" i="4"/>
  <c r="B7788" i="106"/>
  <c r="D7788" i="106" s="1"/>
  <c r="F93" i="34"/>
  <c r="J15" i="4"/>
  <c r="D35" i="36"/>
  <c r="D37" i="36"/>
  <c r="A2" i="36"/>
  <c r="D3" i="36"/>
  <c r="D2" i="36"/>
  <c r="D28" i="36" l="1"/>
  <c r="D27" i="36" l="1"/>
  <c r="A11" i="146" l="1"/>
  <c r="A25" i="184"/>
  <c r="A24" i="184"/>
  <c r="B20" i="184"/>
  <c r="I9" i="184"/>
  <c r="E9" i="184"/>
  <c r="B10" i="106" l="1"/>
  <c r="J7" i="184" l="1"/>
  <c r="J6" i="184"/>
  <c r="K19" i="184"/>
  <c r="J19" i="184"/>
  <c r="I19" i="184"/>
  <c r="L18" i="184"/>
  <c r="H18" i="184"/>
  <c r="L17" i="184"/>
  <c r="L16" i="184"/>
  <c r="L15" i="184"/>
  <c r="L14" i="184"/>
  <c r="L13" i="184"/>
  <c r="L12" i="184"/>
  <c r="L19" i="184" l="1"/>
  <c r="D89" i="36" s="1"/>
  <c r="G19" i="184"/>
  <c r="F143" i="183" l="1"/>
  <c r="F142" i="183"/>
  <c r="F141" i="183"/>
  <c r="F140" i="183"/>
  <c r="F139" i="183"/>
  <c r="F138" i="183"/>
  <c r="F137" i="183"/>
  <c r="F136" i="183"/>
  <c r="F135" i="183"/>
  <c r="F134" i="183"/>
  <c r="F133" i="183"/>
  <c r="F132" i="183"/>
  <c r="F131" i="183"/>
  <c r="F130" i="183"/>
  <c r="F129" i="183"/>
  <c r="F128" i="183"/>
  <c r="F127" i="183"/>
  <c r="F126" i="183"/>
  <c r="F125" i="183"/>
  <c r="F124" i="183"/>
  <c r="F123" i="183"/>
  <c r="F122" i="183"/>
  <c r="F121" i="183"/>
  <c r="F120" i="183"/>
  <c r="F119" i="183"/>
  <c r="F118" i="183"/>
  <c r="F117" i="183"/>
  <c r="F116" i="183"/>
  <c r="F115" i="183"/>
  <c r="F114" i="183"/>
  <c r="F113" i="183"/>
  <c r="F112" i="183"/>
  <c r="F111" i="183"/>
  <c r="F110" i="183"/>
  <c r="F109" i="183"/>
  <c r="F108" i="183"/>
  <c r="F107" i="183"/>
  <c r="F106" i="183"/>
  <c r="F105" i="183"/>
  <c r="F104" i="183"/>
  <c r="F103" i="183"/>
  <c r="F102" i="183"/>
  <c r="F101" i="183"/>
  <c r="F100" i="183"/>
  <c r="F99" i="183"/>
  <c r="F98" i="183"/>
  <c r="F97" i="183"/>
  <c r="F96" i="183"/>
  <c r="F95" i="183"/>
  <c r="F94" i="183"/>
  <c r="F93" i="183"/>
  <c r="F92" i="183"/>
  <c r="F91" i="183"/>
  <c r="F90" i="183"/>
  <c r="F89" i="183"/>
  <c r="F88" i="183"/>
  <c r="F87" i="183"/>
  <c r="F86" i="183"/>
  <c r="F85" i="183"/>
  <c r="F84" i="183"/>
  <c r="F83" i="183"/>
  <c r="F82" i="183"/>
  <c r="F81" i="183"/>
  <c r="F80" i="183"/>
  <c r="F79" i="183"/>
  <c r="F78" i="183"/>
  <c r="F77" i="183"/>
  <c r="F76" i="183"/>
  <c r="F75" i="183"/>
  <c r="F74" i="183"/>
  <c r="F73" i="183"/>
  <c r="F72" i="183"/>
  <c r="F71" i="183"/>
  <c r="F70" i="183"/>
  <c r="F69" i="183"/>
  <c r="F68" i="183"/>
  <c r="F67" i="183"/>
  <c r="F66" i="183"/>
  <c r="F65" i="183"/>
  <c r="F64" i="183"/>
  <c r="F63" i="183"/>
  <c r="F62" i="183"/>
  <c r="F61" i="183"/>
  <c r="F60" i="183"/>
  <c r="F59" i="183"/>
  <c r="F58" i="183"/>
  <c r="F57" i="183"/>
  <c r="F56" i="183"/>
  <c r="F55" i="183"/>
  <c r="F54" i="183"/>
  <c r="F53" i="183"/>
  <c r="F52" i="183"/>
  <c r="F51" i="183"/>
  <c r="F50" i="183"/>
  <c r="F49" i="183"/>
  <c r="F48" i="183"/>
  <c r="F47" i="183"/>
  <c r="F46" i="183"/>
  <c r="F45" i="183"/>
  <c r="F44" i="183"/>
  <c r="F43" i="183"/>
  <c r="F42" i="183"/>
  <c r="F41" i="183"/>
  <c r="F40" i="183"/>
  <c r="F39" i="183"/>
  <c r="F38" i="183"/>
  <c r="F37" i="183"/>
  <c r="F36" i="183"/>
  <c r="F35" i="183"/>
  <c r="F34" i="183"/>
  <c r="F33" i="183"/>
  <c r="F32" i="183"/>
  <c r="F31" i="183"/>
  <c r="F30" i="183"/>
  <c r="F29" i="183"/>
  <c r="F28" i="183"/>
  <c r="F27" i="183"/>
  <c r="F26" i="183"/>
  <c r="F25" i="183"/>
  <c r="F24" i="183"/>
  <c r="F23" i="183"/>
  <c r="F22" i="183"/>
  <c r="F21" i="183"/>
  <c r="E143" i="183"/>
  <c r="E142" i="183"/>
  <c r="E141" i="183"/>
  <c r="E140" i="183"/>
  <c r="E139" i="183"/>
  <c r="E138" i="183"/>
  <c r="E137" i="183"/>
  <c r="E136" i="183"/>
  <c r="E135" i="183"/>
  <c r="E134" i="183"/>
  <c r="E133" i="183"/>
  <c r="E132" i="183"/>
  <c r="E131" i="183"/>
  <c r="E130" i="183"/>
  <c r="E129" i="183"/>
  <c r="E128" i="183"/>
  <c r="E127" i="183"/>
  <c r="E126" i="183"/>
  <c r="E125" i="183"/>
  <c r="E124" i="183"/>
  <c r="E123" i="183"/>
  <c r="E122" i="183"/>
  <c r="E121" i="183"/>
  <c r="E120" i="183"/>
  <c r="E119" i="183"/>
  <c r="E118" i="183"/>
  <c r="E117" i="183"/>
  <c r="E116" i="183"/>
  <c r="E115" i="183"/>
  <c r="E114" i="183"/>
  <c r="E113" i="183"/>
  <c r="E112" i="183"/>
  <c r="E111" i="183"/>
  <c r="E110" i="183"/>
  <c r="E109" i="183"/>
  <c r="E108" i="183"/>
  <c r="E107" i="183"/>
  <c r="E106" i="183"/>
  <c r="E105" i="183"/>
  <c r="E104" i="183"/>
  <c r="E103" i="183"/>
  <c r="E102" i="183"/>
  <c r="E101" i="183"/>
  <c r="E100" i="183"/>
  <c r="E99" i="183"/>
  <c r="E98" i="183"/>
  <c r="E97" i="183"/>
  <c r="E96" i="183"/>
  <c r="E95" i="183"/>
  <c r="E94" i="183"/>
  <c r="E93" i="183"/>
  <c r="E92" i="183"/>
  <c r="E91" i="183"/>
  <c r="E90" i="183"/>
  <c r="E89" i="183"/>
  <c r="E88" i="183"/>
  <c r="E87" i="183"/>
  <c r="E86" i="183"/>
  <c r="E85" i="183"/>
  <c r="E84" i="183"/>
  <c r="E83" i="183"/>
  <c r="E82" i="183"/>
  <c r="E81" i="183"/>
  <c r="E80" i="183"/>
  <c r="E79" i="183"/>
  <c r="E78" i="183"/>
  <c r="E77" i="183"/>
  <c r="E76" i="183"/>
  <c r="E75" i="183"/>
  <c r="E74" i="183"/>
  <c r="E73" i="183"/>
  <c r="E72" i="183"/>
  <c r="E71" i="183"/>
  <c r="E70" i="183"/>
  <c r="E69" i="183"/>
  <c r="E68" i="183"/>
  <c r="E67" i="183"/>
  <c r="E66" i="183"/>
  <c r="E65" i="183"/>
  <c r="E64" i="183"/>
  <c r="E63" i="183"/>
  <c r="E62" i="183"/>
  <c r="E61" i="183"/>
  <c r="E60" i="183"/>
  <c r="E59" i="183"/>
  <c r="E58" i="183"/>
  <c r="E57" i="183"/>
  <c r="E56" i="183"/>
  <c r="E55" i="183"/>
  <c r="E54" i="183"/>
  <c r="E53" i="183"/>
  <c r="E52" i="183"/>
  <c r="E51" i="183"/>
  <c r="E50" i="183"/>
  <c r="E49" i="183"/>
  <c r="E48" i="183"/>
  <c r="E47" i="183"/>
  <c r="E46" i="183"/>
  <c r="E45" i="183"/>
  <c r="E44" i="183"/>
  <c r="E43" i="183"/>
  <c r="E42" i="183"/>
  <c r="E41" i="183"/>
  <c r="E40" i="183"/>
  <c r="E39" i="183"/>
  <c r="E38" i="183"/>
  <c r="E37" i="183"/>
  <c r="E36" i="183"/>
  <c r="E35" i="183"/>
  <c r="E34" i="183"/>
  <c r="E33" i="183"/>
  <c r="E32" i="183"/>
  <c r="E31" i="183"/>
  <c r="E30" i="183"/>
  <c r="E29" i="183"/>
  <c r="E28" i="183"/>
  <c r="E27" i="183"/>
  <c r="E26" i="183"/>
  <c r="E25" i="183"/>
  <c r="E24" i="183"/>
  <c r="E23" i="183"/>
  <c r="E22" i="183"/>
  <c r="E21" i="183"/>
  <c r="E20" i="183"/>
  <c r="F20" i="183" s="1"/>
  <c r="E19" i="183"/>
  <c r="F19" i="183" s="1"/>
  <c r="B7883" i="106" l="1"/>
  <c r="B7882" i="106"/>
  <c r="B7880" i="106"/>
  <c r="B11" i="7" l="1"/>
  <c r="B7817" i="106" l="1"/>
  <c r="D7817" i="106" s="1"/>
  <c r="B7816" i="106"/>
  <c r="D7816" i="106" s="1"/>
  <c r="D144" i="183" l="1"/>
  <c r="A145" i="183" s="1"/>
  <c r="F144" i="183" l="1"/>
  <c r="D86" i="36"/>
  <c r="E40" i="108" l="1"/>
  <c r="B7818" i="106" s="1"/>
  <c r="D7818" i="106" s="1"/>
  <c r="G40" i="108"/>
  <c r="B7819" i="106" s="1"/>
  <c r="D7819" i="106" s="1"/>
  <c r="D85" i="36"/>
  <c r="D84" i="36"/>
  <c r="D98" i="34" l="1"/>
  <c r="D199" i="34" s="1"/>
  <c r="F2" i="8" l="1"/>
  <c r="B2" i="24" l="1"/>
  <c r="B1" i="24"/>
  <c r="A1" i="24"/>
  <c r="A2" i="24"/>
  <c r="A2" i="146"/>
  <c r="A4" i="146"/>
  <c r="A5" i="146"/>
  <c r="A3" i="182"/>
  <c r="A11" i="108"/>
  <c r="A1" i="34"/>
  <c r="L2" i="11"/>
  <c r="K2" i="11"/>
  <c r="J2" i="11"/>
  <c r="H2" i="11"/>
  <c r="C2" i="11"/>
  <c r="I2" i="11"/>
  <c r="F2" i="11"/>
  <c r="E2" i="11"/>
  <c r="D2" i="11"/>
  <c r="A24" i="12"/>
  <c r="A3" i="12"/>
  <c r="I30" i="8"/>
  <c r="H30" i="8"/>
  <c r="F30" i="8"/>
  <c r="E30" i="8"/>
  <c r="C2" i="8"/>
  <c r="E2" i="8"/>
  <c r="D2" i="8"/>
  <c r="B2" i="7"/>
  <c r="D2" i="7"/>
  <c r="E2" i="7"/>
  <c r="F2" i="7"/>
  <c r="M37" i="118"/>
  <c r="D7" i="37"/>
  <c r="I7" i="24" l="1"/>
  <c r="A3" i="24"/>
  <c r="B7234" i="106" l="1"/>
  <c r="D7234" i="106" s="1"/>
  <c r="B15" i="7" l="1"/>
  <c r="D187" i="34" l="1"/>
  <c r="D186" i="34"/>
  <c r="C187" i="34"/>
  <c r="C186" i="34"/>
  <c r="F187" i="34"/>
  <c r="B8687" i="106" s="1"/>
  <c r="D8687" i="106" s="1"/>
  <c r="F186" i="34"/>
  <c r="B8686" i="106" s="1"/>
  <c r="D8686" i="106" s="1"/>
  <c r="B7810" i="106" l="1"/>
  <c r="D7810" i="106" s="1"/>
  <c r="B7809" i="106"/>
  <c r="B7808" i="106"/>
  <c r="B7807" i="106"/>
  <c r="B7814" i="106" l="1"/>
  <c r="B7813" i="106"/>
  <c r="B7812" i="106"/>
  <c r="B7811" i="106"/>
  <c r="B7806" i="106"/>
  <c r="B7805" i="106"/>
  <c r="B7804" i="106"/>
  <c r="B7803" i="106"/>
  <c r="B7802" i="106"/>
  <c r="B7801" i="106"/>
  <c r="B7800" i="106"/>
  <c r="B7799" i="106"/>
  <c r="B5194" i="106" l="1"/>
  <c r="D5194" i="106" s="1"/>
  <c r="F29" i="34" l="1"/>
  <c r="B7879" i="106" s="1"/>
  <c r="D7879" i="106" s="1"/>
  <c r="C7" i="182" l="1"/>
  <c r="C6" i="182"/>
  <c r="J33" i="182"/>
  <c r="I33" i="182"/>
  <c r="H33" i="182"/>
  <c r="J32" i="182"/>
  <c r="I32" i="182"/>
  <c r="H32" i="182"/>
  <c r="J31" i="182"/>
  <c r="I31" i="182"/>
  <c r="H31" i="182"/>
  <c r="J30" i="182"/>
  <c r="I30" i="182"/>
  <c r="H30" i="182"/>
  <c r="J29" i="182"/>
  <c r="I29" i="182"/>
  <c r="H29" i="182"/>
  <c r="J28" i="182"/>
  <c r="I28" i="182"/>
  <c r="H28" i="182"/>
  <c r="J27" i="182"/>
  <c r="I27" i="182"/>
  <c r="H27" i="182"/>
  <c r="J26" i="182"/>
  <c r="I26" i="182"/>
  <c r="H26" i="182"/>
  <c r="J25" i="182"/>
  <c r="I25" i="182"/>
  <c r="H25" i="182"/>
  <c r="J24" i="182"/>
  <c r="I24" i="182"/>
  <c r="H24" i="182"/>
  <c r="J23" i="182"/>
  <c r="I23" i="182"/>
  <c r="H23" i="182"/>
  <c r="J22" i="182"/>
  <c r="I22" i="182"/>
  <c r="H22" i="182"/>
  <c r="J21" i="182"/>
  <c r="I21" i="182"/>
  <c r="H21" i="182"/>
  <c r="J20" i="182"/>
  <c r="I20" i="182"/>
  <c r="H20" i="182"/>
  <c r="J19" i="182"/>
  <c r="I19" i="182"/>
  <c r="H19" i="182"/>
  <c r="J18" i="182"/>
  <c r="I18" i="182"/>
  <c r="H18" i="182"/>
  <c r="J17" i="182"/>
  <c r="I17" i="182"/>
  <c r="H17" i="182"/>
  <c r="J16" i="182"/>
  <c r="I16" i="182"/>
  <c r="H16" i="182"/>
  <c r="J15" i="182"/>
  <c r="I15" i="182"/>
  <c r="H15" i="182"/>
  <c r="J14" i="182"/>
  <c r="I14" i="182"/>
  <c r="H14" i="182"/>
  <c r="J13" i="182"/>
  <c r="I13" i="182"/>
  <c r="H13" i="182"/>
  <c r="J12" i="182"/>
  <c r="I12" i="182"/>
  <c r="H12" i="182"/>
  <c r="J11" i="182"/>
  <c r="I11" i="182"/>
  <c r="H11" i="182"/>
  <c r="I34" i="182" l="1"/>
  <c r="J34" i="182"/>
  <c r="H34" i="182"/>
  <c r="K34" i="182" l="1"/>
  <c r="D88" i="36" s="1"/>
  <c r="K443" i="29" l="1"/>
  <c r="B3671" i="106" s="1"/>
  <c r="D3671" i="106" s="1"/>
  <c r="K442" i="29"/>
  <c r="B7792" i="106" s="1"/>
  <c r="D7792" i="106" s="1"/>
  <c r="K441" i="29"/>
  <c r="H444" i="29"/>
  <c r="B7235" i="106" s="1"/>
  <c r="D7235" i="106" s="1"/>
  <c r="K279" i="29"/>
  <c r="B7782" i="106" s="1"/>
  <c r="D7782" i="106" s="1"/>
  <c r="H164" i="29"/>
  <c r="B7051" i="106" s="1"/>
  <c r="D7051" i="106" s="1"/>
  <c r="K163" i="29"/>
  <c r="B7780" i="106" s="1"/>
  <c r="D7780" i="106" s="1"/>
  <c r="K162" i="29"/>
  <c r="B7778" i="106" s="1"/>
  <c r="D7778" i="106" s="1"/>
  <c r="K161" i="29"/>
  <c r="B7793" i="106"/>
  <c r="D7793" i="106" s="1"/>
  <c r="K137" i="29"/>
  <c r="B7774" i="106" s="1"/>
  <c r="D7774" i="106" s="1"/>
  <c r="B7791" i="106"/>
  <c r="D7791" i="106" s="1"/>
  <c r="B7789" i="106"/>
  <c r="D7789" i="106" s="1"/>
  <c r="B7781" i="106"/>
  <c r="D7781" i="106" s="1"/>
  <c r="B7779" i="106"/>
  <c r="D7779" i="106" s="1"/>
  <c r="B7777" i="106"/>
  <c r="D7777" i="106" s="1"/>
  <c r="B7776" i="106"/>
  <c r="D7776" i="106" s="1"/>
  <c r="B7775" i="106"/>
  <c r="D7775" i="106" s="1"/>
  <c r="B7773" i="106"/>
  <c r="D7773" i="106" s="1"/>
  <c r="B7772" i="106"/>
  <c r="D7772" i="106" s="1"/>
  <c r="K444" i="29" l="1"/>
  <c r="B3672" i="106" s="1"/>
  <c r="D3672" i="106" s="1"/>
  <c r="B7790" i="106"/>
  <c r="D7790" i="106" s="1"/>
  <c r="K15" i="4" l="1"/>
  <c r="K105" i="4" s="1"/>
  <c r="B8092" i="106" s="1"/>
  <c r="D8092" i="106" s="1"/>
  <c r="L444" i="29"/>
  <c r="B7794" i="106" l="1"/>
  <c r="D7794" i="106" s="1"/>
  <c r="J105" i="4"/>
  <c r="B8075" i="106" s="1"/>
  <c r="D8075" i="106" s="1"/>
  <c r="L282" i="29"/>
  <c r="D282" i="29"/>
  <c r="L164" i="29"/>
  <c r="K164" i="29"/>
  <c r="L141" i="29"/>
  <c r="H141" i="29"/>
  <c r="E141" i="29"/>
  <c r="E143" i="29" s="1"/>
  <c r="F60" i="34" l="1"/>
  <c r="B1321" i="106"/>
  <c r="D1321" i="106" s="1"/>
  <c r="E15" i="4"/>
  <c r="E105" i="4" s="1"/>
  <c r="B7993" i="106" s="1"/>
  <c r="D7993" i="106" s="1"/>
  <c r="B7771" i="106" l="1"/>
  <c r="D7771" i="106" s="1"/>
  <c r="B59" i="106" l="1"/>
  <c r="B50" i="106"/>
  <c r="B49" i="106" l="1"/>
  <c r="B47" i="106"/>
  <c r="B45" i="106"/>
  <c r="B44" i="106"/>
  <c r="B43" i="106"/>
  <c r="B42" i="106"/>
  <c r="B41" i="106"/>
  <c r="B40" i="106"/>
  <c r="B39" i="106"/>
  <c r="B48" i="106"/>
  <c r="B7865" i="106" l="1"/>
  <c r="D7865" i="106" s="1"/>
  <c r="B7767" i="106"/>
  <c r="B7766" i="106"/>
  <c r="B7764" i="106"/>
  <c r="B7763" i="106"/>
  <c r="B7762" i="106"/>
  <c r="B7756" i="106"/>
  <c r="D7756" i="106" s="1"/>
  <c r="K6" i="29"/>
  <c r="B7761" i="106" s="1"/>
  <c r="D7761" i="106" s="1"/>
  <c r="B7760" i="106"/>
  <c r="D7760" i="106" s="1"/>
  <c r="K12" i="12"/>
  <c r="B7717" i="106" s="1"/>
  <c r="D7717" i="106" s="1"/>
  <c r="K23" i="12"/>
  <c r="B7798" i="106" s="1"/>
  <c r="D7798" i="106" s="1"/>
  <c r="J12" i="12"/>
  <c r="J21" i="12"/>
  <c r="J23" i="12" s="1"/>
  <c r="B7727" i="106"/>
  <c r="D7727" i="106" s="1"/>
  <c r="B7732" i="106"/>
  <c r="D7732" i="106" s="1"/>
  <c r="B7724" i="106"/>
  <c r="D7724" i="106" s="1"/>
  <c r="D81" i="36"/>
  <c r="F178" i="34"/>
  <c r="B33" i="36"/>
  <c r="B38" i="36" s="1"/>
  <c r="B48" i="36" s="1"/>
  <c r="B61" i="36" s="1"/>
  <c r="B71" i="36" s="1"/>
  <c r="B75" i="36" s="1"/>
  <c r="B79" i="36" s="1"/>
  <c r="B84" i="36" s="1"/>
  <c r="D78" i="36"/>
  <c r="C190" i="5"/>
  <c r="B4393" i="106" s="1"/>
  <c r="C200" i="5"/>
  <c r="B5244" i="106" s="1"/>
  <c r="D5244" i="106" s="1"/>
  <c r="C206" i="5"/>
  <c r="C211" i="5"/>
  <c r="B4409" i="106" s="1"/>
  <c r="D4409" i="106" s="1"/>
  <c r="C219" i="5"/>
  <c r="B5284" i="106" s="1"/>
  <c r="D5284" i="106" s="1"/>
  <c r="C223" i="5"/>
  <c r="B5302" i="106" s="1"/>
  <c r="C254" i="5"/>
  <c r="B7759" i="106"/>
  <c r="L131" i="29"/>
  <c r="L133" i="29" s="1"/>
  <c r="L143" i="29"/>
  <c r="L153" i="29"/>
  <c r="D83" i="36"/>
  <c r="K77" i="29"/>
  <c r="K134" i="29"/>
  <c r="B2803" i="106" s="1"/>
  <c r="D2803" i="106" s="1"/>
  <c r="K189" i="29"/>
  <c r="F62" i="34" s="1"/>
  <c r="B7831" i="106" s="1"/>
  <c r="D7831" i="106" s="1"/>
  <c r="K126" i="29"/>
  <c r="K69" i="29"/>
  <c r="K66" i="29"/>
  <c r="K61" i="29"/>
  <c r="K58" i="29"/>
  <c r="E14" i="184" s="1"/>
  <c r="H14" i="184" s="1"/>
  <c r="K53" i="29"/>
  <c r="E13" i="184" s="1"/>
  <c r="H13" i="184" s="1"/>
  <c r="B2" i="106"/>
  <c r="B3" i="106"/>
  <c r="B4" i="106"/>
  <c r="B5" i="106"/>
  <c r="B6" i="106"/>
  <c r="B7" i="106"/>
  <c r="B8" i="106"/>
  <c r="B11" i="106"/>
  <c r="B12" i="106"/>
  <c r="B13" i="106"/>
  <c r="B14" i="106"/>
  <c r="B15" i="106"/>
  <c r="B16" i="106"/>
  <c r="B17" i="106"/>
  <c r="B18" i="106"/>
  <c r="B19" i="106"/>
  <c r="B20" i="106"/>
  <c r="B21" i="106"/>
  <c r="B22" i="106"/>
  <c r="B23" i="106"/>
  <c r="B24" i="106"/>
  <c r="B25" i="106"/>
  <c r="B26" i="106"/>
  <c r="B27" i="106"/>
  <c r="B28" i="106"/>
  <c r="B29" i="106"/>
  <c r="B30" i="106"/>
  <c r="B31" i="106"/>
  <c r="B32" i="106"/>
  <c r="B33" i="106"/>
  <c r="B34" i="106"/>
  <c r="B35" i="106"/>
  <c r="B36" i="106"/>
  <c r="B37" i="106"/>
  <c r="B38" i="106"/>
  <c r="B51" i="106"/>
  <c r="B52" i="106"/>
  <c r="B53" i="106"/>
  <c r="B54" i="106"/>
  <c r="B55" i="106"/>
  <c r="B56" i="106"/>
  <c r="B57" i="106"/>
  <c r="B58" i="106"/>
  <c r="B63" i="106"/>
  <c r="D63" i="106" s="1"/>
  <c r="B70" i="106"/>
  <c r="D70" i="106" s="1"/>
  <c r="B71" i="106"/>
  <c r="D71" i="106" s="1"/>
  <c r="B74" i="106"/>
  <c r="D74" i="106" s="1"/>
  <c r="C13" i="3"/>
  <c r="C53" i="3" s="1"/>
  <c r="B84" i="106"/>
  <c r="D84" i="106" s="1"/>
  <c r="B86" i="106"/>
  <c r="D86" i="106" s="1"/>
  <c r="C34" i="3"/>
  <c r="C56" i="3" s="1"/>
  <c r="B90" i="106"/>
  <c r="D90" i="106" s="1"/>
  <c r="B95" i="106"/>
  <c r="D95" i="106" s="1"/>
  <c r="B102" i="106"/>
  <c r="D102" i="106" s="1"/>
  <c r="B103" i="106"/>
  <c r="D103" i="106" s="1"/>
  <c r="B106" i="106"/>
  <c r="D106" i="106" s="1"/>
  <c r="D13" i="3"/>
  <c r="D53" i="3" s="1"/>
  <c r="B115" i="106"/>
  <c r="D115" i="106" s="1"/>
  <c r="B117" i="106"/>
  <c r="D117" i="106" s="1"/>
  <c r="D34" i="3"/>
  <c r="D56" i="3" s="1"/>
  <c r="B121" i="106"/>
  <c r="D121" i="106" s="1"/>
  <c r="B124" i="106"/>
  <c r="D124" i="106" s="1"/>
  <c r="B127" i="106"/>
  <c r="D127" i="106" s="1"/>
  <c r="B128" i="106"/>
  <c r="D128" i="106" s="1"/>
  <c r="E13" i="3"/>
  <c r="E53" i="3" s="1"/>
  <c r="B132" i="106"/>
  <c r="D132" i="106" s="1"/>
  <c r="E34" i="3"/>
  <c r="E56" i="3" s="1"/>
  <c r="B138" i="106"/>
  <c r="D138" i="106" s="1"/>
  <c r="B143" i="106"/>
  <c r="D143" i="106" s="1"/>
  <c r="B150" i="106"/>
  <c r="D150" i="106" s="1"/>
  <c r="B151" i="106"/>
  <c r="D151" i="106" s="1"/>
  <c r="B154" i="106"/>
  <c r="D154" i="106" s="1"/>
  <c r="F13" i="3"/>
  <c r="F53" i="3" s="1"/>
  <c r="B162" i="106"/>
  <c r="D162" i="106" s="1"/>
  <c r="B164" i="106"/>
  <c r="D164" i="106" s="1"/>
  <c r="F34" i="3"/>
  <c r="F56" i="3" s="1"/>
  <c r="B168" i="106"/>
  <c r="D168" i="106" s="1"/>
  <c r="B171" i="106"/>
  <c r="D171" i="106" s="1"/>
  <c r="B175" i="106"/>
  <c r="D175" i="106" s="1"/>
  <c r="B177" i="106"/>
  <c r="D177" i="106" s="1"/>
  <c r="G13" i="3"/>
  <c r="G53" i="3" s="1"/>
  <c r="B182" i="106"/>
  <c r="D182" i="106" s="1"/>
  <c r="B183" i="106"/>
  <c r="D183" i="106" s="1"/>
  <c r="G34" i="3"/>
  <c r="G56" i="3" s="1"/>
  <c r="B187" i="106"/>
  <c r="D187" i="106" s="1"/>
  <c r="B196" i="106"/>
  <c r="D196" i="106" s="1"/>
  <c r="B197" i="106"/>
  <c r="D197" i="106" s="1"/>
  <c r="B200" i="106"/>
  <c r="D200" i="106" s="1"/>
  <c r="H13" i="3"/>
  <c r="H53" i="3" s="1"/>
  <c r="B204" i="106"/>
  <c r="D204" i="106" s="1"/>
  <c r="B206" i="106"/>
  <c r="D206" i="106" s="1"/>
  <c r="H34" i="3"/>
  <c r="B210" i="106"/>
  <c r="D210" i="106" s="1"/>
  <c r="B271" i="106"/>
  <c r="D271" i="106" s="1"/>
  <c r="B272" i="106"/>
  <c r="D272" i="106" s="1"/>
  <c r="B273" i="106"/>
  <c r="D273" i="106" s="1"/>
  <c r="B274" i="106"/>
  <c r="D274" i="106" s="1"/>
  <c r="M23" i="3"/>
  <c r="M54" i="3" s="1"/>
  <c r="B278" i="106"/>
  <c r="D278" i="106" s="1"/>
  <c r="M41" i="3"/>
  <c r="M62" i="3" s="1"/>
  <c r="B280" i="106"/>
  <c r="D280" i="106" s="1"/>
  <c r="B318" i="106"/>
  <c r="D318" i="106" s="1"/>
  <c r="B319" i="106"/>
  <c r="D319" i="106" s="1"/>
  <c r="B321" i="106"/>
  <c r="D321" i="106" s="1"/>
  <c r="B322" i="106"/>
  <c r="D322" i="106" s="1"/>
  <c r="B323" i="106"/>
  <c r="D323" i="106" s="1"/>
  <c r="B430" i="106"/>
  <c r="D430" i="106" s="1"/>
  <c r="B498" i="106"/>
  <c r="D498" i="106" s="1"/>
  <c r="B499" i="106"/>
  <c r="D499" i="106" s="1"/>
  <c r="B616" i="106"/>
  <c r="D616" i="106" s="1"/>
  <c r="B617" i="106"/>
  <c r="D617" i="106" s="1"/>
  <c r="B618" i="106"/>
  <c r="D618" i="106" s="1"/>
  <c r="B649" i="106"/>
  <c r="D649" i="106" s="1"/>
  <c r="B650" i="106"/>
  <c r="D650" i="106" s="1"/>
  <c r="B651" i="106"/>
  <c r="D651" i="106" s="1"/>
  <c r="B703" i="106"/>
  <c r="D703" i="106" s="1"/>
  <c r="B704" i="106"/>
  <c r="D704" i="106" s="1"/>
  <c r="B710" i="106"/>
  <c r="D710" i="106" s="1"/>
  <c r="B714" i="106"/>
  <c r="D714" i="106" s="1"/>
  <c r="B715" i="106"/>
  <c r="D715" i="106" s="1"/>
  <c r="B716" i="106"/>
  <c r="D716" i="106" s="1"/>
  <c r="B717" i="106"/>
  <c r="D717" i="106" s="1"/>
  <c r="B719" i="106"/>
  <c r="D719" i="106" s="1"/>
  <c r="B720" i="106"/>
  <c r="D720" i="106" s="1"/>
  <c r="B721" i="106"/>
  <c r="D721" i="106" s="1"/>
  <c r="B722" i="106"/>
  <c r="D722" i="106" s="1"/>
  <c r="B723" i="106"/>
  <c r="D723" i="106" s="1"/>
  <c r="B724" i="106"/>
  <c r="D724" i="106" s="1"/>
  <c r="C44" i="29"/>
  <c r="B725" i="106" s="1"/>
  <c r="D725" i="106" s="1"/>
  <c r="B726" i="106"/>
  <c r="D726" i="106" s="1"/>
  <c r="B727" i="106"/>
  <c r="D727" i="106" s="1"/>
  <c r="B728" i="106"/>
  <c r="D728" i="106" s="1"/>
  <c r="B730" i="106"/>
  <c r="D730" i="106" s="1"/>
  <c r="B731" i="106"/>
  <c r="D731" i="106" s="1"/>
  <c r="B733" i="106"/>
  <c r="D733" i="106" s="1"/>
  <c r="B734" i="106"/>
  <c r="D734" i="106" s="1"/>
  <c r="C59" i="29"/>
  <c r="B735" i="106" s="1"/>
  <c r="D735" i="106" s="1"/>
  <c r="B736" i="106"/>
  <c r="D736" i="106" s="1"/>
  <c r="B737" i="106"/>
  <c r="D737" i="106" s="1"/>
  <c r="B738" i="106"/>
  <c r="D738" i="106" s="1"/>
  <c r="B739" i="106"/>
  <c r="D739" i="106" s="1"/>
  <c r="B740" i="106"/>
  <c r="D740" i="106" s="1"/>
  <c r="B741" i="106"/>
  <c r="D741" i="106" s="1"/>
  <c r="C67" i="29"/>
  <c r="B743" i="106" s="1"/>
  <c r="D743" i="106" s="1"/>
  <c r="B744" i="106"/>
  <c r="D744" i="106" s="1"/>
  <c r="B745" i="106"/>
  <c r="D745" i="106" s="1"/>
  <c r="B746" i="106"/>
  <c r="D746" i="106" s="1"/>
  <c r="B747" i="106"/>
  <c r="D747" i="106" s="1"/>
  <c r="B749" i="106"/>
  <c r="D749" i="106" s="1"/>
  <c r="C74" i="29"/>
  <c r="B751" i="106" s="1"/>
  <c r="D751" i="106" s="1"/>
  <c r="B752" i="106"/>
  <c r="D752" i="106" s="1"/>
  <c r="B754" i="106"/>
  <c r="D754" i="106" s="1"/>
  <c r="B761" i="106"/>
  <c r="D761" i="106" s="1"/>
  <c r="B762" i="106"/>
  <c r="D762" i="106" s="1"/>
  <c r="B768" i="106"/>
  <c r="D768" i="106" s="1"/>
  <c r="B772" i="106"/>
  <c r="D772" i="106" s="1"/>
  <c r="B773" i="106"/>
  <c r="D773" i="106" s="1"/>
  <c r="B774" i="106"/>
  <c r="D774" i="106" s="1"/>
  <c r="B775" i="106"/>
  <c r="D775" i="106" s="1"/>
  <c r="B777" i="106"/>
  <c r="D777" i="106" s="1"/>
  <c r="B778" i="106"/>
  <c r="D778" i="106" s="1"/>
  <c r="B779" i="106"/>
  <c r="D779" i="106" s="1"/>
  <c r="B780" i="106"/>
  <c r="D780" i="106" s="1"/>
  <c r="B781" i="106"/>
  <c r="D781" i="106" s="1"/>
  <c r="B782" i="106"/>
  <c r="D782" i="106" s="1"/>
  <c r="D44" i="29"/>
  <c r="B783" i="106" s="1"/>
  <c r="D783" i="106" s="1"/>
  <c r="B784" i="106"/>
  <c r="D784" i="106" s="1"/>
  <c r="B785" i="106"/>
  <c r="D785" i="106" s="1"/>
  <c r="B786" i="106"/>
  <c r="D786" i="106" s="1"/>
  <c r="D49" i="29"/>
  <c r="B787" i="106" s="1"/>
  <c r="D787" i="106" s="1"/>
  <c r="B788" i="106"/>
  <c r="D788" i="106" s="1"/>
  <c r="B789" i="106"/>
  <c r="D789" i="106" s="1"/>
  <c r="D55" i="29"/>
  <c r="B790" i="106" s="1"/>
  <c r="D790" i="106" s="1"/>
  <c r="B791" i="106"/>
  <c r="D791" i="106" s="1"/>
  <c r="B792" i="106"/>
  <c r="D792" i="106" s="1"/>
  <c r="D59" i="29"/>
  <c r="B793" i="106" s="1"/>
  <c r="D793" i="106" s="1"/>
  <c r="B794" i="106"/>
  <c r="D794" i="106" s="1"/>
  <c r="B795" i="106"/>
  <c r="D795" i="106" s="1"/>
  <c r="B796" i="106"/>
  <c r="D796" i="106" s="1"/>
  <c r="B797" i="106"/>
  <c r="D797" i="106" s="1"/>
  <c r="B798" i="106"/>
  <c r="D798" i="106" s="1"/>
  <c r="B799" i="106"/>
  <c r="D799" i="106" s="1"/>
  <c r="D67" i="29"/>
  <c r="B801" i="106" s="1"/>
  <c r="D801" i="106" s="1"/>
  <c r="B802" i="106"/>
  <c r="D802" i="106" s="1"/>
  <c r="B803" i="106"/>
  <c r="D803" i="106" s="1"/>
  <c r="B804" i="106"/>
  <c r="D804" i="106" s="1"/>
  <c r="B805" i="106"/>
  <c r="D805" i="106" s="1"/>
  <c r="B807" i="106"/>
  <c r="D807" i="106" s="1"/>
  <c r="D74" i="29"/>
  <c r="B809" i="106" s="1"/>
  <c r="D809" i="106" s="1"/>
  <c r="B810" i="106"/>
  <c r="D810" i="106" s="1"/>
  <c r="B812" i="106"/>
  <c r="D812" i="106" s="1"/>
  <c r="B819" i="106"/>
  <c r="D819" i="106" s="1"/>
  <c r="B820" i="106"/>
  <c r="D820" i="106" s="1"/>
  <c r="B826" i="106"/>
  <c r="D826" i="106" s="1"/>
  <c r="B830" i="106"/>
  <c r="D830" i="106" s="1"/>
  <c r="B831" i="106"/>
  <c r="D831" i="106" s="1"/>
  <c r="B832" i="106"/>
  <c r="D832" i="106" s="1"/>
  <c r="B833" i="106"/>
  <c r="D833" i="106" s="1"/>
  <c r="E34" i="29"/>
  <c r="B834" i="106" s="1"/>
  <c r="D834" i="106" s="1"/>
  <c r="B835" i="106"/>
  <c r="D835" i="106" s="1"/>
  <c r="B836" i="106"/>
  <c r="D836" i="106" s="1"/>
  <c r="B837" i="106"/>
  <c r="D837" i="106" s="1"/>
  <c r="B838" i="106"/>
  <c r="D838" i="106" s="1"/>
  <c r="B839" i="106"/>
  <c r="D839" i="106" s="1"/>
  <c r="B840" i="106"/>
  <c r="D840" i="106" s="1"/>
  <c r="E44" i="29"/>
  <c r="B841" i="106" s="1"/>
  <c r="D841" i="106" s="1"/>
  <c r="B842" i="106"/>
  <c r="D842" i="106" s="1"/>
  <c r="B843" i="106"/>
  <c r="D843" i="106" s="1"/>
  <c r="B844" i="106"/>
  <c r="D844" i="106" s="1"/>
  <c r="E49" i="29"/>
  <c r="B846" i="106"/>
  <c r="D846" i="106" s="1"/>
  <c r="B847" i="106"/>
  <c r="D847" i="106" s="1"/>
  <c r="E55" i="29"/>
  <c r="B848" i="106" s="1"/>
  <c r="D848" i="106" s="1"/>
  <c r="B849" i="106"/>
  <c r="D849" i="106" s="1"/>
  <c r="B850" i="106"/>
  <c r="D850" i="106" s="1"/>
  <c r="E59" i="29"/>
  <c r="B851" i="106" s="1"/>
  <c r="D851" i="106" s="1"/>
  <c r="B852" i="106"/>
  <c r="D852" i="106" s="1"/>
  <c r="B853" i="106"/>
  <c r="D853" i="106" s="1"/>
  <c r="B854" i="106"/>
  <c r="D854" i="106" s="1"/>
  <c r="B855" i="106"/>
  <c r="D855" i="106" s="1"/>
  <c r="B856" i="106"/>
  <c r="D856" i="106" s="1"/>
  <c r="B857" i="106"/>
  <c r="D857" i="106" s="1"/>
  <c r="E67" i="29"/>
  <c r="B859" i="106" s="1"/>
  <c r="D859" i="106" s="1"/>
  <c r="B860" i="106"/>
  <c r="D860" i="106" s="1"/>
  <c r="B861" i="106"/>
  <c r="D861" i="106" s="1"/>
  <c r="B862" i="106"/>
  <c r="D862" i="106" s="1"/>
  <c r="B863" i="106"/>
  <c r="D863" i="106" s="1"/>
  <c r="B865" i="106"/>
  <c r="D865" i="106" s="1"/>
  <c r="E74" i="29"/>
  <c r="B867" i="106" s="1"/>
  <c r="D867" i="106" s="1"/>
  <c r="B868" i="106"/>
  <c r="D868" i="106" s="1"/>
  <c r="B870" i="106"/>
  <c r="D870" i="106" s="1"/>
  <c r="E86" i="29"/>
  <c r="B2787" i="106" s="1"/>
  <c r="D2787" i="106" s="1"/>
  <c r="E102" i="29"/>
  <c r="B877" i="106"/>
  <c r="D877" i="106" s="1"/>
  <c r="B878" i="106"/>
  <c r="D878" i="106" s="1"/>
  <c r="B884" i="106"/>
  <c r="D884" i="106" s="1"/>
  <c r="B888" i="106"/>
  <c r="D888" i="106" s="1"/>
  <c r="B889" i="106"/>
  <c r="D889" i="106" s="1"/>
  <c r="B890" i="106"/>
  <c r="D890" i="106" s="1"/>
  <c r="B891" i="106"/>
  <c r="D891" i="106" s="1"/>
  <c r="B893" i="106"/>
  <c r="D893" i="106" s="1"/>
  <c r="B894" i="106"/>
  <c r="D894" i="106" s="1"/>
  <c r="B895" i="106"/>
  <c r="D895" i="106" s="1"/>
  <c r="B896" i="106"/>
  <c r="D896" i="106" s="1"/>
  <c r="B897" i="106"/>
  <c r="D897" i="106" s="1"/>
  <c r="B898" i="106"/>
  <c r="D898" i="106" s="1"/>
  <c r="F44" i="29"/>
  <c r="B899" i="106" s="1"/>
  <c r="D899" i="106" s="1"/>
  <c r="B900" i="106"/>
  <c r="D900" i="106" s="1"/>
  <c r="B901" i="106"/>
  <c r="D901" i="106" s="1"/>
  <c r="B902" i="106"/>
  <c r="D902" i="106" s="1"/>
  <c r="F49" i="29"/>
  <c r="B904" i="106"/>
  <c r="D904" i="106" s="1"/>
  <c r="B905" i="106"/>
  <c r="D905" i="106" s="1"/>
  <c r="F55" i="29"/>
  <c r="B906" i="106" s="1"/>
  <c r="D906" i="106" s="1"/>
  <c r="B907" i="106"/>
  <c r="D907" i="106" s="1"/>
  <c r="B908" i="106"/>
  <c r="D908" i="106" s="1"/>
  <c r="F59" i="29"/>
  <c r="B909" i="106" s="1"/>
  <c r="D909" i="106" s="1"/>
  <c r="B910" i="106"/>
  <c r="D910" i="106" s="1"/>
  <c r="B911" i="106"/>
  <c r="D911" i="106" s="1"/>
  <c r="B912" i="106"/>
  <c r="D912" i="106" s="1"/>
  <c r="B913" i="106"/>
  <c r="D913" i="106" s="1"/>
  <c r="B914" i="106"/>
  <c r="D914" i="106" s="1"/>
  <c r="B915" i="106"/>
  <c r="D915" i="106" s="1"/>
  <c r="F67" i="29"/>
  <c r="B917" i="106" s="1"/>
  <c r="D917" i="106" s="1"/>
  <c r="B918" i="106"/>
  <c r="D918" i="106" s="1"/>
  <c r="B919" i="106"/>
  <c r="D919" i="106" s="1"/>
  <c r="B920" i="106"/>
  <c r="D920" i="106" s="1"/>
  <c r="B921" i="106"/>
  <c r="D921" i="106" s="1"/>
  <c r="B923" i="106"/>
  <c r="D923" i="106" s="1"/>
  <c r="F74" i="29"/>
  <c r="B925" i="106" s="1"/>
  <c r="D925" i="106" s="1"/>
  <c r="B926" i="106"/>
  <c r="D926" i="106" s="1"/>
  <c r="B928" i="106"/>
  <c r="D928" i="106" s="1"/>
  <c r="B935" i="106"/>
  <c r="D935" i="106" s="1"/>
  <c r="B936" i="106"/>
  <c r="D936" i="106" s="1"/>
  <c r="B942" i="106"/>
  <c r="D942" i="106" s="1"/>
  <c r="B946" i="106"/>
  <c r="D946" i="106" s="1"/>
  <c r="B947" i="106"/>
  <c r="D947" i="106" s="1"/>
  <c r="B948" i="106"/>
  <c r="D948" i="106" s="1"/>
  <c r="B949" i="106"/>
  <c r="D949" i="106" s="1"/>
  <c r="B951" i="106"/>
  <c r="D951" i="106" s="1"/>
  <c r="B952" i="106"/>
  <c r="D952" i="106" s="1"/>
  <c r="B953" i="106"/>
  <c r="D953" i="106" s="1"/>
  <c r="B954" i="106"/>
  <c r="D954" i="106" s="1"/>
  <c r="B955" i="106"/>
  <c r="D955" i="106" s="1"/>
  <c r="B956" i="106"/>
  <c r="D956" i="106" s="1"/>
  <c r="G44" i="29"/>
  <c r="B957" i="106" s="1"/>
  <c r="D957" i="106" s="1"/>
  <c r="B958" i="106"/>
  <c r="D958" i="106" s="1"/>
  <c r="B959" i="106"/>
  <c r="D959" i="106" s="1"/>
  <c r="B960" i="106"/>
  <c r="D960" i="106" s="1"/>
  <c r="G49" i="29"/>
  <c r="B961" i="106" s="1"/>
  <c r="D961" i="106" s="1"/>
  <c r="B962" i="106"/>
  <c r="D962" i="106" s="1"/>
  <c r="B963" i="106"/>
  <c r="D963" i="106" s="1"/>
  <c r="G55" i="29"/>
  <c r="B964" i="106" s="1"/>
  <c r="D964" i="106" s="1"/>
  <c r="B965" i="106"/>
  <c r="D965" i="106" s="1"/>
  <c r="B966" i="106"/>
  <c r="D966" i="106" s="1"/>
  <c r="G59" i="29"/>
  <c r="B967" i="106" s="1"/>
  <c r="D967" i="106" s="1"/>
  <c r="B968" i="106"/>
  <c r="D968" i="106" s="1"/>
  <c r="B969" i="106"/>
  <c r="D969" i="106" s="1"/>
  <c r="B970" i="106"/>
  <c r="D970" i="106" s="1"/>
  <c r="B971" i="106"/>
  <c r="D971" i="106" s="1"/>
  <c r="B972" i="106"/>
  <c r="D972" i="106" s="1"/>
  <c r="B973" i="106"/>
  <c r="D973" i="106" s="1"/>
  <c r="G67" i="29"/>
  <c r="B975" i="106" s="1"/>
  <c r="D975" i="106" s="1"/>
  <c r="B976" i="106"/>
  <c r="D976" i="106" s="1"/>
  <c r="B977" i="106"/>
  <c r="D977" i="106" s="1"/>
  <c r="B978" i="106"/>
  <c r="D978" i="106" s="1"/>
  <c r="B979" i="106"/>
  <c r="D979" i="106" s="1"/>
  <c r="B981" i="106"/>
  <c r="D981" i="106" s="1"/>
  <c r="G74" i="29"/>
  <c r="B983" i="106" s="1"/>
  <c r="D983" i="106" s="1"/>
  <c r="B984" i="106"/>
  <c r="D984" i="106" s="1"/>
  <c r="B986" i="106"/>
  <c r="D986" i="106" s="1"/>
  <c r="B993" i="106"/>
  <c r="D993" i="106" s="1"/>
  <c r="B994" i="106"/>
  <c r="D994" i="106" s="1"/>
  <c r="B1000" i="106"/>
  <c r="D1000" i="106" s="1"/>
  <c r="B1004" i="106"/>
  <c r="D1004" i="106" s="1"/>
  <c r="B1005" i="106"/>
  <c r="D1005" i="106" s="1"/>
  <c r="B1006" i="106"/>
  <c r="D1006" i="106" s="1"/>
  <c r="B1007" i="106"/>
  <c r="D1007" i="106" s="1"/>
  <c r="B1009" i="106"/>
  <c r="D1009" i="106" s="1"/>
  <c r="B1010" i="106"/>
  <c r="D1010" i="106" s="1"/>
  <c r="B1011" i="106"/>
  <c r="D1011" i="106" s="1"/>
  <c r="B1012" i="106"/>
  <c r="D1012" i="106" s="1"/>
  <c r="B1013" i="106"/>
  <c r="D1013" i="106" s="1"/>
  <c r="B1014" i="106"/>
  <c r="D1014" i="106" s="1"/>
  <c r="H44" i="29"/>
  <c r="B1015" i="106" s="1"/>
  <c r="D1015" i="106" s="1"/>
  <c r="B1016" i="106"/>
  <c r="D1016" i="106" s="1"/>
  <c r="B1017" i="106"/>
  <c r="D1017" i="106" s="1"/>
  <c r="B1018" i="106"/>
  <c r="D1018" i="106" s="1"/>
  <c r="H49" i="29"/>
  <c r="B1020" i="106"/>
  <c r="D1020" i="106" s="1"/>
  <c r="B1021" i="106"/>
  <c r="D1021" i="106" s="1"/>
  <c r="H55" i="29"/>
  <c r="B1022" i="106" s="1"/>
  <c r="D1022" i="106" s="1"/>
  <c r="B1023" i="106"/>
  <c r="D1023" i="106" s="1"/>
  <c r="B1024" i="106"/>
  <c r="D1024" i="106" s="1"/>
  <c r="H59" i="29"/>
  <c r="B1025" i="106" s="1"/>
  <c r="D1025" i="106" s="1"/>
  <c r="B1026" i="106"/>
  <c r="D1026" i="106" s="1"/>
  <c r="B1027" i="106"/>
  <c r="D1027" i="106" s="1"/>
  <c r="B1028" i="106"/>
  <c r="D1028" i="106" s="1"/>
  <c r="B1029" i="106"/>
  <c r="D1029" i="106" s="1"/>
  <c r="B1030" i="106"/>
  <c r="D1030" i="106" s="1"/>
  <c r="B1031" i="106"/>
  <c r="D1031" i="106" s="1"/>
  <c r="H67" i="29"/>
  <c r="B1033" i="106" s="1"/>
  <c r="D1033" i="106" s="1"/>
  <c r="B1034" i="106"/>
  <c r="D1034" i="106" s="1"/>
  <c r="B1035" i="106"/>
  <c r="D1035" i="106" s="1"/>
  <c r="B1036" i="106"/>
  <c r="D1036" i="106" s="1"/>
  <c r="B1037" i="106"/>
  <c r="D1037" i="106" s="1"/>
  <c r="B1039" i="106"/>
  <c r="D1039" i="106" s="1"/>
  <c r="H74" i="29"/>
  <c r="B1041" i="106" s="1"/>
  <c r="D1041" i="106" s="1"/>
  <c r="B1042" i="106"/>
  <c r="D1042" i="106" s="1"/>
  <c r="B1044" i="106"/>
  <c r="D1044" i="106" s="1"/>
  <c r="H86" i="29"/>
  <c r="B2079" i="106" s="1"/>
  <c r="D2079" i="106" s="1"/>
  <c r="H94" i="29"/>
  <c r="K94" i="29" s="1"/>
  <c r="B2087" i="106" s="1"/>
  <c r="D2087" i="106" s="1"/>
  <c r="H102" i="29"/>
  <c r="B7010" i="106" s="1"/>
  <c r="D7010" i="106" s="1"/>
  <c r="B1046" i="106"/>
  <c r="D1046" i="106" s="1"/>
  <c r="B1047" i="106"/>
  <c r="D1047" i="106" s="1"/>
  <c r="B1049" i="106"/>
  <c r="D1049" i="106" s="1"/>
  <c r="H112" i="29"/>
  <c r="B1051" i="106" s="1"/>
  <c r="D1051" i="106" s="1"/>
  <c r="K16" i="29"/>
  <c r="B1092" i="106" s="1"/>
  <c r="D1092" i="106" s="1"/>
  <c r="K18" i="29"/>
  <c r="B1098" i="106" s="1"/>
  <c r="D1098" i="106" s="1"/>
  <c r="K12" i="29"/>
  <c r="B1102" i="106" s="1"/>
  <c r="D1102" i="106" s="1"/>
  <c r="K14" i="29"/>
  <c r="B1104" i="106" s="1"/>
  <c r="D1104" i="106" s="1"/>
  <c r="K15" i="29"/>
  <c r="B1105" i="106" s="1"/>
  <c r="D1105" i="106" s="1"/>
  <c r="K38" i="29"/>
  <c r="K39" i="29"/>
  <c r="B1108" i="106" s="1"/>
  <c r="D1108" i="106" s="1"/>
  <c r="K40" i="29"/>
  <c r="B1109" i="106" s="1"/>
  <c r="D1109" i="106" s="1"/>
  <c r="K41" i="29"/>
  <c r="B1110" i="106" s="1"/>
  <c r="D1110" i="106" s="1"/>
  <c r="K42" i="29"/>
  <c r="B1111" i="106" s="1"/>
  <c r="D1111" i="106" s="1"/>
  <c r="K43" i="29"/>
  <c r="B1112" i="106" s="1"/>
  <c r="D1112" i="106" s="1"/>
  <c r="K48" i="29"/>
  <c r="B1116" i="106" s="1"/>
  <c r="D1116" i="106" s="1"/>
  <c r="K51" i="29"/>
  <c r="B1118" i="106" s="1"/>
  <c r="D1118" i="106" s="1"/>
  <c r="K57" i="29"/>
  <c r="K62" i="29"/>
  <c r="K63" i="29"/>
  <c r="K64" i="29"/>
  <c r="K65" i="29"/>
  <c r="K70" i="29"/>
  <c r="K71" i="29"/>
  <c r="K72" i="29"/>
  <c r="K73" i="29"/>
  <c r="K75" i="29"/>
  <c r="K80" i="29"/>
  <c r="B2971" i="106" s="1"/>
  <c r="D2971" i="106" s="1"/>
  <c r="K81" i="29"/>
  <c r="B2972" i="106" s="1"/>
  <c r="D2972" i="106" s="1"/>
  <c r="K82" i="29"/>
  <c r="B2973" i="106" s="1"/>
  <c r="D2973" i="106" s="1"/>
  <c r="K83" i="29"/>
  <c r="B2974" i="106" s="1"/>
  <c r="D2974" i="106" s="1"/>
  <c r="K84" i="29"/>
  <c r="B2975" i="106" s="1"/>
  <c r="D2975" i="106" s="1"/>
  <c r="K85" i="29"/>
  <c r="B2976" i="106" s="1"/>
  <c r="D2976" i="106" s="1"/>
  <c r="K95" i="29"/>
  <c r="B6995" i="106" s="1"/>
  <c r="D6995" i="106" s="1"/>
  <c r="K96" i="29"/>
  <c r="B6997" i="106" s="1"/>
  <c r="D6997" i="106" s="1"/>
  <c r="K97" i="29"/>
  <c r="B6999" i="106" s="1"/>
  <c r="D6999" i="106" s="1"/>
  <c r="K98" i="29"/>
  <c r="B7001" i="106" s="1"/>
  <c r="D7001" i="106" s="1"/>
  <c r="K99" i="29"/>
  <c r="B7003" i="106" s="1"/>
  <c r="D7003" i="106" s="1"/>
  <c r="K100" i="29"/>
  <c r="B7005" i="106" s="1"/>
  <c r="D7005" i="106" s="1"/>
  <c r="K101" i="29"/>
  <c r="B7008" i="106" s="1"/>
  <c r="D7008" i="106" s="1"/>
  <c r="K103" i="29"/>
  <c r="B7013" i="106" s="1"/>
  <c r="D7013" i="106" s="1"/>
  <c r="K107" i="29"/>
  <c r="K108" i="29"/>
  <c r="B1145" i="106" s="1"/>
  <c r="D1145" i="106" s="1"/>
  <c r="K111" i="29"/>
  <c r="B1147" i="106" s="1"/>
  <c r="D1147" i="106" s="1"/>
  <c r="K109" i="29"/>
  <c r="B2793" i="106" s="1"/>
  <c r="D2793" i="106" s="1"/>
  <c r="K110" i="29"/>
  <c r="B2794" i="106" s="1"/>
  <c r="D2794" i="106" s="1"/>
  <c r="B1217" i="106"/>
  <c r="D1217" i="106" s="1"/>
  <c r="B1218" i="106"/>
  <c r="D1218" i="106" s="1"/>
  <c r="B1219" i="106"/>
  <c r="D1219" i="106" s="1"/>
  <c r="C131" i="29"/>
  <c r="B1221" i="106" s="1"/>
  <c r="D1221" i="106" s="1"/>
  <c r="B1222" i="106"/>
  <c r="D1222" i="106" s="1"/>
  <c r="C133" i="29"/>
  <c r="B1225" i="106"/>
  <c r="D1225" i="106" s="1"/>
  <c r="B1226" i="106"/>
  <c r="D1226" i="106" s="1"/>
  <c r="B1227" i="106"/>
  <c r="D1227" i="106" s="1"/>
  <c r="D131" i="29"/>
  <c r="B1230" i="106"/>
  <c r="D1230" i="106" s="1"/>
  <c r="B1233" i="106"/>
  <c r="D1233" i="106" s="1"/>
  <c r="B1234" i="106"/>
  <c r="D1234" i="106" s="1"/>
  <c r="B1235" i="106"/>
  <c r="D1235" i="106" s="1"/>
  <c r="E131" i="29"/>
  <c r="B1238" i="106"/>
  <c r="D1238" i="106" s="1"/>
  <c r="B1241" i="106"/>
  <c r="D1241" i="106" s="1"/>
  <c r="B1242" i="106"/>
  <c r="D1242" i="106" s="1"/>
  <c r="B1243" i="106"/>
  <c r="D1243" i="106" s="1"/>
  <c r="F131" i="29"/>
  <c r="B1246" i="106"/>
  <c r="D1246" i="106" s="1"/>
  <c r="B1249" i="106"/>
  <c r="D1249" i="106" s="1"/>
  <c r="B1250" i="106"/>
  <c r="D1250" i="106" s="1"/>
  <c r="B1251" i="106"/>
  <c r="D1251" i="106" s="1"/>
  <c r="B1252" i="106"/>
  <c r="D1252" i="106" s="1"/>
  <c r="G131" i="29"/>
  <c r="B1255" i="106"/>
  <c r="D1255" i="106" s="1"/>
  <c r="B1258" i="106"/>
  <c r="D1258" i="106" s="1"/>
  <c r="B1259" i="106"/>
  <c r="D1259" i="106" s="1"/>
  <c r="B1260" i="106"/>
  <c r="D1260" i="106" s="1"/>
  <c r="H131" i="29"/>
  <c r="B1263" i="106"/>
  <c r="D1263" i="106" s="1"/>
  <c r="H143" i="29"/>
  <c r="B1265" i="106" s="1"/>
  <c r="D1265" i="106" s="1"/>
  <c r="B1266" i="106"/>
  <c r="D1266" i="106" s="1"/>
  <c r="B1267" i="106"/>
  <c r="D1267" i="106" s="1"/>
  <c r="B1268" i="106"/>
  <c r="D1268" i="106" s="1"/>
  <c r="H151" i="29"/>
  <c r="H153" i="29" s="1"/>
  <c r="B1270" i="106" s="1"/>
  <c r="D1270" i="106" s="1"/>
  <c r="K127" i="29"/>
  <c r="K128" i="29"/>
  <c r="B1274" i="106" s="1"/>
  <c r="D1274" i="106" s="1"/>
  <c r="K130" i="29"/>
  <c r="B1275" i="106" s="1"/>
  <c r="D1275" i="106" s="1"/>
  <c r="K129" i="29"/>
  <c r="K132" i="29"/>
  <c r="B1278" i="106" s="1"/>
  <c r="D1278" i="106" s="1"/>
  <c r="K124" i="29"/>
  <c r="K138" i="29"/>
  <c r="K139" i="29"/>
  <c r="B2985" i="106" s="1"/>
  <c r="D2985" i="106" s="1"/>
  <c r="K140" i="29"/>
  <c r="B2986" i="106" s="1"/>
  <c r="D2986" i="106" s="1"/>
  <c r="K142" i="29"/>
  <c r="B2092" i="106" s="1"/>
  <c r="D2092" i="106" s="1"/>
  <c r="K146" i="29"/>
  <c r="K147" i="29"/>
  <c r="B1282" i="106" s="1"/>
  <c r="D1282" i="106" s="1"/>
  <c r="K150" i="29"/>
  <c r="B1283" i="106" s="1"/>
  <c r="D1283" i="106" s="1"/>
  <c r="K148" i="29"/>
  <c r="B2808" i="106" s="1"/>
  <c r="D2808" i="106" s="1"/>
  <c r="K149" i="29"/>
  <c r="B2809" i="106" s="1"/>
  <c r="D2809" i="106" s="1"/>
  <c r="K152" i="29"/>
  <c r="B7048" i="106" s="1"/>
  <c r="D7048" i="106" s="1"/>
  <c r="B1305" i="106"/>
  <c r="D1305" i="106" s="1"/>
  <c r="E176" i="29"/>
  <c r="B1308" i="106"/>
  <c r="D1308" i="106" s="1"/>
  <c r="B1309" i="106"/>
  <c r="D1309" i="106" s="1"/>
  <c r="B1310" i="106"/>
  <c r="D1310" i="106" s="1"/>
  <c r="B1311" i="106"/>
  <c r="D1311" i="106" s="1"/>
  <c r="H172" i="29"/>
  <c r="B1312" i="106" s="1"/>
  <c r="D1312" i="106" s="1"/>
  <c r="B1313" i="106"/>
  <c r="D1313" i="106" s="1"/>
  <c r="B1314" i="106"/>
  <c r="D1314" i="106" s="1"/>
  <c r="K167" i="29"/>
  <c r="B1322" i="106" s="1"/>
  <c r="D1322" i="106" s="1"/>
  <c r="K168" i="29"/>
  <c r="B1323" i="106" s="1"/>
  <c r="D1323" i="106" s="1"/>
  <c r="K173" i="29"/>
  <c r="B1324" i="106" s="1"/>
  <c r="D1324" i="106" s="1"/>
  <c r="K171" i="29"/>
  <c r="B1325" i="106" s="1"/>
  <c r="D1325" i="106" s="1"/>
  <c r="K169" i="29"/>
  <c r="B2816" i="106" s="1"/>
  <c r="D2816" i="106" s="1"/>
  <c r="K170" i="29"/>
  <c r="K174" i="29"/>
  <c r="K175" i="29"/>
  <c r="B1328" i="106" s="1"/>
  <c r="D1328" i="106" s="1"/>
  <c r="B1333" i="106"/>
  <c r="D1333" i="106" s="1"/>
  <c r="B1336" i="106"/>
  <c r="D1336" i="106" s="1"/>
  <c r="C188" i="29"/>
  <c r="B1339" i="106"/>
  <c r="D1339" i="106" s="1"/>
  <c r="B1342" i="106"/>
  <c r="D1342" i="106" s="1"/>
  <c r="D188" i="29"/>
  <c r="B1345" i="106"/>
  <c r="D1345" i="106" s="1"/>
  <c r="B1348" i="106"/>
  <c r="D1348" i="106" s="1"/>
  <c r="E188" i="29"/>
  <c r="B1349" i="106" s="1"/>
  <c r="D1349" i="106" s="1"/>
  <c r="E198" i="29"/>
  <c r="E200" i="29" s="1"/>
  <c r="B1352" i="106"/>
  <c r="D1352" i="106" s="1"/>
  <c r="B1355" i="106"/>
  <c r="D1355" i="106" s="1"/>
  <c r="F188" i="29"/>
  <c r="B1358" i="106"/>
  <c r="D1358" i="106" s="1"/>
  <c r="B1361" i="106"/>
  <c r="D1361" i="106" s="1"/>
  <c r="G188" i="29"/>
  <c r="B1362" i="106" s="1"/>
  <c r="D1362" i="106" s="1"/>
  <c r="B1364" i="106"/>
  <c r="D1364" i="106" s="1"/>
  <c r="B1367" i="106"/>
  <c r="D1367" i="106" s="1"/>
  <c r="H188" i="29"/>
  <c r="B1368" i="106" s="1"/>
  <c r="D1368" i="106" s="1"/>
  <c r="B1369" i="106"/>
  <c r="D1369" i="106" s="1"/>
  <c r="B1370" i="106"/>
  <c r="D1370" i="106" s="1"/>
  <c r="B1371" i="106"/>
  <c r="D1371" i="106" s="1"/>
  <c r="H208" i="29"/>
  <c r="H212" i="29" s="1"/>
  <c r="B1373" i="106" s="1"/>
  <c r="D1373" i="106" s="1"/>
  <c r="H198" i="29"/>
  <c r="K186" i="29"/>
  <c r="B1375" i="106" s="1"/>
  <c r="D1375" i="106" s="1"/>
  <c r="K187" i="29"/>
  <c r="B1378" i="106" s="1"/>
  <c r="D1378" i="106" s="1"/>
  <c r="K184" i="29"/>
  <c r="K192" i="29"/>
  <c r="B3005" i="106" s="1"/>
  <c r="D3005" i="106" s="1"/>
  <c r="K193" i="29"/>
  <c r="B3006" i="106" s="1"/>
  <c r="D3006" i="106" s="1"/>
  <c r="K194" i="29"/>
  <c r="B3007" i="106" s="1"/>
  <c r="D3007" i="106" s="1"/>
  <c r="K195" i="29"/>
  <c r="B3008" i="106" s="1"/>
  <c r="D3008" i="106" s="1"/>
  <c r="K196" i="29"/>
  <c r="B3009" i="106" s="1"/>
  <c r="D3009" i="106" s="1"/>
  <c r="K197" i="29"/>
  <c r="B3010" i="106" s="1"/>
  <c r="D3010" i="106" s="1"/>
  <c r="K199" i="29"/>
  <c r="B2837" i="106" s="1"/>
  <c r="D2837" i="106" s="1"/>
  <c r="K203" i="29"/>
  <c r="B1381" i="106" s="1"/>
  <c r="D1381" i="106" s="1"/>
  <c r="K204" i="29"/>
  <c r="B1382" i="106" s="1"/>
  <c r="D1382" i="106" s="1"/>
  <c r="K207" i="29"/>
  <c r="B1383" i="106" s="1"/>
  <c r="D1383" i="106" s="1"/>
  <c r="K205" i="29"/>
  <c r="B2839" i="106" s="1"/>
  <c r="D2839" i="106" s="1"/>
  <c r="K206" i="29"/>
  <c r="K209" i="29"/>
  <c r="B7066" i="106" s="1"/>
  <c r="D7066" i="106" s="1"/>
  <c r="K210" i="29"/>
  <c r="K211" i="29"/>
  <c r="B7068" i="106" s="1"/>
  <c r="D7068" i="106" s="1"/>
  <c r="B1394" i="106"/>
  <c r="D1394" i="106" s="1"/>
  <c r="B1400" i="106"/>
  <c r="D1400" i="106" s="1"/>
  <c r="B1404" i="106"/>
  <c r="D1404" i="106" s="1"/>
  <c r="B1405" i="106"/>
  <c r="D1405" i="106" s="1"/>
  <c r="B1406" i="106"/>
  <c r="D1406" i="106" s="1"/>
  <c r="B1407" i="106"/>
  <c r="D1407" i="106" s="1"/>
  <c r="D233" i="29"/>
  <c r="B1409" i="106"/>
  <c r="D1409" i="106" s="1"/>
  <c r="B1410" i="106"/>
  <c r="D1410" i="106" s="1"/>
  <c r="B1411" i="106"/>
  <c r="D1411" i="106" s="1"/>
  <c r="B1412" i="106"/>
  <c r="D1412" i="106" s="1"/>
  <c r="B1413" i="106"/>
  <c r="D1413" i="106" s="1"/>
  <c r="B1414" i="106"/>
  <c r="D1414" i="106" s="1"/>
  <c r="D242" i="29"/>
  <c r="B1416" i="106"/>
  <c r="D1416" i="106" s="1"/>
  <c r="B1417" i="106"/>
  <c r="D1417" i="106" s="1"/>
  <c r="B1418" i="106"/>
  <c r="D1418" i="106" s="1"/>
  <c r="D247" i="29"/>
  <c r="B1419" i="106" s="1"/>
  <c r="D1419" i="106" s="1"/>
  <c r="D1420" i="106"/>
  <c r="D1421" i="106"/>
  <c r="B1422" i="106"/>
  <c r="D1422" i="106" s="1"/>
  <c r="B1423" i="106"/>
  <c r="D1423" i="106" s="1"/>
  <c r="B1424" i="106"/>
  <c r="D1424" i="106" s="1"/>
  <c r="D258" i="29"/>
  <c r="B1425" i="106" s="1"/>
  <c r="D1425" i="106" s="1"/>
  <c r="B1426" i="106"/>
  <c r="D1426" i="106" s="1"/>
  <c r="B1427" i="106"/>
  <c r="D1427" i="106" s="1"/>
  <c r="B1428" i="106"/>
  <c r="D1428" i="106" s="1"/>
  <c r="B1429" i="106"/>
  <c r="D1429" i="106" s="1"/>
  <c r="B1430" i="106"/>
  <c r="D1430" i="106" s="1"/>
  <c r="B1431" i="106"/>
  <c r="D1431" i="106" s="1"/>
  <c r="B1432" i="106"/>
  <c r="D1432" i="106" s="1"/>
  <c r="D267" i="29"/>
  <c r="B1434" i="106" s="1"/>
  <c r="D1434" i="106" s="1"/>
  <c r="B1435" i="106"/>
  <c r="D1435" i="106" s="1"/>
  <c r="B1436" i="106"/>
  <c r="D1436" i="106" s="1"/>
  <c r="B1437" i="106"/>
  <c r="D1437" i="106" s="1"/>
  <c r="B1438" i="106"/>
  <c r="D1438" i="106" s="1"/>
  <c r="B1440" i="106"/>
  <c r="D1440" i="106" s="1"/>
  <c r="D274" i="29"/>
  <c r="B1442" i="106" s="1"/>
  <c r="D1442" i="106" s="1"/>
  <c r="B1443" i="106"/>
  <c r="D1443" i="106" s="1"/>
  <c r="B1445" i="106"/>
  <c r="D1445" i="106" s="1"/>
  <c r="B1447" i="106"/>
  <c r="D1447" i="106" s="1"/>
  <c r="B1448" i="106"/>
  <c r="D1448" i="106" s="1"/>
  <c r="B1449" i="106"/>
  <c r="D1449" i="106" s="1"/>
  <c r="H290" i="29"/>
  <c r="B1450" i="106" s="1"/>
  <c r="D1450" i="106" s="1"/>
  <c r="K229" i="29"/>
  <c r="B1458" i="106" s="1"/>
  <c r="D1458" i="106" s="1"/>
  <c r="K231" i="29"/>
  <c r="B1464" i="106" s="1"/>
  <c r="D1464" i="106" s="1"/>
  <c r="K225" i="29"/>
  <c r="B1468" i="106" s="1"/>
  <c r="D1468" i="106" s="1"/>
  <c r="K226" i="29"/>
  <c r="B1469" i="106" s="1"/>
  <c r="D1469" i="106" s="1"/>
  <c r="K227" i="29"/>
  <c r="B1470" i="106" s="1"/>
  <c r="D1470" i="106" s="1"/>
  <c r="K228" i="29"/>
  <c r="B1471" i="106" s="1"/>
  <c r="D1471" i="106" s="1"/>
  <c r="K219" i="29"/>
  <c r="B3388" i="106" s="1"/>
  <c r="D3388" i="106" s="1"/>
  <c r="K220" i="29"/>
  <c r="F67" i="34" s="1"/>
  <c r="K221" i="29"/>
  <c r="B3389" i="106" s="1"/>
  <c r="D3389" i="106" s="1"/>
  <c r="K222" i="29"/>
  <c r="F68" i="34" s="1"/>
  <c r="K223" i="29"/>
  <c r="B3063" i="106" s="1"/>
  <c r="D3063" i="106" s="1"/>
  <c r="K224" i="29"/>
  <c r="F69" i="34" s="1"/>
  <c r="K230" i="29"/>
  <c r="B7078" i="106" s="1"/>
  <c r="D7078" i="106" s="1"/>
  <c r="K232" i="29"/>
  <c r="B3390" i="106" s="1"/>
  <c r="D3390" i="106" s="1"/>
  <c r="K236" i="29"/>
  <c r="K237" i="29"/>
  <c r="B1474" i="106" s="1"/>
  <c r="D1474" i="106" s="1"/>
  <c r="K238" i="29"/>
  <c r="B1475" i="106" s="1"/>
  <c r="D1475" i="106" s="1"/>
  <c r="K239" i="29"/>
  <c r="B1476" i="106" s="1"/>
  <c r="D1476" i="106" s="1"/>
  <c r="K240" i="29"/>
  <c r="B1477" i="106" s="1"/>
  <c r="D1477" i="106" s="1"/>
  <c r="K241" i="29"/>
  <c r="B1478" i="106" s="1"/>
  <c r="D1478" i="106" s="1"/>
  <c r="K244" i="29"/>
  <c r="B1480" i="106" s="1"/>
  <c r="D1480" i="106" s="1"/>
  <c r="K245" i="29"/>
  <c r="B1481" i="106" s="1"/>
  <c r="D1481" i="106" s="1"/>
  <c r="K246" i="29"/>
  <c r="B1482" i="106" s="1"/>
  <c r="D1482" i="106" s="1"/>
  <c r="D1484" i="106"/>
  <c r="D1485" i="106"/>
  <c r="D2724" i="106"/>
  <c r="K252" i="29"/>
  <c r="B7080" i="106" s="1"/>
  <c r="D7080" i="106" s="1"/>
  <c r="D7082" i="106"/>
  <c r="D7084" i="106"/>
  <c r="D7086" i="106"/>
  <c r="B7088" i="106"/>
  <c r="D7088" i="106" s="1"/>
  <c r="D7090" i="106"/>
  <c r="D7092" i="106"/>
  <c r="D7094" i="106"/>
  <c r="D7096" i="106"/>
  <c r="K256" i="29"/>
  <c r="B1487" i="106" s="1"/>
  <c r="D1487" i="106" s="1"/>
  <c r="K257" i="29"/>
  <c r="B1488" i="106" s="1"/>
  <c r="D1488" i="106" s="1"/>
  <c r="K260" i="29"/>
  <c r="K261" i="29"/>
  <c r="B1491" i="106" s="1"/>
  <c r="D1491" i="106" s="1"/>
  <c r="K262" i="29"/>
  <c r="B1492" i="106" s="1"/>
  <c r="D1492" i="106" s="1"/>
  <c r="K263" i="29"/>
  <c r="B1493" i="106" s="1"/>
  <c r="D1493" i="106" s="1"/>
  <c r="K264" i="29"/>
  <c r="B1494" i="106" s="1"/>
  <c r="D1494" i="106" s="1"/>
  <c r="K265" i="29"/>
  <c r="B1495" i="106" s="1"/>
  <c r="D1495" i="106" s="1"/>
  <c r="K266" i="29"/>
  <c r="B1496" i="106" s="1"/>
  <c r="D1496" i="106" s="1"/>
  <c r="K269" i="29"/>
  <c r="B1499" i="106" s="1"/>
  <c r="D1499" i="106" s="1"/>
  <c r="K270" i="29"/>
  <c r="B1500" i="106" s="1"/>
  <c r="D1500" i="106" s="1"/>
  <c r="K271" i="29"/>
  <c r="B1501" i="106" s="1"/>
  <c r="D1501" i="106" s="1"/>
  <c r="K272" i="29"/>
  <c r="B1502" i="106" s="1"/>
  <c r="D1502" i="106" s="1"/>
  <c r="K273" i="29"/>
  <c r="B1504" i="106" s="1"/>
  <c r="D1504" i="106" s="1"/>
  <c r="K275" i="29"/>
  <c r="B1507" i="106" s="1"/>
  <c r="D1507" i="106" s="1"/>
  <c r="K277" i="29"/>
  <c r="B1509" i="106" s="1"/>
  <c r="D1509" i="106" s="1"/>
  <c r="K285" i="29"/>
  <c r="K286" i="29"/>
  <c r="B1511" i="106" s="1"/>
  <c r="D1511" i="106" s="1"/>
  <c r="K289" i="29"/>
  <c r="B1512" i="106" s="1"/>
  <c r="D1512" i="106" s="1"/>
  <c r="K287" i="29"/>
  <c r="B2843" i="106" s="1"/>
  <c r="D2843" i="106" s="1"/>
  <c r="K288" i="29"/>
  <c r="B2844" i="106" s="1"/>
  <c r="D2844" i="106" s="1"/>
  <c r="K280" i="29"/>
  <c r="K281" i="29"/>
  <c r="B4164" i="106" s="1"/>
  <c r="D4164" i="106" s="1"/>
  <c r="B1517" i="106"/>
  <c r="D1517" i="106" s="1"/>
  <c r="B1520" i="106"/>
  <c r="D1520" i="106" s="1"/>
  <c r="C300" i="29"/>
  <c r="B1523" i="106"/>
  <c r="D1523" i="106" s="1"/>
  <c r="B1526" i="106"/>
  <c r="D1526" i="106" s="1"/>
  <c r="D300" i="29"/>
  <c r="B1527" i="106" s="1"/>
  <c r="D1527" i="106" s="1"/>
  <c r="B1529" i="106"/>
  <c r="D1529" i="106" s="1"/>
  <c r="B1532" i="106"/>
  <c r="D1532" i="106" s="1"/>
  <c r="E300" i="29"/>
  <c r="B1533" i="106" s="1"/>
  <c r="D1533" i="106" s="1"/>
  <c r="E307" i="29"/>
  <c r="B1535" i="106"/>
  <c r="D1535" i="106" s="1"/>
  <c r="B1538" i="106"/>
  <c r="D1538" i="106" s="1"/>
  <c r="F300" i="29"/>
  <c r="B1539" i="106" s="1"/>
  <c r="D1539" i="106" s="1"/>
  <c r="B1541" i="106"/>
  <c r="D1541" i="106" s="1"/>
  <c r="B1544" i="106"/>
  <c r="D1544" i="106" s="1"/>
  <c r="G300" i="29"/>
  <c r="B1545" i="106" s="1"/>
  <c r="D1545" i="106" s="1"/>
  <c r="B1547" i="106"/>
  <c r="D1547" i="106" s="1"/>
  <c r="B1550" i="106"/>
  <c r="D1550" i="106" s="1"/>
  <c r="H300" i="29"/>
  <c r="B1551" i="106" s="1"/>
  <c r="D1551" i="106" s="1"/>
  <c r="H307" i="29"/>
  <c r="B7113" i="106" s="1"/>
  <c r="D7113" i="106" s="1"/>
  <c r="K298" i="29"/>
  <c r="K299" i="29"/>
  <c r="B1556" i="106" s="1"/>
  <c r="D1556" i="106" s="1"/>
  <c r="K303" i="29"/>
  <c r="K304" i="29"/>
  <c r="K305" i="29"/>
  <c r="K306" i="29"/>
  <c r="B3715" i="106" s="1"/>
  <c r="D3715" i="106" s="1"/>
  <c r="B1615" i="106"/>
  <c r="D1615" i="106" s="1"/>
  <c r="B1629" i="106"/>
  <c r="D1629" i="106" s="1"/>
  <c r="B1643" i="106"/>
  <c r="D1643" i="106" s="1"/>
  <c r="B1657" i="106"/>
  <c r="D1657" i="106" s="1"/>
  <c r="B1671" i="106"/>
  <c r="D1671" i="106" s="1"/>
  <c r="B1685" i="106"/>
  <c r="D1685" i="106" s="1"/>
  <c r="B1774" i="106"/>
  <c r="B1775" i="106"/>
  <c r="B1776" i="106"/>
  <c r="B1777" i="106"/>
  <c r="B1778" i="106"/>
  <c r="B1779" i="106"/>
  <c r="B1781" i="106"/>
  <c r="B1782" i="106"/>
  <c r="B1783" i="106"/>
  <c r="B1784" i="106"/>
  <c r="B1786" i="106"/>
  <c r="C19" i="7"/>
  <c r="B1789" i="106" s="1"/>
  <c r="F4" i="7"/>
  <c r="B1790" i="106" s="1"/>
  <c r="D1790" i="106" s="1"/>
  <c r="F5" i="7"/>
  <c r="B1791" i="106" s="1"/>
  <c r="D1791" i="106" s="1"/>
  <c r="F6" i="7"/>
  <c r="B1792" i="106" s="1"/>
  <c r="D1792" i="106" s="1"/>
  <c r="F7" i="7"/>
  <c r="B1793" i="106" s="1"/>
  <c r="D1793" i="106" s="1"/>
  <c r="F8" i="7"/>
  <c r="B1794" i="106" s="1"/>
  <c r="D1794" i="106" s="1"/>
  <c r="F10" i="7"/>
  <c r="B1795" i="106" s="1"/>
  <c r="D1795" i="106" s="1"/>
  <c r="F9" i="7"/>
  <c r="B1797" i="106" s="1"/>
  <c r="F11" i="7"/>
  <c r="B1798" i="106" s="1"/>
  <c r="D1798" i="106" s="1"/>
  <c r="F12" i="7"/>
  <c r="B1799" i="106" s="1"/>
  <c r="D1799" i="106" s="1"/>
  <c r="F14" i="7"/>
  <c r="B1800" i="106" s="1"/>
  <c r="D1800" i="106" s="1"/>
  <c r="F15" i="7"/>
  <c r="B1802" i="106" s="1"/>
  <c r="B1806" i="106"/>
  <c r="D1806" i="106" s="1"/>
  <c r="B1807" i="106"/>
  <c r="D1807" i="106" s="1"/>
  <c r="B1808" i="106"/>
  <c r="D1808" i="106" s="1"/>
  <c r="B1809" i="106"/>
  <c r="D1809" i="106" s="1"/>
  <c r="B1810" i="106"/>
  <c r="D1810" i="106" s="1"/>
  <c r="B1811" i="106"/>
  <c r="D1811" i="106" s="1"/>
  <c r="B1813" i="106"/>
  <c r="B1814" i="106"/>
  <c r="D1814" i="106" s="1"/>
  <c r="B1815" i="106"/>
  <c r="D1815" i="106" s="1"/>
  <c r="B1816" i="106"/>
  <c r="D1816" i="106" s="1"/>
  <c r="B1818" i="106"/>
  <c r="E19" i="7"/>
  <c r="B1821" i="106" s="1"/>
  <c r="D1821" i="106" s="1"/>
  <c r="B1823" i="106"/>
  <c r="B1824" i="106"/>
  <c r="B1825" i="106"/>
  <c r="B1826" i="106"/>
  <c r="B1827" i="106"/>
  <c r="D1827" i="106" s="1"/>
  <c r="B1828" i="106"/>
  <c r="D1828" i="106" s="1"/>
  <c r="B1829" i="106"/>
  <c r="D1829" i="106" s="1"/>
  <c r="B1830" i="106"/>
  <c r="C15" i="8"/>
  <c r="B1831" i="106" s="1"/>
  <c r="D1831" i="106" s="1"/>
  <c r="B1832" i="106"/>
  <c r="B1833" i="106"/>
  <c r="B1834" i="106"/>
  <c r="C21" i="8"/>
  <c r="B1835" i="106"/>
  <c r="B1836" i="106"/>
  <c r="B1837" i="106"/>
  <c r="B1838" i="106"/>
  <c r="B1839" i="106"/>
  <c r="D1839" i="106" s="1"/>
  <c r="B1840" i="106"/>
  <c r="B1841" i="106"/>
  <c r="B1842" i="106"/>
  <c r="B1843" i="106"/>
  <c r="B1844" i="106"/>
  <c r="D15" i="8"/>
  <c r="B1845" i="106" s="1"/>
  <c r="D1845" i="106" s="1"/>
  <c r="B1846" i="106"/>
  <c r="B1847" i="106"/>
  <c r="B1848" i="106"/>
  <c r="D21" i="8"/>
  <c r="B1849" i="106" s="1"/>
  <c r="B1850" i="106"/>
  <c r="B1851" i="106"/>
  <c r="B1852" i="106"/>
  <c r="B1853" i="106"/>
  <c r="B1854" i="106"/>
  <c r="B1855" i="106"/>
  <c r="B1856" i="106"/>
  <c r="B1857" i="106"/>
  <c r="B1858" i="106"/>
  <c r="E15" i="8"/>
  <c r="B1859" i="106" s="1"/>
  <c r="B1860" i="106"/>
  <c r="B1861" i="106"/>
  <c r="B1862" i="106"/>
  <c r="E21" i="8"/>
  <c r="B1863" i="106" s="1"/>
  <c r="B1864" i="106"/>
  <c r="F6" i="8"/>
  <c r="F7" i="8"/>
  <c r="B1866" i="106" s="1"/>
  <c r="F12" i="8"/>
  <c r="B1867" i="106" s="1"/>
  <c r="D1867" i="106" s="1"/>
  <c r="F11" i="8"/>
  <c r="B1868" i="106" s="1"/>
  <c r="F8" i="8"/>
  <c r="B1869" i="106" s="1"/>
  <c r="D1869" i="106" s="1"/>
  <c r="F9" i="8"/>
  <c r="B1870" i="106" s="1"/>
  <c r="D1870" i="106" s="1"/>
  <c r="F10" i="8"/>
  <c r="B1871" i="106" s="1"/>
  <c r="D1871" i="106" s="1"/>
  <c r="F14" i="8"/>
  <c r="B1872" i="106" s="1"/>
  <c r="F13" i="8"/>
  <c r="B3686" i="106" s="1"/>
  <c r="F17" i="8"/>
  <c r="B1874" i="106" s="1"/>
  <c r="F18" i="8"/>
  <c r="B1875" i="106" s="1"/>
  <c r="F20" i="8"/>
  <c r="B1876" i="106" s="1"/>
  <c r="F19" i="8"/>
  <c r="B3687" i="106" s="1"/>
  <c r="F23" i="8"/>
  <c r="B1878" i="106" s="1"/>
  <c r="E49" i="8"/>
  <c r="B1937" i="106" s="1"/>
  <c r="D1937" i="106" s="1"/>
  <c r="F49" i="8"/>
  <c r="B1938" i="106" s="1"/>
  <c r="B1946" i="106"/>
  <c r="D1946" i="106" s="1"/>
  <c r="B1948" i="106"/>
  <c r="D1948" i="106" s="1"/>
  <c r="B1969" i="106"/>
  <c r="D1969" i="106" s="1"/>
  <c r="B1970" i="106"/>
  <c r="D1970" i="106" s="1"/>
  <c r="B1971" i="106"/>
  <c r="D1971" i="106" s="1"/>
  <c r="B1972" i="106"/>
  <c r="D1972" i="106" s="1"/>
  <c r="H12" i="12"/>
  <c r="B1977" i="106"/>
  <c r="D1977" i="106" s="1"/>
  <c r="B1978" i="106"/>
  <c r="D1978" i="106" s="1"/>
  <c r="H23" i="12"/>
  <c r="B1980" i="106" s="1"/>
  <c r="D1980" i="106" s="1"/>
  <c r="B1982" i="106"/>
  <c r="D1982" i="106" s="1"/>
  <c r="B1983" i="106"/>
  <c r="D1983" i="106" s="1"/>
  <c r="B1984" i="106"/>
  <c r="D1984" i="106" s="1"/>
  <c r="B1985" i="106"/>
  <c r="D1985" i="106" s="1"/>
  <c r="B1986" i="106"/>
  <c r="D1986" i="106" s="1"/>
  <c r="I12" i="12"/>
  <c r="B1988" i="106" s="1"/>
  <c r="D1988" i="106" s="1"/>
  <c r="B1990" i="106"/>
  <c r="D1990" i="106" s="1"/>
  <c r="B1991" i="106"/>
  <c r="D1991" i="106" s="1"/>
  <c r="B1993" i="106"/>
  <c r="D1993" i="106" s="1"/>
  <c r="B2006" i="106"/>
  <c r="D2006" i="106" s="1"/>
  <c r="B2007" i="106"/>
  <c r="D2007" i="106" s="1"/>
  <c r="B2008" i="106"/>
  <c r="D2008" i="106" s="1"/>
  <c r="B2009" i="106"/>
  <c r="D2009" i="106" s="1"/>
  <c r="B2010" i="106"/>
  <c r="B2012" i="106"/>
  <c r="D2012" i="106" s="1"/>
  <c r="B2013" i="106"/>
  <c r="D2013" i="106" s="1"/>
  <c r="B2014" i="106"/>
  <c r="D2014" i="106" s="1"/>
  <c r="B2015" i="106"/>
  <c r="D2015" i="106" s="1"/>
  <c r="B2016" i="106"/>
  <c r="D16" i="11"/>
  <c r="B2017" i="106" s="1"/>
  <c r="D2017" i="106" s="1"/>
  <c r="B2018" i="106"/>
  <c r="B2019" i="106"/>
  <c r="B2020" i="106"/>
  <c r="B2021" i="106"/>
  <c r="D2021" i="106" s="1"/>
  <c r="B2022" i="106"/>
  <c r="E16" i="11"/>
  <c r="B2023" i="106" s="1"/>
  <c r="D2023" i="106" s="1"/>
  <c r="F8" i="11"/>
  <c r="B2025" i="106" s="1"/>
  <c r="D2025" i="106" s="1"/>
  <c r="F10" i="11"/>
  <c r="B2026" i="106" s="1"/>
  <c r="D2026" i="106" s="1"/>
  <c r="F12" i="11"/>
  <c r="B2027" i="106" s="1"/>
  <c r="D2027" i="106" s="1"/>
  <c r="F13" i="11"/>
  <c r="B2028" i="106" s="1"/>
  <c r="B2031" i="106"/>
  <c r="D2031" i="106" s="1"/>
  <c r="B2032" i="106"/>
  <c r="D2032" i="106" s="1"/>
  <c r="B2033" i="106"/>
  <c r="D2033" i="106" s="1"/>
  <c r="B2034" i="106"/>
  <c r="H16" i="11"/>
  <c r="B2035" i="106" s="1"/>
  <c r="D2035" i="106" s="1"/>
  <c r="B2037" i="106"/>
  <c r="D2037" i="106" s="1"/>
  <c r="B2038" i="106"/>
  <c r="D2038" i="106" s="1"/>
  <c r="B2039" i="106"/>
  <c r="D2039" i="106" s="1"/>
  <c r="B2040" i="106"/>
  <c r="I16" i="11"/>
  <c r="B2041" i="106" s="1"/>
  <c r="D2041" i="106" s="1"/>
  <c r="B2043" i="106"/>
  <c r="B2044" i="106"/>
  <c r="B2045" i="106"/>
  <c r="D2045" i="106" s="1"/>
  <c r="B2046" i="106"/>
  <c r="J16" i="11"/>
  <c r="B2047" i="106" s="1"/>
  <c r="D2047" i="106" s="1"/>
  <c r="K8" i="11"/>
  <c r="B2049" i="106" s="1"/>
  <c r="D2049" i="106" s="1"/>
  <c r="K10" i="11"/>
  <c r="B2050" i="106" s="1"/>
  <c r="D2050" i="106" s="1"/>
  <c r="K12" i="11"/>
  <c r="B2051" i="106" s="1"/>
  <c r="D2051" i="106" s="1"/>
  <c r="K13" i="11"/>
  <c r="B2052" i="106" s="1"/>
  <c r="B2089" i="106"/>
  <c r="D2089" i="106" s="1"/>
  <c r="B2090" i="106"/>
  <c r="D2090" i="106" s="1"/>
  <c r="I47" i="4"/>
  <c r="B2103" i="106" s="1"/>
  <c r="D2103" i="106" s="1"/>
  <c r="I48" i="4"/>
  <c r="B2104" i="106" s="1"/>
  <c r="D2104" i="106" s="1"/>
  <c r="B2105" i="106"/>
  <c r="D2105" i="106" s="1"/>
  <c r="B2433" i="106"/>
  <c r="D2433" i="106" s="1"/>
  <c r="B2435" i="106"/>
  <c r="D2435" i="106" s="1"/>
  <c r="B2473" i="106"/>
  <c r="D2473" i="106" s="1"/>
  <c r="B2475" i="106"/>
  <c r="D2475" i="106" s="1"/>
  <c r="B2502" i="106"/>
  <c r="D2502" i="106" s="1"/>
  <c r="B2533" i="106"/>
  <c r="D2533" i="106" s="1"/>
  <c r="B2561" i="106"/>
  <c r="D2561" i="106" s="1"/>
  <c r="B2573" i="106"/>
  <c r="D2573" i="106" s="1"/>
  <c r="B2600" i="106"/>
  <c r="D2600" i="106" s="1"/>
  <c r="B2612" i="106"/>
  <c r="D2612" i="106" s="1"/>
  <c r="B2635" i="106"/>
  <c r="D2635" i="106" s="1"/>
  <c r="B2661" i="106"/>
  <c r="D2661" i="106" s="1"/>
  <c r="B2716" i="106"/>
  <c r="D2716" i="106" s="1"/>
  <c r="B2717" i="106"/>
  <c r="D2717" i="106" s="1"/>
  <c r="B2718" i="106"/>
  <c r="D2718" i="106" s="1"/>
  <c r="B2719" i="106"/>
  <c r="D2719" i="106" s="1"/>
  <c r="B2720" i="106"/>
  <c r="D2720" i="106" s="1"/>
  <c r="B2721" i="106"/>
  <c r="D2721" i="106" s="1"/>
  <c r="B2722" i="106"/>
  <c r="D2722" i="106" s="1"/>
  <c r="D2723" i="106"/>
  <c r="B2725" i="106"/>
  <c r="B2726" i="106"/>
  <c r="B2727" i="106"/>
  <c r="B2728" i="106"/>
  <c r="B2729" i="106"/>
  <c r="B2730" i="106"/>
  <c r="F4" i="8"/>
  <c r="B2731" i="106" s="1"/>
  <c r="F25" i="8"/>
  <c r="B2732" i="106" s="1"/>
  <c r="B2755" i="106"/>
  <c r="D2755" i="106" s="1"/>
  <c r="B2756" i="106"/>
  <c r="D2756" i="106" s="1"/>
  <c r="B2758" i="106"/>
  <c r="D2758" i="106" s="1"/>
  <c r="B2760" i="106"/>
  <c r="D2760" i="106" s="1"/>
  <c r="B2761" i="106"/>
  <c r="D2761" i="106" s="1"/>
  <c r="B2764" i="106"/>
  <c r="D2764" i="106" s="1"/>
  <c r="B2767" i="106"/>
  <c r="D2767" i="106" s="1"/>
  <c r="B2770" i="106"/>
  <c r="D2770" i="106" s="1"/>
  <c r="B2789" i="106"/>
  <c r="D2789" i="106" s="1"/>
  <c r="B2790" i="106"/>
  <c r="D2790" i="106" s="1"/>
  <c r="B2792" i="106"/>
  <c r="D2792" i="106" s="1"/>
  <c r="B2795" i="106"/>
  <c r="D2795" i="106" s="1"/>
  <c r="B2796" i="106"/>
  <c r="D2796" i="106" s="1"/>
  <c r="B2797" i="106"/>
  <c r="D2797" i="106" s="1"/>
  <c r="B2798" i="106"/>
  <c r="D2798" i="106" s="1"/>
  <c r="B2799" i="106"/>
  <c r="D2799" i="106" s="1"/>
  <c r="B2800" i="106"/>
  <c r="D2800" i="106" s="1"/>
  <c r="B2804" i="106"/>
  <c r="D2804" i="106" s="1"/>
  <c r="B2805" i="106"/>
  <c r="D2805" i="106" s="1"/>
  <c r="B2806" i="106"/>
  <c r="D2806" i="106" s="1"/>
  <c r="B2810" i="106"/>
  <c r="D2810" i="106" s="1"/>
  <c r="B2811" i="106"/>
  <c r="D2811" i="106" s="1"/>
  <c r="B2815" i="106"/>
  <c r="D2815" i="106" s="1"/>
  <c r="B2817" i="106"/>
  <c r="D2817" i="106" s="1"/>
  <c r="B2818" i="106"/>
  <c r="D2818" i="106" s="1"/>
  <c r="B2819" i="106"/>
  <c r="D2819" i="106" s="1"/>
  <c r="B2820" i="106"/>
  <c r="D2820" i="106" s="1"/>
  <c r="B2822" i="106"/>
  <c r="D2822" i="106" s="1"/>
  <c r="B2823" i="106"/>
  <c r="D2823" i="106" s="1"/>
  <c r="B2824" i="106"/>
  <c r="D2824" i="106" s="1"/>
  <c r="B2825" i="106"/>
  <c r="D2825" i="106" s="1"/>
  <c r="B2827" i="106"/>
  <c r="D2827" i="106" s="1"/>
  <c r="B2829" i="106"/>
  <c r="D2829" i="106" s="1"/>
  <c r="B2830" i="106"/>
  <c r="D2830" i="106" s="1"/>
  <c r="B2834" i="106"/>
  <c r="D2834" i="106" s="1"/>
  <c r="B2838" i="106"/>
  <c r="D2838" i="106" s="1"/>
  <c r="B2841" i="106"/>
  <c r="D2841" i="106" s="1"/>
  <c r="B2842" i="106"/>
  <c r="D2842" i="106" s="1"/>
  <c r="B2846" i="106"/>
  <c r="D2846" i="106" s="1"/>
  <c r="B2852" i="106"/>
  <c r="B2853" i="106"/>
  <c r="B2854" i="106"/>
  <c r="B2856" i="106"/>
  <c r="B2858" i="106"/>
  <c r="B2860" i="106"/>
  <c r="B2862" i="106"/>
  <c r="D2862" i="106" s="1"/>
  <c r="B2878" i="106"/>
  <c r="D2878" i="106" s="1"/>
  <c r="B2883" i="106"/>
  <c r="D2883" i="106" s="1"/>
  <c r="B2885" i="106"/>
  <c r="D2885" i="106" s="1"/>
  <c r="I13" i="3"/>
  <c r="I53" i="3" s="1"/>
  <c r="B2889" i="106"/>
  <c r="D2889" i="106" s="1"/>
  <c r="B2890" i="106"/>
  <c r="D2890" i="106" s="1"/>
  <c r="B2892" i="106"/>
  <c r="D2892" i="106" s="1"/>
  <c r="L13" i="3"/>
  <c r="B2906" i="106"/>
  <c r="D2906" i="106" s="1"/>
  <c r="I34" i="3"/>
  <c r="B2909" i="106"/>
  <c r="D2909" i="106" s="1"/>
  <c r="B2910" i="106"/>
  <c r="D2910" i="106" s="1"/>
  <c r="B2912" i="106"/>
  <c r="D2912" i="106" s="1"/>
  <c r="L34" i="3"/>
  <c r="B2945" i="106"/>
  <c r="D2945" i="106" s="1"/>
  <c r="B2947" i="106"/>
  <c r="D2947" i="106" s="1"/>
  <c r="B2948" i="106"/>
  <c r="D2948" i="106" s="1"/>
  <c r="B2949" i="106"/>
  <c r="D2949" i="106" s="1"/>
  <c r="B2950" i="106"/>
  <c r="D2950" i="106" s="1"/>
  <c r="B2951" i="106"/>
  <c r="D2951" i="106" s="1"/>
  <c r="B2952" i="106"/>
  <c r="D2952" i="106" s="1"/>
  <c r="B2953" i="106"/>
  <c r="D2953" i="106" s="1"/>
  <c r="B2954" i="106"/>
  <c r="D2954" i="106" s="1"/>
  <c r="B2955" i="106"/>
  <c r="D2955" i="106" s="1"/>
  <c r="B2956" i="106"/>
  <c r="D2956" i="106" s="1"/>
  <c r="B2957" i="106"/>
  <c r="D2957" i="106" s="1"/>
  <c r="B2958" i="106"/>
  <c r="D2958" i="106" s="1"/>
  <c r="B2977" i="106"/>
  <c r="D2977" i="106" s="1"/>
  <c r="B2978" i="106"/>
  <c r="D2978" i="106" s="1"/>
  <c r="B2979" i="106"/>
  <c r="D2979" i="106" s="1"/>
  <c r="B2987" i="106"/>
  <c r="D2987" i="106" s="1"/>
  <c r="B2988" i="106"/>
  <c r="D2988" i="106" s="1"/>
  <c r="B2989" i="106"/>
  <c r="D2989" i="106" s="1"/>
  <c r="B2990" i="106"/>
  <c r="D2990" i="106" s="1"/>
  <c r="B2991" i="106"/>
  <c r="D2991" i="106" s="1"/>
  <c r="B2992" i="106"/>
  <c r="D2992" i="106" s="1"/>
  <c r="B2993" i="106"/>
  <c r="D2993" i="106" s="1"/>
  <c r="B2994" i="106"/>
  <c r="D2994" i="106" s="1"/>
  <c r="B2995" i="106"/>
  <c r="D2995" i="106" s="1"/>
  <c r="B2996" i="106"/>
  <c r="D2996" i="106" s="1"/>
  <c r="B2997" i="106"/>
  <c r="D2997" i="106" s="1"/>
  <c r="B2998" i="106"/>
  <c r="D2998" i="106" s="1"/>
  <c r="B3053" i="106"/>
  <c r="D3053" i="106" s="1"/>
  <c r="B3054" i="106"/>
  <c r="D3054" i="106" s="1"/>
  <c r="B3055" i="106"/>
  <c r="D3055" i="106" s="1"/>
  <c r="B3056" i="106"/>
  <c r="D3056" i="106" s="1"/>
  <c r="B3057" i="106"/>
  <c r="D3057" i="106" s="1"/>
  <c r="B3058" i="106"/>
  <c r="D3058" i="106" s="1"/>
  <c r="B3062" i="106"/>
  <c r="D3062" i="106" s="1"/>
  <c r="B3069" i="106"/>
  <c r="D3069" i="106" s="1"/>
  <c r="B3070" i="106"/>
  <c r="D3070" i="106" s="1"/>
  <c r="B3076" i="106"/>
  <c r="D3076" i="106" s="1"/>
  <c r="B3077" i="106"/>
  <c r="D3077" i="106" s="1"/>
  <c r="B3078" i="106"/>
  <c r="D3078" i="106" s="1"/>
  <c r="B3080" i="106"/>
  <c r="D3080" i="106" s="1"/>
  <c r="B3081" i="106"/>
  <c r="D3081" i="106" s="1"/>
  <c r="B3082" i="106"/>
  <c r="D3082" i="106" s="1"/>
  <c r="B3083" i="106"/>
  <c r="D3083" i="106" s="1"/>
  <c r="B3159" i="106"/>
  <c r="D3159" i="106" s="1"/>
  <c r="H51" i="4"/>
  <c r="B3168" i="106" s="1"/>
  <c r="D3168" i="106" s="1"/>
  <c r="B3226" i="106"/>
  <c r="D3226" i="106" s="1"/>
  <c r="C44" i="4"/>
  <c r="C113" i="4" s="1"/>
  <c r="B7964" i="106" s="1"/>
  <c r="D7964" i="106" s="1"/>
  <c r="B3228" i="106"/>
  <c r="D3228" i="106" s="1"/>
  <c r="C76" i="4"/>
  <c r="B3232" i="106"/>
  <c r="D3232" i="106" s="1"/>
  <c r="D44" i="4"/>
  <c r="D113" i="4" s="1"/>
  <c r="B7983" i="106" s="1"/>
  <c r="D7983" i="106" s="1"/>
  <c r="B3234" i="106"/>
  <c r="D3234" i="106" s="1"/>
  <c r="D76" i="4"/>
  <c r="B3249" i="106"/>
  <c r="D3249" i="106" s="1"/>
  <c r="F44" i="4"/>
  <c r="B3251" i="106"/>
  <c r="D3251" i="106" s="1"/>
  <c r="F76" i="4"/>
  <c r="B3255" i="106"/>
  <c r="D3255" i="106" s="1"/>
  <c r="G44" i="4"/>
  <c r="B3257" i="106"/>
  <c r="D3257" i="106" s="1"/>
  <c r="G76" i="4"/>
  <c r="B3271" i="106"/>
  <c r="D3271" i="106" s="1"/>
  <c r="E37" i="4"/>
  <c r="B6283" i="106" s="1"/>
  <c r="D6283" i="106" s="1"/>
  <c r="E38" i="4"/>
  <c r="E39" i="4"/>
  <c r="B6285" i="106" s="1"/>
  <c r="D6285" i="106" s="1"/>
  <c r="E40" i="4"/>
  <c r="B6286" i="106" s="1"/>
  <c r="D6286" i="106" s="1"/>
  <c r="B3273" i="106"/>
  <c r="D3273" i="106" s="1"/>
  <c r="E76" i="4"/>
  <c r="B3293" i="106"/>
  <c r="D3293" i="106" s="1"/>
  <c r="H41" i="4"/>
  <c r="H44" i="4" s="1"/>
  <c r="H113" i="4" s="1"/>
  <c r="B8054" i="106" s="1"/>
  <c r="D8054" i="106" s="1"/>
  <c r="B3295" i="106"/>
  <c r="D3295" i="106" s="1"/>
  <c r="H76" i="4"/>
  <c r="B3314" i="106"/>
  <c r="D3314" i="106" s="1"/>
  <c r="I44" i="4"/>
  <c r="B3319" i="106"/>
  <c r="D3319" i="106" s="1"/>
  <c r="B3320" i="106"/>
  <c r="D3320" i="106" s="1"/>
  <c r="B3364" i="106"/>
  <c r="D3364" i="106" s="1"/>
  <c r="B3365" i="106"/>
  <c r="D3365" i="106" s="1"/>
  <c r="B3366" i="106"/>
  <c r="D3366" i="106" s="1"/>
  <c r="B3367" i="106"/>
  <c r="D3367" i="106" s="1"/>
  <c r="B3368" i="106"/>
  <c r="D3368" i="106" s="1"/>
  <c r="B3369" i="106"/>
  <c r="D3369" i="106" s="1"/>
  <c r="B3370" i="106"/>
  <c r="D3370" i="106" s="1"/>
  <c r="B3371" i="106"/>
  <c r="D3371" i="106" s="1"/>
  <c r="B3372" i="106"/>
  <c r="D3372" i="106" s="1"/>
  <c r="B3373" i="106"/>
  <c r="D3373" i="106" s="1"/>
  <c r="B3374" i="106"/>
  <c r="D3374" i="106" s="1"/>
  <c r="B3375" i="106"/>
  <c r="D3375" i="106" s="1"/>
  <c r="K8" i="29"/>
  <c r="B3378" i="106" s="1"/>
  <c r="D3378" i="106" s="1"/>
  <c r="K19" i="29"/>
  <c r="B3379" i="106" s="1"/>
  <c r="D3379" i="106" s="1"/>
  <c r="B3385" i="106"/>
  <c r="D3385" i="106" s="1"/>
  <c r="B3386" i="106"/>
  <c r="D3386" i="106" s="1"/>
  <c r="B3387" i="106"/>
  <c r="D3387" i="106" s="1"/>
  <c r="B3409" i="106"/>
  <c r="D3409" i="106" s="1"/>
  <c r="B3412" i="106"/>
  <c r="D3412" i="106" s="1"/>
  <c r="B3415" i="106"/>
  <c r="D3415" i="106" s="1"/>
  <c r="B3417" i="106"/>
  <c r="D3417" i="106" s="1"/>
  <c r="B3420" i="106"/>
  <c r="D3420" i="106" s="1"/>
  <c r="B3423" i="106"/>
  <c r="D3423" i="106" s="1"/>
  <c r="B3425" i="106"/>
  <c r="D3425" i="106" s="1"/>
  <c r="B3433" i="106"/>
  <c r="D3433" i="106" s="1"/>
  <c r="B3446" i="106"/>
  <c r="F16" i="7"/>
  <c r="B3447" i="106" s="1"/>
  <c r="D3447" i="106" s="1"/>
  <c r="B3448" i="106"/>
  <c r="D3448" i="106" s="1"/>
  <c r="B3449" i="106"/>
  <c r="D3449" i="106" s="1"/>
  <c r="B3450" i="106"/>
  <c r="D3450" i="106" s="1"/>
  <c r="B3451" i="106"/>
  <c r="F15" i="11"/>
  <c r="B3452" i="106" s="1"/>
  <c r="D3452" i="106" s="1"/>
  <c r="B3480" i="106"/>
  <c r="D3480" i="106" s="1"/>
  <c r="B3481" i="106"/>
  <c r="D3481" i="106" s="1"/>
  <c r="B3482" i="106"/>
  <c r="D3482" i="106" s="1"/>
  <c r="B3483" i="106"/>
  <c r="D3483" i="106" s="1"/>
  <c r="B3484" i="106"/>
  <c r="D3484" i="106" s="1"/>
  <c r="B3485" i="106"/>
  <c r="D3485" i="106" s="1"/>
  <c r="B3486" i="106"/>
  <c r="D3486" i="106" s="1"/>
  <c r="B3488" i="106"/>
  <c r="D3488" i="106" s="1"/>
  <c r="B3490" i="106"/>
  <c r="D3490" i="106" s="1"/>
  <c r="B3491" i="106"/>
  <c r="D3491" i="106" s="1"/>
  <c r="B3517" i="106"/>
  <c r="D3517" i="106" s="1"/>
  <c r="B3528" i="106"/>
  <c r="D3528" i="106" s="1"/>
  <c r="B3529" i="106"/>
  <c r="D3529" i="106" s="1"/>
  <c r="B3530" i="106"/>
  <c r="D3530" i="106" s="1"/>
  <c r="B3531" i="106"/>
  <c r="D3531" i="106" s="1"/>
  <c r="B3532" i="106"/>
  <c r="D3532" i="106" s="1"/>
  <c r="B3544" i="106"/>
  <c r="D3544" i="106" s="1"/>
  <c r="B3546" i="106"/>
  <c r="D3546" i="106" s="1"/>
  <c r="B3547" i="106"/>
  <c r="D3547" i="106" s="1"/>
  <c r="B3548" i="106"/>
  <c r="D3548" i="106" s="1"/>
  <c r="B3549" i="106"/>
  <c r="D3549" i="106" s="1"/>
  <c r="K13" i="3"/>
  <c r="K53" i="3" s="1"/>
  <c r="B3559" i="106"/>
  <c r="D3559" i="106" s="1"/>
  <c r="B3560" i="106"/>
  <c r="D3560" i="106" s="1"/>
  <c r="K34" i="3"/>
  <c r="B3564" i="106"/>
  <c r="D3564" i="106" s="1"/>
  <c r="B3565" i="106"/>
  <c r="D3565" i="106" s="1"/>
  <c r="B3575" i="106"/>
  <c r="D3575" i="106" s="1"/>
  <c r="B3576" i="106"/>
  <c r="D3576" i="106" s="1"/>
  <c r="B3577" i="106"/>
  <c r="D3577" i="106" s="1"/>
  <c r="B3578" i="106"/>
  <c r="D3578" i="106" s="1"/>
  <c r="B3579" i="106"/>
  <c r="D3579" i="106" s="1"/>
  <c r="B3580" i="106"/>
  <c r="D3580" i="106" s="1"/>
  <c r="B3581" i="106"/>
  <c r="D3581" i="106" s="1"/>
  <c r="K44" i="4"/>
  <c r="B3583" i="106"/>
  <c r="D3583" i="106" s="1"/>
  <c r="K52" i="4"/>
  <c r="B3700" i="106" s="1"/>
  <c r="D3700" i="106" s="1"/>
  <c r="K53" i="4"/>
  <c r="B3587" i="106"/>
  <c r="D3587" i="106" s="1"/>
  <c r="B3588" i="106"/>
  <c r="D3588" i="106" s="1"/>
  <c r="B3615" i="106"/>
  <c r="D3615" i="106" s="1"/>
  <c r="B3616" i="106"/>
  <c r="D3616" i="106" s="1"/>
  <c r="C437" i="29"/>
  <c r="B3617" i="106" s="1"/>
  <c r="D3617" i="106" s="1"/>
  <c r="B3618" i="106"/>
  <c r="D3618" i="106" s="1"/>
  <c r="C439" i="29"/>
  <c r="B3622" i="106"/>
  <c r="D3622" i="106" s="1"/>
  <c r="B3623" i="106"/>
  <c r="D3623" i="106" s="1"/>
  <c r="D437" i="29"/>
  <c r="B3624" i="106" s="1"/>
  <c r="D3624" i="106" s="1"/>
  <c r="B3625" i="106"/>
  <c r="D3625" i="106" s="1"/>
  <c r="B3629" i="106"/>
  <c r="D3629" i="106" s="1"/>
  <c r="B3630" i="106"/>
  <c r="D3630" i="106" s="1"/>
  <c r="E437" i="29"/>
  <c r="B3632" i="106"/>
  <c r="D3632" i="106" s="1"/>
  <c r="B3636" i="106"/>
  <c r="D3636" i="106" s="1"/>
  <c r="B3637" i="106"/>
  <c r="D3637" i="106" s="1"/>
  <c r="F437" i="29"/>
  <c r="B3639" i="106"/>
  <c r="D3639" i="106" s="1"/>
  <c r="B3643" i="106"/>
  <c r="D3643" i="106" s="1"/>
  <c r="B3644" i="106"/>
  <c r="D3644" i="106" s="1"/>
  <c r="G437" i="29"/>
  <c r="G439" i="29" s="1"/>
  <c r="B3646" i="106"/>
  <c r="D3646" i="106" s="1"/>
  <c r="B3650" i="106"/>
  <c r="D3650" i="106" s="1"/>
  <c r="B3651" i="106"/>
  <c r="D3651" i="106" s="1"/>
  <c r="H437" i="29"/>
  <c r="B3652" i="106" s="1"/>
  <c r="D3652" i="106" s="1"/>
  <c r="B3653" i="106"/>
  <c r="D3653" i="106" s="1"/>
  <c r="B3655" i="106"/>
  <c r="D3655" i="106" s="1"/>
  <c r="H449" i="29"/>
  <c r="B3656" i="106" s="1"/>
  <c r="D3656" i="106" s="1"/>
  <c r="K435" i="29"/>
  <c r="B3666" i="106" s="1"/>
  <c r="D3666" i="106" s="1"/>
  <c r="K436" i="29"/>
  <c r="B3667" i="106" s="1"/>
  <c r="D3667" i="106" s="1"/>
  <c r="K438" i="29"/>
  <c r="B3669" i="106" s="1"/>
  <c r="D3669" i="106" s="1"/>
  <c r="K447" i="29"/>
  <c r="B3673" i="106" s="1"/>
  <c r="D3673" i="106" s="1"/>
  <c r="K448" i="29"/>
  <c r="B7237" i="106" s="1"/>
  <c r="D7237" i="106" s="1"/>
  <c r="K450" i="29"/>
  <c r="B7239" i="106" s="1"/>
  <c r="D7239" i="106" s="1"/>
  <c r="K451" i="29"/>
  <c r="B7744" i="106" s="1"/>
  <c r="D7744" i="106" s="1"/>
  <c r="B3680" i="106"/>
  <c r="B3681" i="106"/>
  <c r="B3682" i="106"/>
  <c r="B3683" i="106"/>
  <c r="B3684" i="106"/>
  <c r="B3685" i="106"/>
  <c r="B3696" i="106"/>
  <c r="D3696" i="106" s="1"/>
  <c r="B3697" i="106"/>
  <c r="D3697" i="106" s="1"/>
  <c r="B3719" i="106"/>
  <c r="D3719" i="106" s="1"/>
  <c r="B3720" i="106"/>
  <c r="D3720" i="106" s="1"/>
  <c r="B3721" i="106"/>
  <c r="D3721" i="106" s="1"/>
  <c r="B3725" i="106"/>
  <c r="F13" i="7"/>
  <c r="B3726" i="106" s="1"/>
  <c r="D3726" i="106" s="1"/>
  <c r="B3727" i="106"/>
  <c r="D3727" i="106" s="1"/>
  <c r="B3728" i="106"/>
  <c r="B4072" i="106"/>
  <c r="D4072" i="106" s="1"/>
  <c r="B4073" i="106"/>
  <c r="D4073" i="106" s="1"/>
  <c r="B4074" i="106"/>
  <c r="D4074" i="106" s="1"/>
  <c r="B4075" i="106"/>
  <c r="D4075" i="106" s="1"/>
  <c r="B4076" i="106"/>
  <c r="D4076" i="106" s="1"/>
  <c r="B4077" i="106"/>
  <c r="D4077" i="106" s="1"/>
  <c r="B4078" i="106"/>
  <c r="D4078" i="106" s="1"/>
  <c r="B4079" i="106"/>
  <c r="D4079" i="106" s="1"/>
  <c r="B4080" i="106"/>
  <c r="D4080" i="106" s="1"/>
  <c r="B4081" i="106"/>
  <c r="D4081" i="106" s="1"/>
  <c r="B4082" i="106"/>
  <c r="D4082" i="106" s="1"/>
  <c r="B4083" i="106"/>
  <c r="D4083" i="106" s="1"/>
  <c r="B4084" i="106"/>
  <c r="D4084" i="106" s="1"/>
  <c r="B4098" i="106"/>
  <c r="D4098" i="106" s="1"/>
  <c r="B4104" i="106"/>
  <c r="B4105" i="106"/>
  <c r="F17" i="7"/>
  <c r="B4106" i="106" s="1"/>
  <c r="F18" i="7"/>
  <c r="B4107" i="106" s="1"/>
  <c r="B4108" i="106"/>
  <c r="B4109" i="106"/>
  <c r="B4111" i="106"/>
  <c r="D4111" i="106" s="1"/>
  <c r="B4112" i="106"/>
  <c r="D4112" i="106" s="1"/>
  <c r="B4113" i="106"/>
  <c r="D4113" i="106" s="1"/>
  <c r="B4114" i="106"/>
  <c r="D4114" i="106" s="1"/>
  <c r="B4115" i="106"/>
  <c r="D4115" i="106" s="1"/>
  <c r="B4116" i="106"/>
  <c r="D4116" i="106" s="1"/>
  <c r="B4119" i="106"/>
  <c r="D4119" i="106" s="1"/>
  <c r="C18" i="4"/>
  <c r="D18" i="4"/>
  <c r="F18" i="4"/>
  <c r="H18" i="4"/>
  <c r="K18" i="4"/>
  <c r="B4163" i="106"/>
  <c r="D4163" i="106" s="1"/>
  <c r="I31" i="8"/>
  <c r="I32" i="8"/>
  <c r="I33" i="8"/>
  <c r="I34" i="8"/>
  <c r="I35" i="8"/>
  <c r="I36" i="8"/>
  <c r="I37" i="8"/>
  <c r="I38" i="8"/>
  <c r="I39" i="8"/>
  <c r="I40" i="8"/>
  <c r="I41" i="8"/>
  <c r="I42" i="8"/>
  <c r="I43" i="8"/>
  <c r="I44" i="8"/>
  <c r="I45" i="8"/>
  <c r="I46" i="8"/>
  <c r="I47" i="8"/>
  <c r="I48" i="8"/>
  <c r="J49" i="8"/>
  <c r="B4170" i="106" s="1"/>
  <c r="D4170" i="106" s="1"/>
  <c r="H49" i="8"/>
  <c r="B4171" i="106" s="1"/>
  <c r="D4171" i="106" s="1"/>
  <c r="E18" i="4"/>
  <c r="G18" i="4"/>
  <c r="G49" i="8"/>
  <c r="B4175" i="106" s="1"/>
  <c r="B4177" i="106"/>
  <c r="B4178" i="106"/>
  <c r="B4179" i="106"/>
  <c r="B4187" i="106"/>
  <c r="B4188" i="106"/>
  <c r="B4189" i="106"/>
  <c r="B4190" i="106"/>
  <c r="B4197" i="106"/>
  <c r="D4197" i="106" s="1"/>
  <c r="B4198" i="106"/>
  <c r="D4198" i="106" s="1"/>
  <c r="B4199" i="106"/>
  <c r="D4199" i="106" s="1"/>
  <c r="B4200" i="106"/>
  <c r="D4200" i="106" s="1"/>
  <c r="B4201" i="106"/>
  <c r="D4201" i="106" s="1"/>
  <c r="B4208" i="106"/>
  <c r="D4208" i="106" s="1"/>
  <c r="B4209" i="106"/>
  <c r="D4209" i="106" s="1"/>
  <c r="B4213" i="106"/>
  <c r="B4215" i="106"/>
  <c r="D4215" i="106" s="1"/>
  <c r="B4225" i="106"/>
  <c r="B4226" i="106"/>
  <c r="B4228" i="106"/>
  <c r="B4263" i="106"/>
  <c r="D4263" i="106" s="1"/>
  <c r="B4264" i="106"/>
  <c r="D4264" i="106" s="1"/>
  <c r="B4265" i="106"/>
  <c r="D4265" i="106" s="1"/>
  <c r="J10" i="37"/>
  <c r="B4266" i="106" s="1"/>
  <c r="D4266" i="106" s="1"/>
  <c r="B4298" i="106"/>
  <c r="D4298" i="106" s="1"/>
  <c r="B4299" i="106"/>
  <c r="D4299" i="106" s="1"/>
  <c r="B4300" i="106"/>
  <c r="D4300" i="106" s="1"/>
  <c r="B4301" i="106"/>
  <c r="D4301" i="106" s="1"/>
  <c r="B4302" i="106"/>
  <c r="D4302" i="106" s="1"/>
  <c r="B4303" i="106"/>
  <c r="D4303" i="106" s="1"/>
  <c r="B4304" i="106"/>
  <c r="D4304" i="106" s="1"/>
  <c r="B4305" i="106"/>
  <c r="D4305" i="106" s="1"/>
  <c r="B4306" i="106"/>
  <c r="D4306" i="106" s="1"/>
  <c r="B4307" i="106"/>
  <c r="B4308" i="106"/>
  <c r="B4309" i="106"/>
  <c r="B4310" i="106"/>
  <c r="B4311" i="106"/>
  <c r="B4312" i="106"/>
  <c r="B4313" i="106"/>
  <c r="B4314" i="106"/>
  <c r="B4315" i="106"/>
  <c r="B4316" i="106"/>
  <c r="B4319" i="106"/>
  <c r="B4320" i="106"/>
  <c r="B4325" i="106"/>
  <c r="B4326" i="106"/>
  <c r="B4327" i="106"/>
  <c r="B4328" i="106"/>
  <c r="B4329" i="106"/>
  <c r="B4330" i="106"/>
  <c r="B4331" i="106"/>
  <c r="B4332" i="106"/>
  <c r="B4333" i="106"/>
  <c r="B4334" i="106"/>
  <c r="B4335" i="106"/>
  <c r="B4336" i="106"/>
  <c r="B4337" i="106"/>
  <c r="B4338" i="106"/>
  <c r="B4339" i="106"/>
  <c r="B4340" i="106"/>
  <c r="B4341" i="106"/>
  <c r="B4342" i="106"/>
  <c r="B4343" i="106"/>
  <c r="B4344" i="106"/>
  <c r="B4349" i="106"/>
  <c r="B4350" i="106"/>
  <c r="B4351" i="106"/>
  <c r="B4352" i="106"/>
  <c r="B4353" i="106"/>
  <c r="B4354" i="106"/>
  <c r="B4356" i="106"/>
  <c r="B4357" i="106"/>
  <c r="B4358" i="106"/>
  <c r="B4359" i="106"/>
  <c r="B4360" i="106"/>
  <c r="D4360" i="106" s="1"/>
  <c r="B4362" i="106"/>
  <c r="B4363" i="106"/>
  <c r="B4364" i="106"/>
  <c r="B4366" i="106"/>
  <c r="B4367" i="106"/>
  <c r="B4368" i="106"/>
  <c r="B4373" i="106"/>
  <c r="B4374" i="106"/>
  <c r="B4375" i="106"/>
  <c r="B4376" i="106"/>
  <c r="B4377" i="106"/>
  <c r="B4378" i="106"/>
  <c r="B4379" i="106"/>
  <c r="B4380" i="106"/>
  <c r="B4389" i="106"/>
  <c r="B4390" i="106"/>
  <c r="B4391" i="106"/>
  <c r="B4392" i="106"/>
  <c r="B4405" i="106"/>
  <c r="B4406" i="106"/>
  <c r="B4407" i="106"/>
  <c r="B4408" i="106"/>
  <c r="B4413" i="106"/>
  <c r="B4414" i="106"/>
  <c r="B4415" i="106"/>
  <c r="B4416" i="106"/>
  <c r="D4416" i="106" s="1"/>
  <c r="B4417" i="106"/>
  <c r="B4418" i="106"/>
  <c r="B4419" i="106"/>
  <c r="B4435" i="106"/>
  <c r="D4435" i="106" s="1"/>
  <c r="B4444" i="106"/>
  <c r="B4445" i="106"/>
  <c r="B4446" i="106"/>
  <c r="B4759" i="106"/>
  <c r="B4769" i="106"/>
  <c r="B4790" i="106"/>
  <c r="D4790" i="106" s="1"/>
  <c r="B4791" i="106"/>
  <c r="B4792" i="106"/>
  <c r="B4793" i="106"/>
  <c r="B4794" i="106"/>
  <c r="B4795" i="106"/>
  <c r="B4797" i="106"/>
  <c r="B4799" i="106"/>
  <c r="B4800" i="106"/>
  <c r="B4802" i="106"/>
  <c r="B4803" i="106"/>
  <c r="B4804" i="106"/>
  <c r="B4806" i="106"/>
  <c r="B4808" i="106"/>
  <c r="B4809" i="106"/>
  <c r="B4811" i="106"/>
  <c r="B4812" i="106"/>
  <c r="B4814" i="106"/>
  <c r="B4850" i="106"/>
  <c r="D4850" i="106" s="1"/>
  <c r="B4851" i="106"/>
  <c r="B4853" i="106"/>
  <c r="B4862" i="106"/>
  <c r="B4863" i="106"/>
  <c r="D4863" i="106" s="1"/>
  <c r="B4866" i="106"/>
  <c r="B4880" i="106"/>
  <c r="B4881" i="106"/>
  <c r="B4882" i="106"/>
  <c r="B4883" i="106"/>
  <c r="B4884" i="106"/>
  <c r="B4887" i="106"/>
  <c r="B4913" i="106"/>
  <c r="B4914" i="106"/>
  <c r="B4915" i="106"/>
  <c r="B4916" i="106"/>
  <c r="B4917" i="106"/>
  <c r="B4918" i="106"/>
  <c r="B4920" i="106"/>
  <c r="B4942" i="106"/>
  <c r="B4943" i="106"/>
  <c r="B4944" i="106"/>
  <c r="B4945" i="106"/>
  <c r="B4946" i="106"/>
  <c r="B4947" i="106"/>
  <c r="B4993" i="106"/>
  <c r="D4993" i="106" s="1"/>
  <c r="H32" i="37"/>
  <c r="B4994" i="106" s="1"/>
  <c r="D4994" i="106" s="1"/>
  <c r="B5010" i="106"/>
  <c r="D5010" i="106" s="1"/>
  <c r="B5011" i="106"/>
  <c r="D5011" i="106" s="1"/>
  <c r="B5012" i="106"/>
  <c r="D5012" i="106" s="1"/>
  <c r="B5020" i="106"/>
  <c r="D5020" i="106" s="1"/>
  <c r="B5021" i="106"/>
  <c r="D5021" i="106" s="1"/>
  <c r="B5022" i="106"/>
  <c r="D5022" i="106" s="1"/>
  <c r="B5024" i="106"/>
  <c r="D5024" i="106" s="1"/>
  <c r="B5025" i="106"/>
  <c r="B5054" i="106"/>
  <c r="B5055" i="106"/>
  <c r="B5056" i="106"/>
  <c r="B5057" i="106"/>
  <c r="B5058" i="106"/>
  <c r="B5059" i="106"/>
  <c r="D5059" i="106" s="1"/>
  <c r="B5061" i="106"/>
  <c r="D5061" i="106" s="1"/>
  <c r="B5062" i="106"/>
  <c r="B5063" i="106"/>
  <c r="B5065" i="106"/>
  <c r="B5066" i="106"/>
  <c r="B5067" i="106"/>
  <c r="D5067" i="106" s="1"/>
  <c r="B5068" i="106"/>
  <c r="D5068" i="106" s="1"/>
  <c r="B5070" i="106"/>
  <c r="B5071" i="106"/>
  <c r="B5072" i="106"/>
  <c r="B5073" i="106"/>
  <c r="D5073" i="106" s="1"/>
  <c r="B5074" i="106"/>
  <c r="B5075" i="106"/>
  <c r="B5076" i="106"/>
  <c r="B5077" i="106"/>
  <c r="B5078" i="106"/>
  <c r="B5079" i="106"/>
  <c r="B5080" i="106"/>
  <c r="B5081" i="106"/>
  <c r="B5082" i="106"/>
  <c r="B5083" i="106"/>
  <c r="B5084" i="106"/>
  <c r="B5086" i="106"/>
  <c r="D5086" i="106" s="1"/>
  <c r="B5087" i="106"/>
  <c r="B5089" i="106"/>
  <c r="B5090" i="106"/>
  <c r="B5091" i="106"/>
  <c r="B5092" i="106"/>
  <c r="D5092" i="106" s="1"/>
  <c r="B5093" i="106"/>
  <c r="D5093" i="106" s="1"/>
  <c r="B5095" i="106"/>
  <c r="D5095" i="106" s="1"/>
  <c r="B5096" i="106"/>
  <c r="D5096" i="106" s="1"/>
  <c r="B5097" i="106"/>
  <c r="D5097" i="106" s="1"/>
  <c r="B5098" i="106"/>
  <c r="B5099" i="106"/>
  <c r="D5099" i="106" s="1"/>
  <c r="B5101" i="106"/>
  <c r="D5101" i="106" s="1"/>
  <c r="B5102" i="106"/>
  <c r="B5103" i="106"/>
  <c r="B5104" i="106"/>
  <c r="B5105" i="106"/>
  <c r="B5106" i="106"/>
  <c r="B5107" i="106"/>
  <c r="B5108" i="106"/>
  <c r="B5109" i="106"/>
  <c r="B5111" i="106"/>
  <c r="B5112" i="106"/>
  <c r="D5112" i="106" s="1"/>
  <c r="B5113" i="106"/>
  <c r="B5114" i="106"/>
  <c r="D5114" i="106" s="1"/>
  <c r="B5115" i="106"/>
  <c r="B5116" i="106"/>
  <c r="B5117" i="106"/>
  <c r="D5117" i="106" s="1"/>
  <c r="B5120" i="106"/>
  <c r="D5120" i="106" s="1"/>
  <c r="B5121" i="106"/>
  <c r="B5122" i="106"/>
  <c r="B5124" i="106"/>
  <c r="D5124" i="106" s="1"/>
  <c r="B5125" i="106"/>
  <c r="B5131" i="106"/>
  <c r="D5131" i="106" s="1"/>
  <c r="B5132" i="106"/>
  <c r="B5133" i="106"/>
  <c r="B5135" i="106"/>
  <c r="D5135" i="106" s="1"/>
  <c r="B5137" i="106"/>
  <c r="B5140" i="106"/>
  <c r="D5140" i="106" s="1"/>
  <c r="B5146" i="106"/>
  <c r="B5150" i="106"/>
  <c r="B5151" i="106"/>
  <c r="B5161" i="106"/>
  <c r="B5162" i="106"/>
  <c r="B5165" i="106"/>
  <c r="D5165" i="106" s="1"/>
  <c r="B5166" i="106"/>
  <c r="D5166" i="106" s="1"/>
  <c r="B5169" i="106"/>
  <c r="B5173" i="106"/>
  <c r="B5175" i="106"/>
  <c r="B5179" i="106"/>
  <c r="B5185" i="106"/>
  <c r="B5192" i="106"/>
  <c r="B5222" i="106"/>
  <c r="B5228" i="106"/>
  <c r="B5229" i="106"/>
  <c r="B5231" i="106"/>
  <c r="B5237" i="106"/>
  <c r="D5237" i="106" s="1"/>
  <c r="B5238" i="106"/>
  <c r="D5238" i="106" s="1"/>
  <c r="B5239" i="106"/>
  <c r="D5239" i="106" s="1"/>
  <c r="B5240" i="106"/>
  <c r="B5241" i="106"/>
  <c r="B5245" i="106"/>
  <c r="D5245" i="106" s="1"/>
  <c r="B5246" i="106"/>
  <c r="B5253" i="106"/>
  <c r="B5254" i="106"/>
  <c r="D5254" i="106" s="1"/>
  <c r="B5272" i="106"/>
  <c r="D5272" i="106" s="1"/>
  <c r="B5273" i="106"/>
  <c r="B5276" i="106"/>
  <c r="D5276" i="106" s="1"/>
  <c r="B5277" i="106"/>
  <c r="B5278" i="106"/>
  <c r="B5299" i="106"/>
  <c r="B5308" i="106"/>
  <c r="B5310" i="106"/>
  <c r="B5313" i="106"/>
  <c r="D5313" i="106" s="1"/>
  <c r="B5315" i="106"/>
  <c r="B5326" i="106"/>
  <c r="D5326" i="106" s="1"/>
  <c r="B5328" i="106"/>
  <c r="B5329" i="106"/>
  <c r="B5330" i="106"/>
  <c r="B5331" i="106"/>
  <c r="B5333" i="106"/>
  <c r="B5334" i="106"/>
  <c r="B5335" i="106"/>
  <c r="D5335" i="106" s="1"/>
  <c r="B5336" i="106"/>
  <c r="B5338" i="106"/>
  <c r="B5339" i="106"/>
  <c r="B5341" i="106"/>
  <c r="B5342" i="106"/>
  <c r="B5343" i="106"/>
  <c r="B5344" i="106"/>
  <c r="B5345" i="106"/>
  <c r="B5347" i="106"/>
  <c r="D5347" i="106" s="1"/>
  <c r="B5348" i="106"/>
  <c r="B5349" i="106"/>
  <c r="B5350" i="106"/>
  <c r="B5351" i="106"/>
  <c r="B5352" i="106"/>
  <c r="D5352" i="106" s="1"/>
  <c r="B5355" i="106"/>
  <c r="B5356" i="106"/>
  <c r="B5357" i="106"/>
  <c r="B5359" i="106"/>
  <c r="B5360" i="106"/>
  <c r="B5366" i="106"/>
  <c r="B5368" i="106"/>
  <c r="B5372" i="106"/>
  <c r="B5373" i="106"/>
  <c r="B5382" i="106"/>
  <c r="B5385" i="106"/>
  <c r="B5389" i="106"/>
  <c r="B5391" i="106"/>
  <c r="B5393" i="106"/>
  <c r="B5399" i="106"/>
  <c r="B5420" i="106"/>
  <c r="B5422" i="106"/>
  <c r="B5424" i="106"/>
  <c r="B5429" i="106"/>
  <c r="B5430" i="106"/>
  <c r="B5437" i="106"/>
  <c r="B5438" i="106"/>
  <c r="B5456" i="106"/>
  <c r="B5457" i="106"/>
  <c r="B5460" i="106"/>
  <c r="B5461" i="106"/>
  <c r="B5462" i="106"/>
  <c r="B5483" i="106"/>
  <c r="B5492" i="106"/>
  <c r="B5494" i="106"/>
  <c r="B5496" i="106"/>
  <c r="B5507" i="106"/>
  <c r="D5507" i="106" s="1"/>
  <c r="B5509" i="106"/>
  <c r="B5510" i="106"/>
  <c r="B5512" i="106"/>
  <c r="B5513" i="106"/>
  <c r="B5514" i="106"/>
  <c r="B5515" i="106"/>
  <c r="D5515" i="106" s="1"/>
  <c r="B5517" i="106"/>
  <c r="B5518" i="106"/>
  <c r="B5520" i="106"/>
  <c r="B5521" i="106"/>
  <c r="B5522" i="106"/>
  <c r="B5523" i="106"/>
  <c r="B5526" i="106"/>
  <c r="B5527" i="106"/>
  <c r="B5551" i="106"/>
  <c r="D5551" i="106" s="1"/>
  <c r="B5553" i="106"/>
  <c r="B5554" i="106"/>
  <c r="B5556" i="106"/>
  <c r="B5557" i="106"/>
  <c r="B5558" i="106"/>
  <c r="B5559" i="106"/>
  <c r="B5561" i="106"/>
  <c r="B5562" i="106"/>
  <c r="D5562" i="106" s="1"/>
  <c r="B5563" i="106"/>
  <c r="B5564" i="106"/>
  <c r="B5565" i="106"/>
  <c r="B5566" i="106"/>
  <c r="B5567" i="106"/>
  <c r="B5568" i="106"/>
  <c r="B5569" i="106"/>
  <c r="B5570" i="106"/>
  <c r="B5571" i="106"/>
  <c r="B5572" i="106"/>
  <c r="B5573" i="106"/>
  <c r="B5574" i="106"/>
  <c r="B5575" i="106"/>
  <c r="B5576" i="106"/>
  <c r="B5578" i="106"/>
  <c r="B5579" i="106"/>
  <c r="B5581" i="106"/>
  <c r="B5582" i="106"/>
  <c r="B5583" i="106"/>
  <c r="D5583" i="106" s="1"/>
  <c r="B5584" i="106"/>
  <c r="B5587" i="106"/>
  <c r="B5588" i="106"/>
  <c r="B5589" i="106"/>
  <c r="B5591" i="106"/>
  <c r="B5592" i="106"/>
  <c r="B5598" i="106"/>
  <c r="B5599" i="106"/>
  <c r="B5600" i="106"/>
  <c r="B5602" i="106"/>
  <c r="B5604" i="106"/>
  <c r="B5607" i="106"/>
  <c r="B5613" i="106"/>
  <c r="D5613" i="106" s="1"/>
  <c r="B5615" i="106"/>
  <c r="D5615" i="106" s="1"/>
  <c r="B5617" i="106"/>
  <c r="B5623" i="106"/>
  <c r="B5625" i="106"/>
  <c r="B5652" i="106"/>
  <c r="B5657" i="106"/>
  <c r="B5662" i="106"/>
  <c r="B5663" i="106"/>
  <c r="B5670" i="106"/>
  <c r="B5671" i="106"/>
  <c r="B5689" i="106"/>
  <c r="B5690" i="106"/>
  <c r="B5693" i="106"/>
  <c r="B5694" i="106"/>
  <c r="B5695" i="106"/>
  <c r="B5703" i="106"/>
  <c r="B5706" i="106"/>
  <c r="B5708" i="106"/>
  <c r="B5719" i="106"/>
  <c r="D5719" i="106" s="1"/>
  <c r="B5720" i="106"/>
  <c r="B5721" i="106"/>
  <c r="D5721" i="106" s="1"/>
  <c r="B5722" i="106"/>
  <c r="B5724" i="106"/>
  <c r="B5725" i="106"/>
  <c r="B5726" i="106"/>
  <c r="D5726" i="106" s="1"/>
  <c r="B5727" i="106"/>
  <c r="B5729" i="106"/>
  <c r="B5730" i="106"/>
  <c r="B5732" i="106"/>
  <c r="B5733" i="106"/>
  <c r="B5734" i="106"/>
  <c r="B5736" i="106"/>
  <c r="B5737" i="106"/>
  <c r="B5738" i="106"/>
  <c r="B5740" i="106"/>
  <c r="B5741" i="106"/>
  <c r="B5747" i="106"/>
  <c r="B5752" i="106"/>
  <c r="B5753" i="106"/>
  <c r="B5755" i="106"/>
  <c r="B5761" i="106"/>
  <c r="B5763" i="106"/>
  <c r="B5777" i="106"/>
  <c r="B5783" i="106"/>
  <c r="B5788" i="106"/>
  <c r="B5789" i="106"/>
  <c r="B5796" i="106"/>
  <c r="B5797" i="106"/>
  <c r="B5815" i="106"/>
  <c r="B5816" i="106"/>
  <c r="B5819" i="106"/>
  <c r="B5820" i="106"/>
  <c r="B5821" i="106"/>
  <c r="B5842" i="106"/>
  <c r="B5851" i="106"/>
  <c r="B5853" i="106"/>
  <c r="B5856" i="106"/>
  <c r="B5858" i="106"/>
  <c r="B5869" i="106"/>
  <c r="D5869" i="106" s="1"/>
  <c r="B5870" i="106"/>
  <c r="B5872" i="106"/>
  <c r="B5873" i="106"/>
  <c r="B5874" i="106"/>
  <c r="B5875" i="106"/>
  <c r="B5877" i="106"/>
  <c r="B5878" i="106"/>
  <c r="B5880" i="106"/>
  <c r="B5881" i="106"/>
  <c r="B5882" i="106"/>
  <c r="B5883" i="106"/>
  <c r="B5905" i="106"/>
  <c r="B5914" i="106"/>
  <c r="D5914" i="106" s="1"/>
  <c r="B5915" i="106"/>
  <c r="B5917" i="106"/>
  <c r="B5918" i="106"/>
  <c r="B5919" i="106"/>
  <c r="B5920" i="106"/>
  <c r="B5922" i="106"/>
  <c r="B5923" i="106"/>
  <c r="B5925" i="106"/>
  <c r="B5927" i="106"/>
  <c r="B5983" i="106"/>
  <c r="D5983" i="106" s="1"/>
  <c r="B5984" i="106"/>
  <c r="D5984" i="106" s="1"/>
  <c r="B5986" i="106"/>
  <c r="B5987" i="106"/>
  <c r="B5988" i="106"/>
  <c r="B5989" i="106"/>
  <c r="B5991" i="106"/>
  <c r="B5992" i="106"/>
  <c r="B5994" i="106"/>
  <c r="B5995" i="106"/>
  <c r="B5996" i="106"/>
  <c r="B5998" i="106"/>
  <c r="B5999" i="106"/>
  <c r="B6029" i="106"/>
  <c r="D6029" i="106" s="1"/>
  <c r="B6033" i="106"/>
  <c r="D6033" i="106" s="1"/>
  <c r="B6072" i="106"/>
  <c r="D6072" i="106" s="1"/>
  <c r="B6074" i="106"/>
  <c r="B6075" i="106"/>
  <c r="B6076" i="106"/>
  <c r="F27" i="8"/>
  <c r="B6077" i="106" s="1"/>
  <c r="B6079" i="106"/>
  <c r="D6079" i="106" s="1"/>
  <c r="B6080" i="106"/>
  <c r="D6080" i="106" s="1"/>
  <c r="B6081" i="106"/>
  <c r="D6081" i="106" s="1"/>
  <c r="B6082" i="106"/>
  <c r="D6082" i="106" s="1"/>
  <c r="B6083" i="106"/>
  <c r="D6083" i="106" s="1"/>
  <c r="B6084" i="106"/>
  <c r="D6084" i="106" s="1"/>
  <c r="B6085" i="106"/>
  <c r="D6085" i="106" s="1"/>
  <c r="B6086" i="106"/>
  <c r="D6086" i="106" s="1"/>
  <c r="B6087" i="106"/>
  <c r="D6087" i="106" s="1"/>
  <c r="B6088" i="106"/>
  <c r="D6088" i="106" s="1"/>
  <c r="B6089" i="106"/>
  <c r="D6089" i="106" s="1"/>
  <c r="B6090" i="106"/>
  <c r="D6090" i="106" s="1"/>
  <c r="B6091" i="106"/>
  <c r="D6091" i="106" s="1"/>
  <c r="B6092" i="106"/>
  <c r="D6092" i="106" s="1"/>
  <c r="B6093" i="106"/>
  <c r="D6093" i="106" s="1"/>
  <c r="B6094" i="106"/>
  <c r="D6094" i="106" s="1"/>
  <c r="B6095" i="106"/>
  <c r="D6095" i="106" s="1"/>
  <c r="B6096" i="106"/>
  <c r="D6096" i="106" s="1"/>
  <c r="B6097" i="106"/>
  <c r="D6097" i="106" s="1"/>
  <c r="B6098" i="106"/>
  <c r="D6098" i="106" s="1"/>
  <c r="B6099" i="106"/>
  <c r="D6099" i="106" s="1"/>
  <c r="B6100" i="106"/>
  <c r="D6100" i="106" s="1"/>
  <c r="A6101" i="106"/>
  <c r="B6101" i="106"/>
  <c r="B6102" i="106"/>
  <c r="D6102" i="106" s="1"/>
  <c r="B6103" i="106"/>
  <c r="D6103" i="106" s="1"/>
  <c r="B6104" i="106"/>
  <c r="D6104" i="106" s="1"/>
  <c r="B6105" i="106"/>
  <c r="D6105" i="106" s="1"/>
  <c r="B6106" i="106"/>
  <c r="D6106" i="106" s="1"/>
  <c r="B6107" i="106"/>
  <c r="D6107" i="106" s="1"/>
  <c r="B6108" i="106"/>
  <c r="D6108" i="106" s="1"/>
  <c r="B6109" i="106"/>
  <c r="D6109" i="106" s="1"/>
  <c r="B6110" i="106"/>
  <c r="D6110" i="106" s="1"/>
  <c r="B6111" i="106"/>
  <c r="D6111" i="106" s="1"/>
  <c r="B6112" i="106"/>
  <c r="D6112" i="106" s="1"/>
  <c r="B6113" i="106"/>
  <c r="D6113" i="106" s="1"/>
  <c r="B6114" i="106"/>
  <c r="D6114" i="106" s="1"/>
  <c r="B6115" i="106"/>
  <c r="D6115" i="106" s="1"/>
  <c r="B6116" i="106"/>
  <c r="D6116" i="106" s="1"/>
  <c r="B6117" i="106"/>
  <c r="D6117" i="106" s="1"/>
  <c r="B6118" i="106"/>
  <c r="D6118" i="106" s="1"/>
  <c r="B6119" i="106"/>
  <c r="D6119" i="106" s="1"/>
  <c r="B6120" i="106"/>
  <c r="D6120" i="106" s="1"/>
  <c r="B6121" i="106"/>
  <c r="D6121" i="106" s="1"/>
  <c r="J13" i="3"/>
  <c r="J53" i="3" s="1"/>
  <c r="B6123" i="106"/>
  <c r="D6123" i="106" s="1"/>
  <c r="B6124" i="106"/>
  <c r="D6124" i="106" s="1"/>
  <c r="B6125" i="106"/>
  <c r="D6125" i="106" s="1"/>
  <c r="B6126" i="106"/>
  <c r="D6126" i="106" s="1"/>
  <c r="B6127" i="106"/>
  <c r="D6127" i="106" s="1"/>
  <c r="B6128" i="106"/>
  <c r="D6128" i="106" s="1"/>
  <c r="B6129" i="106"/>
  <c r="D6129" i="106" s="1"/>
  <c r="B6130" i="106"/>
  <c r="D6130" i="106" s="1"/>
  <c r="B6131" i="106"/>
  <c r="D6131" i="106" s="1"/>
  <c r="B6132" i="106"/>
  <c r="D6132" i="106" s="1"/>
  <c r="B6133" i="106"/>
  <c r="D6133" i="106" s="1"/>
  <c r="B6134" i="106"/>
  <c r="D6134" i="106" s="1"/>
  <c r="B6135" i="106"/>
  <c r="D6135" i="106" s="1"/>
  <c r="B6136" i="106"/>
  <c r="D6136" i="106" s="1"/>
  <c r="B6137" i="106"/>
  <c r="D6137" i="106" s="1"/>
  <c r="B6138" i="106"/>
  <c r="D6138" i="106" s="1"/>
  <c r="B6139" i="106"/>
  <c r="D6139" i="106" s="1"/>
  <c r="B6140" i="106"/>
  <c r="D6140" i="106" s="1"/>
  <c r="B6141" i="106"/>
  <c r="D6141" i="106" s="1"/>
  <c r="B6142" i="106"/>
  <c r="D6142" i="106" s="1"/>
  <c r="B6143" i="106"/>
  <c r="D6143" i="106" s="1"/>
  <c r="B6144" i="106"/>
  <c r="D6144" i="106" s="1"/>
  <c r="B6145" i="106"/>
  <c r="D6145" i="106" s="1"/>
  <c r="B6146" i="106"/>
  <c r="D6146" i="106" s="1"/>
  <c r="B6147" i="106"/>
  <c r="D6147" i="106" s="1"/>
  <c r="B6148" i="106"/>
  <c r="D6148" i="106" s="1"/>
  <c r="B6149" i="106"/>
  <c r="D6149" i="106" s="1"/>
  <c r="B6150" i="106"/>
  <c r="D6150" i="106" s="1"/>
  <c r="B6151" i="106"/>
  <c r="D6151" i="106" s="1"/>
  <c r="B6152" i="106"/>
  <c r="D6152" i="106" s="1"/>
  <c r="B6153" i="106"/>
  <c r="D6153" i="106" s="1"/>
  <c r="B6154" i="106"/>
  <c r="D6154" i="106" s="1"/>
  <c r="B6155" i="106"/>
  <c r="D6155" i="106" s="1"/>
  <c r="B6156" i="106"/>
  <c r="D6156" i="106" s="1"/>
  <c r="B6157" i="106"/>
  <c r="D6157" i="106" s="1"/>
  <c r="B6158" i="106"/>
  <c r="D6158" i="106" s="1"/>
  <c r="B6159" i="106"/>
  <c r="D6159" i="106" s="1"/>
  <c r="B6160" i="106"/>
  <c r="D6160" i="106" s="1"/>
  <c r="B6161" i="106"/>
  <c r="D6161" i="106" s="1"/>
  <c r="B6162" i="106"/>
  <c r="D6162" i="106" s="1"/>
  <c r="B6163" i="106"/>
  <c r="D6163" i="106" s="1"/>
  <c r="B6164" i="106"/>
  <c r="D6164" i="106" s="1"/>
  <c r="B6165" i="106"/>
  <c r="D6165" i="106" s="1"/>
  <c r="B6166" i="106"/>
  <c r="D6166" i="106" s="1"/>
  <c r="B6167" i="106"/>
  <c r="D6167" i="106" s="1"/>
  <c r="B6168" i="106"/>
  <c r="D6168" i="106" s="1"/>
  <c r="B6169" i="106"/>
  <c r="D6169" i="106" s="1"/>
  <c r="B6170" i="106"/>
  <c r="D6170" i="106" s="1"/>
  <c r="B6171" i="106"/>
  <c r="D6171" i="106" s="1"/>
  <c r="B6172" i="106"/>
  <c r="D6172" i="106" s="1"/>
  <c r="B6173" i="106"/>
  <c r="D6173" i="106" s="1"/>
  <c r="B6174" i="106"/>
  <c r="D6174" i="106" s="1"/>
  <c r="B6175" i="106"/>
  <c r="D6175" i="106" s="1"/>
  <c r="B6176" i="106"/>
  <c r="D6176" i="106" s="1"/>
  <c r="B6177" i="106"/>
  <c r="D6177" i="106" s="1"/>
  <c r="B6178" i="106"/>
  <c r="D6178" i="106" s="1"/>
  <c r="B6179" i="106"/>
  <c r="D6179" i="106" s="1"/>
  <c r="B6180" i="106"/>
  <c r="D6180" i="106" s="1"/>
  <c r="B6181" i="106"/>
  <c r="D6181" i="106" s="1"/>
  <c r="B6182" i="106"/>
  <c r="D6182" i="106" s="1"/>
  <c r="B6183" i="106"/>
  <c r="D6183" i="106" s="1"/>
  <c r="B6184" i="106"/>
  <c r="D6184" i="106" s="1"/>
  <c r="B6185" i="106"/>
  <c r="D6185" i="106" s="1"/>
  <c r="B6186" i="106"/>
  <c r="D6186" i="106" s="1"/>
  <c r="B6187" i="106"/>
  <c r="D6187" i="106" s="1"/>
  <c r="B6188" i="106"/>
  <c r="D6188" i="106" s="1"/>
  <c r="J34" i="3"/>
  <c r="B6212" i="106"/>
  <c r="D6212" i="106" s="1"/>
  <c r="B6213" i="106"/>
  <c r="D6213" i="106" s="1"/>
  <c r="B6215" i="106"/>
  <c r="D6215" i="106" s="1"/>
  <c r="B6216" i="106"/>
  <c r="D6216" i="106" s="1"/>
  <c r="B6217" i="106"/>
  <c r="D6217" i="106" s="1"/>
  <c r="B6222" i="106"/>
  <c r="D6222" i="106" s="1"/>
  <c r="J18" i="4"/>
  <c r="B6229" i="106"/>
  <c r="D6229" i="106" s="1"/>
  <c r="B6230" i="106"/>
  <c r="D6230" i="106" s="1"/>
  <c r="B6231" i="106"/>
  <c r="D6231" i="106" s="1"/>
  <c r="B6232" i="106"/>
  <c r="D6232" i="106" s="1"/>
  <c r="B6233" i="106"/>
  <c r="D6233" i="106" s="1"/>
  <c r="B6234" i="106"/>
  <c r="D6234" i="106" s="1"/>
  <c r="B6235" i="106"/>
  <c r="D6235" i="106" s="1"/>
  <c r="J44" i="4"/>
  <c r="B6237" i="106"/>
  <c r="D6237" i="106" s="1"/>
  <c r="B6238" i="106"/>
  <c r="D6238" i="106" s="1"/>
  <c r="B6239" i="106"/>
  <c r="D6239" i="106" s="1"/>
  <c r="B6240" i="106"/>
  <c r="D6240" i="106" s="1"/>
  <c r="B6241" i="106"/>
  <c r="D6241" i="106" s="1"/>
  <c r="B6242" i="106"/>
  <c r="D6242" i="106" s="1"/>
  <c r="B6243" i="106"/>
  <c r="D6243" i="106" s="1"/>
  <c r="B6244" i="106"/>
  <c r="D6244" i="106" s="1"/>
  <c r="B6245" i="106"/>
  <c r="D6245" i="106" s="1"/>
  <c r="B6246" i="106"/>
  <c r="D6246" i="106" s="1"/>
  <c r="B6247" i="106"/>
  <c r="D6247" i="106" s="1"/>
  <c r="B6248" i="106"/>
  <c r="D6248" i="106" s="1"/>
  <c r="B6249" i="106"/>
  <c r="D6249" i="106" s="1"/>
  <c r="B6250" i="106"/>
  <c r="D6250" i="106" s="1"/>
  <c r="B6251" i="106"/>
  <c r="D6251" i="106" s="1"/>
  <c r="B6252" i="106"/>
  <c r="D6252" i="106" s="1"/>
  <c r="B6253" i="106"/>
  <c r="D6253" i="106" s="1"/>
  <c r="B6254" i="106"/>
  <c r="D6254" i="106" s="1"/>
  <c r="B6255" i="106"/>
  <c r="D6255" i="106" s="1"/>
  <c r="B6256" i="106"/>
  <c r="D6256" i="106" s="1"/>
  <c r="B6257" i="106"/>
  <c r="D6257" i="106" s="1"/>
  <c r="B6258" i="106"/>
  <c r="D6258" i="106" s="1"/>
  <c r="J76" i="4"/>
  <c r="B6262" i="106"/>
  <c r="D6262" i="106" s="1"/>
  <c r="B6263" i="106"/>
  <c r="D6263" i="106" s="1"/>
  <c r="B6284" i="106"/>
  <c r="D6284" i="106" s="1"/>
  <c r="B6287" i="106"/>
  <c r="D6287" i="106" s="1"/>
  <c r="B6288" i="106"/>
  <c r="D6288" i="106" s="1"/>
  <c r="B6289" i="106"/>
  <c r="D6289" i="106" s="1"/>
  <c r="B6290" i="106"/>
  <c r="D6290" i="106" s="1"/>
  <c r="B6291" i="106"/>
  <c r="D6291" i="106" s="1"/>
  <c r="B6292" i="106"/>
  <c r="D6292" i="106" s="1"/>
  <c r="B6293" i="106"/>
  <c r="D6293" i="106" s="1"/>
  <c r="B6294" i="106"/>
  <c r="D6294" i="106" s="1"/>
  <c r="B6295" i="106"/>
  <c r="D6295" i="106" s="1"/>
  <c r="B6296" i="106"/>
  <c r="D6296" i="106" s="1"/>
  <c r="B6297" i="106"/>
  <c r="B6298" i="106"/>
  <c r="B6300" i="106"/>
  <c r="B6301" i="106"/>
  <c r="B6302" i="106"/>
  <c r="B6303" i="106"/>
  <c r="B6305" i="106"/>
  <c r="B6306" i="106"/>
  <c r="D6306" i="106" s="1"/>
  <c r="B6307" i="106"/>
  <c r="B6308" i="106"/>
  <c r="B6309" i="106"/>
  <c r="B6310" i="106"/>
  <c r="B6311" i="106"/>
  <c r="B6312" i="106"/>
  <c r="B6313" i="106"/>
  <c r="B6314" i="106"/>
  <c r="B6315" i="106"/>
  <c r="B6317" i="106"/>
  <c r="B6318" i="106"/>
  <c r="B6319" i="106"/>
  <c r="B6320" i="106"/>
  <c r="B6321" i="106"/>
  <c r="B6322" i="106"/>
  <c r="B6323" i="106"/>
  <c r="B6324" i="106"/>
  <c r="B6325" i="106"/>
  <c r="B6326" i="106"/>
  <c r="B6327" i="106"/>
  <c r="B6328" i="106"/>
  <c r="B6329" i="106"/>
  <c r="B6330" i="106"/>
  <c r="B6331" i="106"/>
  <c r="B6332" i="106"/>
  <c r="B6333" i="106"/>
  <c r="B6334" i="106"/>
  <c r="B6335" i="106"/>
  <c r="B6336" i="106"/>
  <c r="B6337" i="106"/>
  <c r="D6337" i="106" s="1"/>
  <c r="B6338" i="106"/>
  <c r="B6339" i="106"/>
  <c r="B6340" i="106"/>
  <c r="B6341" i="106"/>
  <c r="B6342" i="106"/>
  <c r="B6343" i="106"/>
  <c r="B6344" i="106"/>
  <c r="B6345" i="106"/>
  <c r="B6346" i="106"/>
  <c r="B6347" i="106"/>
  <c r="B6348" i="106"/>
  <c r="B6351" i="106"/>
  <c r="B6353" i="106"/>
  <c r="B6354" i="106"/>
  <c r="B6356" i="106"/>
  <c r="B6357" i="106"/>
  <c r="B6358" i="106"/>
  <c r="B6359" i="106"/>
  <c r="B6360" i="106"/>
  <c r="B6361" i="106"/>
  <c r="B6362" i="106"/>
  <c r="B6363" i="106"/>
  <c r="B6364" i="106"/>
  <c r="B6365" i="106"/>
  <c r="B6366" i="106"/>
  <c r="B6367" i="106"/>
  <c r="B6368" i="106"/>
  <c r="B6369" i="106"/>
  <c r="B6370" i="106"/>
  <c r="B6371" i="106"/>
  <c r="B6372" i="106"/>
  <c r="B6373" i="106"/>
  <c r="B6374" i="106"/>
  <c r="B6375" i="106"/>
  <c r="B6376" i="106"/>
  <c r="B6377" i="106"/>
  <c r="B6378" i="106"/>
  <c r="B6379" i="106"/>
  <c r="B6386" i="106"/>
  <c r="B6387" i="106"/>
  <c r="B6388" i="106"/>
  <c r="B6389" i="106"/>
  <c r="B6390" i="106"/>
  <c r="B6391" i="106"/>
  <c r="B6392" i="106"/>
  <c r="B6393" i="106"/>
  <c r="B6396" i="106"/>
  <c r="B6397" i="106"/>
  <c r="B6399" i="106"/>
  <c r="B6400" i="106"/>
  <c r="B6401" i="106"/>
  <c r="B6402" i="106"/>
  <c r="B6403" i="106"/>
  <c r="B6404" i="106"/>
  <c r="B6405" i="106"/>
  <c r="B6406" i="106"/>
  <c r="B6412" i="106"/>
  <c r="B6413" i="106"/>
  <c r="B6612" i="106"/>
  <c r="B6613" i="106"/>
  <c r="B6614" i="106"/>
  <c r="B6615" i="106"/>
  <c r="B6616" i="106"/>
  <c r="B6617" i="106"/>
  <c r="B6618" i="106"/>
  <c r="B6619" i="106"/>
  <c r="B6620" i="106"/>
  <c r="B6621" i="106"/>
  <c r="B6622" i="106"/>
  <c r="B6623" i="106"/>
  <c r="B6624" i="106"/>
  <c r="B6625" i="106"/>
  <c r="B6626" i="106"/>
  <c r="B6627" i="106"/>
  <c r="B6628" i="106"/>
  <c r="B6629" i="106"/>
  <c r="B6630" i="106"/>
  <c r="B6631" i="106"/>
  <c r="B6632" i="106"/>
  <c r="B6633" i="106"/>
  <c r="B6634" i="106"/>
  <c r="B6635" i="106"/>
  <c r="B6636" i="106"/>
  <c r="B6637" i="106"/>
  <c r="B6638" i="106"/>
  <c r="B6639" i="106"/>
  <c r="B6640" i="106"/>
  <c r="B6641" i="106"/>
  <c r="B6642" i="106"/>
  <c r="B6643" i="106"/>
  <c r="B6644" i="106"/>
  <c r="B6645" i="106"/>
  <c r="B6646" i="106"/>
  <c r="B6647" i="106"/>
  <c r="B6648" i="106"/>
  <c r="B6649" i="106"/>
  <c r="B6650" i="106"/>
  <c r="B6651" i="106"/>
  <c r="B6652" i="106"/>
  <c r="B6653" i="106"/>
  <c r="B6654" i="106"/>
  <c r="B6655" i="106"/>
  <c r="B6656" i="106"/>
  <c r="B6657" i="106"/>
  <c r="B6658" i="106"/>
  <c r="B6659" i="106"/>
  <c r="B6660" i="106"/>
  <c r="B6661" i="106"/>
  <c r="B6662" i="106"/>
  <c r="B6663" i="106"/>
  <c r="B6664" i="106"/>
  <c r="B6665" i="106"/>
  <c r="B6666" i="106"/>
  <c r="B6667" i="106"/>
  <c r="B6668" i="106"/>
  <c r="B6669" i="106"/>
  <c r="B6670" i="106"/>
  <c r="B6671" i="106"/>
  <c r="B6672" i="106"/>
  <c r="B6673" i="106"/>
  <c r="B6674" i="106"/>
  <c r="B6675" i="106"/>
  <c r="B6676" i="106"/>
  <c r="B6677" i="106"/>
  <c r="B6678" i="106"/>
  <c r="B6679" i="106"/>
  <c r="B6680" i="106"/>
  <c r="B6681" i="106"/>
  <c r="B6682" i="106"/>
  <c r="B6683" i="106"/>
  <c r="B6684" i="106"/>
  <c r="B6685" i="106"/>
  <c r="B6686" i="106"/>
  <c r="B6687" i="106"/>
  <c r="B6688" i="106"/>
  <c r="B6689" i="106"/>
  <c r="B6690" i="106"/>
  <c r="B6691" i="106"/>
  <c r="B6692" i="106"/>
  <c r="B6693" i="106"/>
  <c r="B6694" i="106"/>
  <c r="B6695" i="106"/>
  <c r="B6696" i="106"/>
  <c r="B6697" i="106"/>
  <c r="B6698" i="106"/>
  <c r="B6699" i="106"/>
  <c r="B6700" i="106"/>
  <c r="B6701" i="106"/>
  <c r="B6702" i="106"/>
  <c r="B6703" i="106"/>
  <c r="B6704" i="106"/>
  <c r="B6705" i="106"/>
  <c r="B6706" i="106"/>
  <c r="B6707" i="106"/>
  <c r="B6708" i="106"/>
  <c r="B6709" i="106"/>
  <c r="B6710" i="106"/>
  <c r="B6711" i="106"/>
  <c r="B6712" i="106"/>
  <c r="B6713" i="106"/>
  <c r="B6714" i="106"/>
  <c r="B6715" i="106"/>
  <c r="B6716" i="106"/>
  <c r="B6717" i="106"/>
  <c r="B6718" i="106"/>
  <c r="B6719" i="106"/>
  <c r="B6720" i="106"/>
  <c r="B6721" i="106"/>
  <c r="B6722" i="106"/>
  <c r="B6723" i="106"/>
  <c r="B6724" i="106"/>
  <c r="B6725" i="106"/>
  <c r="D6725" i="106" s="1"/>
  <c r="B6726" i="106"/>
  <c r="B6727" i="106"/>
  <c r="B6728" i="106"/>
  <c r="B6729" i="106"/>
  <c r="B6730" i="106"/>
  <c r="B6731" i="106"/>
  <c r="B6732" i="106"/>
  <c r="B6733" i="106"/>
  <c r="B6734" i="106"/>
  <c r="B6735" i="106"/>
  <c r="B6736" i="106"/>
  <c r="B6737" i="106"/>
  <c r="B6738" i="106"/>
  <c r="B6739" i="106"/>
  <c r="B6740" i="106"/>
  <c r="B6741" i="106"/>
  <c r="B6742" i="106"/>
  <c r="B6743" i="106"/>
  <c r="B6744" i="106"/>
  <c r="B6745" i="106"/>
  <c r="B6746" i="106"/>
  <c r="B6747" i="106"/>
  <c r="B6748" i="106"/>
  <c r="B6749" i="106"/>
  <c r="B6750" i="106"/>
  <c r="B6751" i="106"/>
  <c r="B6752" i="106"/>
  <c r="B6753" i="106"/>
  <c r="B6754" i="106"/>
  <c r="B6755" i="106"/>
  <c r="B6756" i="106"/>
  <c r="B6757" i="106"/>
  <c r="B6758" i="106"/>
  <c r="B6759" i="106"/>
  <c r="B6760" i="106"/>
  <c r="B6761" i="106"/>
  <c r="B6762" i="106"/>
  <c r="B6763" i="106"/>
  <c r="B6764" i="106"/>
  <c r="B6765" i="106"/>
  <c r="B6766" i="106"/>
  <c r="B6767" i="106"/>
  <c r="B6768" i="106"/>
  <c r="B6769" i="106"/>
  <c r="B6770" i="106"/>
  <c r="B6771" i="106"/>
  <c r="B6772" i="106"/>
  <c r="B6773" i="106"/>
  <c r="B6774" i="106"/>
  <c r="B6775" i="106"/>
  <c r="B6776" i="106"/>
  <c r="B6777" i="106"/>
  <c r="B6778" i="106"/>
  <c r="B6779" i="106"/>
  <c r="B6780" i="106"/>
  <c r="B6781" i="106"/>
  <c r="B6782" i="106"/>
  <c r="B6783" i="106"/>
  <c r="B6784" i="106"/>
  <c r="B6785" i="106"/>
  <c r="B6786" i="106"/>
  <c r="B6787" i="106"/>
  <c r="B6788" i="106"/>
  <c r="B6789" i="106"/>
  <c r="B6790" i="106"/>
  <c r="B6791" i="106"/>
  <c r="B6792" i="106"/>
  <c r="B6793" i="106"/>
  <c r="B6794" i="106"/>
  <c r="B6795" i="106"/>
  <c r="B6796" i="106"/>
  <c r="B6797" i="106"/>
  <c r="B6798" i="106"/>
  <c r="B6799" i="106"/>
  <c r="B6800" i="106"/>
  <c r="B6801" i="106"/>
  <c r="B6802" i="106"/>
  <c r="B6803" i="106"/>
  <c r="B6804" i="106"/>
  <c r="B6805" i="106"/>
  <c r="B6806" i="106"/>
  <c r="B6807" i="106"/>
  <c r="B6808" i="106"/>
  <c r="B6809" i="106"/>
  <c r="B6810" i="106"/>
  <c r="B6811" i="106"/>
  <c r="B6812" i="106"/>
  <c r="B6813" i="106"/>
  <c r="B6814" i="106"/>
  <c r="B6815" i="106"/>
  <c r="B6816" i="106"/>
  <c r="B6817" i="106"/>
  <c r="B6818" i="106"/>
  <c r="B6819" i="106"/>
  <c r="B6820" i="106"/>
  <c r="B6821" i="106"/>
  <c r="B6822" i="106"/>
  <c r="B6823" i="106"/>
  <c r="B6824" i="106"/>
  <c r="B6825" i="106"/>
  <c r="B6826" i="106"/>
  <c r="B6827" i="106"/>
  <c r="B6828" i="106"/>
  <c r="B6829" i="106"/>
  <c r="B6830" i="106"/>
  <c r="B6842" i="106"/>
  <c r="D6842" i="106" s="1"/>
  <c r="B6843" i="106"/>
  <c r="D6843" i="106" s="1"/>
  <c r="B6844" i="106"/>
  <c r="D6844" i="106" s="1"/>
  <c r="B6845" i="106"/>
  <c r="D6845" i="106" s="1"/>
  <c r="K7" i="29"/>
  <c r="F34" i="34" s="1"/>
  <c r="B7824" i="106" s="1"/>
  <c r="D7824" i="106" s="1"/>
  <c r="B6847" i="106"/>
  <c r="D6847" i="106" s="1"/>
  <c r="B6848" i="106"/>
  <c r="D6848" i="106" s="1"/>
  <c r="B6849" i="106"/>
  <c r="D6849" i="106" s="1"/>
  <c r="B6850" i="106"/>
  <c r="D6850" i="106" s="1"/>
  <c r="K9" i="29"/>
  <c r="B6851" i="106" s="1"/>
  <c r="D6851" i="106" s="1"/>
  <c r="B6852" i="106"/>
  <c r="D6852" i="106" s="1"/>
  <c r="B6853" i="106"/>
  <c r="D6853" i="106" s="1"/>
  <c r="B6854" i="106"/>
  <c r="D6854" i="106" s="1"/>
  <c r="B6855" i="106"/>
  <c r="D6855" i="106" s="1"/>
  <c r="K11" i="29"/>
  <c r="B6856" i="106" s="1"/>
  <c r="D6856" i="106" s="1"/>
  <c r="B6857" i="106"/>
  <c r="D6857" i="106" s="1"/>
  <c r="B6858" i="106"/>
  <c r="D6858" i="106" s="1"/>
  <c r="B6859" i="106"/>
  <c r="D6859" i="106" s="1"/>
  <c r="B6860" i="106"/>
  <c r="D6860" i="106" s="1"/>
  <c r="B6861" i="106"/>
  <c r="D6861" i="106" s="1"/>
  <c r="B6862" i="106"/>
  <c r="D6862" i="106" s="1"/>
  <c r="B6863" i="106"/>
  <c r="D6863" i="106" s="1"/>
  <c r="B6864" i="106"/>
  <c r="D6864" i="106" s="1"/>
  <c r="B6865" i="106"/>
  <c r="D6865" i="106" s="1"/>
  <c r="B6866" i="106"/>
  <c r="D6866" i="106" s="1"/>
  <c r="B6867" i="106"/>
  <c r="D6867" i="106" s="1"/>
  <c r="B6868" i="106"/>
  <c r="D6868" i="106" s="1"/>
  <c r="K17" i="29"/>
  <c r="B6869" i="106" s="1"/>
  <c r="D6869" i="106" s="1"/>
  <c r="B6870" i="106"/>
  <c r="D6870" i="106" s="1"/>
  <c r="B6871" i="106"/>
  <c r="D6871" i="106" s="1"/>
  <c r="B6872" i="106"/>
  <c r="D6872" i="106" s="1"/>
  <c r="B6873" i="106"/>
  <c r="D6873" i="106" s="1"/>
  <c r="B6874" i="106"/>
  <c r="D6874" i="106" s="1"/>
  <c r="K20" i="29"/>
  <c r="B6876" i="106"/>
  <c r="D6876" i="106" s="1"/>
  <c r="K21" i="29"/>
  <c r="B6877" i="106" s="1"/>
  <c r="D6877" i="106" s="1"/>
  <c r="B6878" i="106"/>
  <c r="D6878" i="106" s="1"/>
  <c r="K22" i="29"/>
  <c r="B6879" i="106" s="1"/>
  <c r="D6879" i="106" s="1"/>
  <c r="B6880" i="106"/>
  <c r="D6880" i="106" s="1"/>
  <c r="K23" i="29"/>
  <c r="B6881" i="106" s="1"/>
  <c r="D6881" i="106" s="1"/>
  <c r="B6882" i="106"/>
  <c r="D6882" i="106" s="1"/>
  <c r="K24" i="29"/>
  <c r="B6884" i="106"/>
  <c r="D6884" i="106" s="1"/>
  <c r="K25" i="29"/>
  <c r="B6885" i="106" s="1"/>
  <c r="D6885" i="106" s="1"/>
  <c r="B6886" i="106"/>
  <c r="D6886" i="106" s="1"/>
  <c r="K26" i="29"/>
  <c r="B6887" i="106" s="1"/>
  <c r="D6887" i="106" s="1"/>
  <c r="B6888" i="106"/>
  <c r="D6888" i="106" s="1"/>
  <c r="K27" i="29"/>
  <c r="B6889" i="106" s="1"/>
  <c r="D6889" i="106" s="1"/>
  <c r="B6890" i="106"/>
  <c r="D6890" i="106" s="1"/>
  <c r="K28" i="29"/>
  <c r="B6892" i="106"/>
  <c r="D6892" i="106" s="1"/>
  <c r="K29" i="29"/>
  <c r="B6893" i="106" s="1"/>
  <c r="D6893" i="106" s="1"/>
  <c r="B6894" i="106"/>
  <c r="D6894" i="106" s="1"/>
  <c r="K30" i="29"/>
  <c r="B6895" i="106" s="1"/>
  <c r="D6895" i="106" s="1"/>
  <c r="B6896" i="106"/>
  <c r="D6896" i="106" s="1"/>
  <c r="K31" i="29"/>
  <c r="B6897" i="106" s="1"/>
  <c r="D6897" i="106" s="1"/>
  <c r="B6898" i="106"/>
  <c r="D6898" i="106" s="1"/>
  <c r="K32" i="29"/>
  <c r="B6902" i="106"/>
  <c r="D6902" i="106" s="1"/>
  <c r="B6903" i="106"/>
  <c r="D6903" i="106" s="1"/>
  <c r="B6904" i="106"/>
  <c r="D6904" i="106" s="1"/>
  <c r="B6905" i="106"/>
  <c r="D6905" i="106" s="1"/>
  <c r="B6906" i="106"/>
  <c r="D6906" i="106" s="1"/>
  <c r="B6907" i="106"/>
  <c r="D6907" i="106" s="1"/>
  <c r="B6908" i="106"/>
  <c r="D6908" i="106" s="1"/>
  <c r="B6909" i="106"/>
  <c r="D6909" i="106" s="1"/>
  <c r="B6910" i="106"/>
  <c r="D6910" i="106" s="1"/>
  <c r="B6911" i="106"/>
  <c r="D6911" i="106" s="1"/>
  <c r="B6912" i="106"/>
  <c r="D6912" i="106" s="1"/>
  <c r="B6913" i="106"/>
  <c r="D6913" i="106" s="1"/>
  <c r="I44" i="29"/>
  <c r="J44" i="29"/>
  <c r="B6916" i="106"/>
  <c r="D6916" i="106" s="1"/>
  <c r="B6917" i="106"/>
  <c r="D6917" i="106" s="1"/>
  <c r="B6918" i="106"/>
  <c r="D6918" i="106" s="1"/>
  <c r="B6919" i="106"/>
  <c r="D6919" i="106" s="1"/>
  <c r="B6920" i="106"/>
  <c r="D6920" i="106" s="1"/>
  <c r="B6921" i="106"/>
  <c r="D6921" i="106" s="1"/>
  <c r="I49" i="29"/>
  <c r="B6922" i="106" s="1"/>
  <c r="D6922" i="106" s="1"/>
  <c r="J49" i="29"/>
  <c r="B6923" i="106" s="1"/>
  <c r="D6923" i="106" s="1"/>
  <c r="B6924" i="106"/>
  <c r="D6924" i="106" s="1"/>
  <c r="B6925" i="106"/>
  <c r="D6925" i="106" s="1"/>
  <c r="B6926" i="106"/>
  <c r="D6926" i="106" s="1"/>
  <c r="B6927" i="106"/>
  <c r="D6927" i="106" s="1"/>
  <c r="B6928" i="106"/>
  <c r="D6928" i="106" s="1"/>
  <c r="B6929" i="106"/>
  <c r="D6929" i="106" s="1"/>
  <c r="B6930" i="106"/>
  <c r="D6930" i="106" s="1"/>
  <c r="B6931" i="106"/>
  <c r="D6931" i="106" s="1"/>
  <c r="B6932" i="106"/>
  <c r="D6932" i="106" s="1"/>
  <c r="B6933" i="106"/>
  <c r="D6933" i="106" s="1"/>
  <c r="B6934" i="106"/>
  <c r="D6934" i="106" s="1"/>
  <c r="B6935" i="106"/>
  <c r="D6935" i="106" s="1"/>
  <c r="B6936" i="106"/>
  <c r="D6936" i="106" s="1"/>
  <c r="B6937" i="106"/>
  <c r="D6937" i="106" s="1"/>
  <c r="K54" i="29"/>
  <c r="B6938" i="106" s="1"/>
  <c r="D6938" i="106" s="1"/>
  <c r="I55" i="29"/>
  <c r="B6940" i="106" s="1"/>
  <c r="D6940" i="106" s="1"/>
  <c r="J55" i="29"/>
  <c r="B6941" i="106" s="1"/>
  <c r="D6941" i="106" s="1"/>
  <c r="B6942" i="106"/>
  <c r="D6942" i="106" s="1"/>
  <c r="B6943" i="106"/>
  <c r="D6943" i="106" s="1"/>
  <c r="B6944" i="106"/>
  <c r="D6944" i="106" s="1"/>
  <c r="B6945" i="106"/>
  <c r="D6945" i="106" s="1"/>
  <c r="I59" i="29"/>
  <c r="B6946" i="106" s="1"/>
  <c r="D6946" i="106" s="1"/>
  <c r="J59" i="29"/>
  <c r="B6947" i="106" s="1"/>
  <c r="D6947" i="106" s="1"/>
  <c r="B6948" i="106"/>
  <c r="D6948" i="106" s="1"/>
  <c r="B6949" i="106"/>
  <c r="D6949" i="106" s="1"/>
  <c r="B6950" i="106"/>
  <c r="D6950" i="106" s="1"/>
  <c r="B6951" i="106"/>
  <c r="D6951" i="106" s="1"/>
  <c r="B6952" i="106"/>
  <c r="D6952" i="106" s="1"/>
  <c r="B6953" i="106"/>
  <c r="D6953" i="106" s="1"/>
  <c r="B6954" i="106"/>
  <c r="D6954" i="106" s="1"/>
  <c r="B6955" i="106"/>
  <c r="D6955" i="106" s="1"/>
  <c r="B6956" i="106"/>
  <c r="D6956" i="106" s="1"/>
  <c r="B6957" i="106"/>
  <c r="D6957" i="106" s="1"/>
  <c r="B6958" i="106"/>
  <c r="D6958" i="106" s="1"/>
  <c r="I67" i="29"/>
  <c r="B6959" i="106" s="1"/>
  <c r="D6959" i="106" s="1"/>
  <c r="J67" i="29"/>
  <c r="B6960" i="106" s="1"/>
  <c r="D6960" i="106" s="1"/>
  <c r="B6961" i="106"/>
  <c r="D6961" i="106" s="1"/>
  <c r="B6962" i="106"/>
  <c r="D6962" i="106" s="1"/>
  <c r="B6963" i="106"/>
  <c r="D6963" i="106" s="1"/>
  <c r="B6964" i="106"/>
  <c r="D6964" i="106" s="1"/>
  <c r="B6965" i="106"/>
  <c r="D6965" i="106" s="1"/>
  <c r="B6966" i="106"/>
  <c r="D6966" i="106" s="1"/>
  <c r="B6967" i="106"/>
  <c r="D6967" i="106" s="1"/>
  <c r="B6968" i="106"/>
  <c r="D6968" i="106" s="1"/>
  <c r="B6969" i="106"/>
  <c r="D6969" i="106" s="1"/>
  <c r="B6970" i="106"/>
  <c r="D6970" i="106" s="1"/>
  <c r="I74" i="29"/>
  <c r="B6971" i="106" s="1"/>
  <c r="D6971" i="106" s="1"/>
  <c r="J74" i="29"/>
  <c r="B6972" i="106" s="1"/>
  <c r="D6972" i="106" s="1"/>
  <c r="B6973" i="106"/>
  <c r="D6973" i="106" s="1"/>
  <c r="B6974" i="106"/>
  <c r="D6974" i="106" s="1"/>
  <c r="B6977" i="106"/>
  <c r="D6977" i="106" s="1"/>
  <c r="B6978" i="106"/>
  <c r="D6978" i="106" s="1"/>
  <c r="B6979" i="106"/>
  <c r="D6979" i="106" s="1"/>
  <c r="K87" i="29"/>
  <c r="B6980" i="106" s="1"/>
  <c r="D6980" i="106" s="1"/>
  <c r="B6981" i="106"/>
  <c r="D6981" i="106" s="1"/>
  <c r="K88" i="29"/>
  <c r="B6982" i="106" s="1"/>
  <c r="D6982" i="106" s="1"/>
  <c r="B6983" i="106"/>
  <c r="D6983" i="106" s="1"/>
  <c r="K89" i="29"/>
  <c r="B6984" i="106" s="1"/>
  <c r="D6984" i="106" s="1"/>
  <c r="B6985" i="106"/>
  <c r="D6985" i="106" s="1"/>
  <c r="K90" i="29"/>
  <c r="B6986" i="106" s="1"/>
  <c r="D6986" i="106" s="1"/>
  <c r="B6987" i="106"/>
  <c r="D6987" i="106" s="1"/>
  <c r="K91" i="29"/>
  <c r="B6988" i="106" s="1"/>
  <c r="D6988" i="106" s="1"/>
  <c r="B6989" i="106"/>
  <c r="D6989" i="106" s="1"/>
  <c r="K92" i="29"/>
  <c r="B6990" i="106" s="1"/>
  <c r="D6990" i="106" s="1"/>
  <c r="B6991" i="106"/>
  <c r="D6991" i="106" s="1"/>
  <c r="K93" i="29"/>
  <c r="B6992" i="106" s="1"/>
  <c r="D6992" i="106" s="1"/>
  <c r="B6993" i="106"/>
  <c r="D6993" i="106" s="1"/>
  <c r="B6994" i="106"/>
  <c r="D6994" i="106" s="1"/>
  <c r="B6996" i="106"/>
  <c r="D6996" i="106" s="1"/>
  <c r="B6998" i="106"/>
  <c r="D6998" i="106" s="1"/>
  <c r="B7000" i="106"/>
  <c r="D7000" i="106" s="1"/>
  <c r="B7002" i="106"/>
  <c r="D7002" i="106" s="1"/>
  <c r="B7004" i="106"/>
  <c r="D7004" i="106" s="1"/>
  <c r="B7006" i="106"/>
  <c r="D7006" i="106" s="1"/>
  <c r="B7007" i="106"/>
  <c r="D7007" i="106" s="1"/>
  <c r="B7009" i="106"/>
  <c r="D7009" i="106" s="1"/>
  <c r="B7012" i="106"/>
  <c r="D7012" i="106" s="1"/>
  <c r="B7014" i="106"/>
  <c r="D7014" i="106" s="1"/>
  <c r="K113" i="29"/>
  <c r="B7015" i="106" s="1"/>
  <c r="D7015" i="106" s="1"/>
  <c r="B7020" i="106"/>
  <c r="D7020" i="106" s="1"/>
  <c r="B7021" i="106"/>
  <c r="D7021" i="106" s="1"/>
  <c r="B7022" i="106"/>
  <c r="D7022" i="106" s="1"/>
  <c r="B7023" i="106"/>
  <c r="D7023" i="106" s="1"/>
  <c r="B7024" i="106"/>
  <c r="D7024" i="106" s="1"/>
  <c r="B7025" i="106"/>
  <c r="D7025" i="106" s="1"/>
  <c r="B7026" i="106"/>
  <c r="D7026" i="106" s="1"/>
  <c r="B7027" i="106"/>
  <c r="D7027" i="106" s="1"/>
  <c r="B7028" i="106"/>
  <c r="D7028" i="106" s="1"/>
  <c r="B7029" i="106"/>
  <c r="D7029" i="106" s="1"/>
  <c r="B7030" i="106"/>
  <c r="D7030" i="106" s="1"/>
  <c r="I131" i="29"/>
  <c r="B7031" i="106" s="1"/>
  <c r="D7031" i="106" s="1"/>
  <c r="J131" i="29"/>
  <c r="B7032" i="106" s="1"/>
  <c r="D7032" i="106" s="1"/>
  <c r="B7033" i="106"/>
  <c r="D7033" i="106" s="1"/>
  <c r="B7034" i="106"/>
  <c r="D7034" i="106" s="1"/>
  <c r="I133" i="29"/>
  <c r="B7035" i="106" s="1"/>
  <c r="D7035" i="106" s="1"/>
  <c r="J133" i="29"/>
  <c r="B7036" i="106" s="1"/>
  <c r="D7036" i="106" s="1"/>
  <c r="B7037" i="106"/>
  <c r="D7037" i="106" s="1"/>
  <c r="B7038" i="106"/>
  <c r="D7038" i="106" s="1"/>
  <c r="B7041" i="106"/>
  <c r="B7042" i="106"/>
  <c r="B7043" i="106"/>
  <c r="B7044" i="106"/>
  <c r="B7045" i="106"/>
  <c r="D7045" i="106" s="1"/>
  <c r="B7047" i="106"/>
  <c r="D7047" i="106" s="1"/>
  <c r="B7055" i="106"/>
  <c r="D7055" i="106" s="1"/>
  <c r="B7056" i="106"/>
  <c r="D7056" i="106" s="1"/>
  <c r="B7057" i="106"/>
  <c r="D7057" i="106" s="1"/>
  <c r="B7058" i="106"/>
  <c r="D7058" i="106" s="1"/>
  <c r="B7059" i="106"/>
  <c r="D7059" i="106" s="1"/>
  <c r="B7060" i="106"/>
  <c r="D7060" i="106" s="1"/>
  <c r="I188" i="29"/>
  <c r="B7061" i="106" s="1"/>
  <c r="D7061" i="106" s="1"/>
  <c r="J188" i="29"/>
  <c r="B7062" i="106" s="1"/>
  <c r="D7062" i="106" s="1"/>
  <c r="B7063" i="106"/>
  <c r="D7063" i="106" s="1"/>
  <c r="B7064" i="106"/>
  <c r="D7064" i="106" s="1"/>
  <c r="B7065" i="106"/>
  <c r="D7065" i="106" s="1"/>
  <c r="B7067" i="106"/>
  <c r="D7067" i="106" s="1"/>
  <c r="I214" i="29"/>
  <c r="B7069" i="106" s="1"/>
  <c r="D7069" i="106" s="1"/>
  <c r="J214" i="29"/>
  <c r="B7070" i="106" s="1"/>
  <c r="D7070" i="106" s="1"/>
  <c r="B7071" i="106"/>
  <c r="D7071" i="106" s="1"/>
  <c r="B7073" i="106"/>
  <c r="D7073" i="106" s="1"/>
  <c r="B7075" i="106"/>
  <c r="D7075" i="106" s="1"/>
  <c r="B7077" i="106"/>
  <c r="D7077" i="106" s="1"/>
  <c r="B7079" i="106"/>
  <c r="D7079" i="106" s="1"/>
  <c r="D7081" i="106"/>
  <c r="D7083" i="106"/>
  <c r="D7085" i="106"/>
  <c r="B7087" i="106"/>
  <c r="D7087" i="106" s="1"/>
  <c r="D7089" i="106"/>
  <c r="D7091" i="106"/>
  <c r="D7093" i="106"/>
  <c r="D7095" i="106"/>
  <c r="B7097" i="106"/>
  <c r="D7097" i="106" s="1"/>
  <c r="B7098" i="106"/>
  <c r="D7098" i="106" s="1"/>
  <c r="B7099" i="106"/>
  <c r="D7099" i="106" s="1"/>
  <c r="B7100" i="106"/>
  <c r="D7100" i="106" s="1"/>
  <c r="I300" i="29"/>
  <c r="B7101" i="106" s="1"/>
  <c r="D7101" i="106" s="1"/>
  <c r="J300" i="29"/>
  <c r="B7102" i="106" s="1"/>
  <c r="D7102" i="106" s="1"/>
  <c r="B7103" i="106"/>
  <c r="D7103" i="106" s="1"/>
  <c r="B7104" i="106"/>
  <c r="D7104" i="106" s="1"/>
  <c r="B7105" i="106"/>
  <c r="D7105" i="106" s="1"/>
  <c r="B7106" i="106"/>
  <c r="D7106" i="106" s="1"/>
  <c r="B7107" i="106"/>
  <c r="D7107" i="106" s="1"/>
  <c r="B7108" i="106"/>
  <c r="D7108" i="106" s="1"/>
  <c r="B7109" i="106"/>
  <c r="D7109" i="106" s="1"/>
  <c r="B7110" i="106"/>
  <c r="D7110" i="106" s="1"/>
  <c r="B7111" i="106"/>
  <c r="D7111" i="106" s="1"/>
  <c r="B7112" i="106"/>
  <c r="D7112" i="106" s="1"/>
  <c r="B7116" i="106"/>
  <c r="D7116" i="106" s="1"/>
  <c r="B7117" i="106"/>
  <c r="D7117" i="106" s="1"/>
  <c r="B7118" i="106"/>
  <c r="D7118" i="106" s="1"/>
  <c r="B7119" i="106"/>
  <c r="D7119" i="106" s="1"/>
  <c r="B7120" i="106"/>
  <c r="D7120" i="106" s="1"/>
  <c r="B7121" i="106"/>
  <c r="D7121" i="106" s="1"/>
  <c r="B7122" i="106"/>
  <c r="D7122" i="106" s="1"/>
  <c r="B7123" i="106"/>
  <c r="D7123" i="106" s="1"/>
  <c r="K363" i="29"/>
  <c r="B7152" i="106"/>
  <c r="D7152" i="106" s="1"/>
  <c r="B7153" i="106"/>
  <c r="D7153" i="106" s="1"/>
  <c r="B7154" i="106"/>
  <c r="D7154" i="106" s="1"/>
  <c r="B7155" i="106"/>
  <c r="D7155" i="106" s="1"/>
  <c r="B7156" i="106"/>
  <c r="D7156" i="106" s="1"/>
  <c r="B7157" i="106"/>
  <c r="D7157" i="106" s="1"/>
  <c r="B7158" i="106"/>
  <c r="D7158" i="106" s="1"/>
  <c r="B7159" i="106"/>
  <c r="D7159" i="106" s="1"/>
  <c r="K364" i="29"/>
  <c r="B7197" i="106"/>
  <c r="D7197" i="106" s="1"/>
  <c r="B7201" i="106"/>
  <c r="D7201" i="106" s="1"/>
  <c r="B7202" i="106"/>
  <c r="D7202" i="106" s="1"/>
  <c r="B7203" i="106"/>
  <c r="D7203" i="106" s="1"/>
  <c r="B7204" i="106"/>
  <c r="D7204" i="106" s="1"/>
  <c r="B7206" i="106"/>
  <c r="D7206" i="106" s="1"/>
  <c r="K418" i="29"/>
  <c r="B7207" i="106" s="1"/>
  <c r="D7207" i="106" s="1"/>
  <c r="B7208" i="106"/>
  <c r="D7208" i="106" s="1"/>
  <c r="B7210" i="106"/>
  <c r="D7210" i="106" s="1"/>
  <c r="B7211" i="106"/>
  <c r="D7211" i="106" s="1"/>
  <c r="B7224" i="106"/>
  <c r="D7224" i="106" s="1"/>
  <c r="B7225" i="106"/>
  <c r="D7225" i="106" s="1"/>
  <c r="B7226" i="106"/>
  <c r="D7226" i="106" s="1"/>
  <c r="B7227" i="106"/>
  <c r="D7227" i="106" s="1"/>
  <c r="I437" i="29"/>
  <c r="J437" i="29"/>
  <c r="B7229" i="106" s="1"/>
  <c r="D7229" i="106" s="1"/>
  <c r="B7230" i="106"/>
  <c r="D7230" i="106" s="1"/>
  <c r="B7231" i="106"/>
  <c r="D7231" i="106" s="1"/>
  <c r="B7236" i="106"/>
  <c r="D7236" i="106" s="1"/>
  <c r="B7238" i="106"/>
  <c r="D7238" i="106" s="1"/>
  <c r="A7243" i="106"/>
  <c r="B7244" i="106"/>
  <c r="B7245" i="106"/>
  <c r="B7246" i="106"/>
  <c r="B7247" i="106"/>
  <c r="B7248" i="106"/>
  <c r="B7249" i="106"/>
  <c r="B7250" i="106"/>
  <c r="B7251" i="106"/>
  <c r="B7252" i="106"/>
  <c r="B7253" i="106"/>
  <c r="B7254" i="106"/>
  <c r="B7255" i="106"/>
  <c r="B7256" i="106"/>
  <c r="B7257" i="106"/>
  <c r="B7258" i="106"/>
  <c r="B7259" i="106"/>
  <c r="B7260" i="106"/>
  <c r="B7261" i="106"/>
  <c r="B7262" i="106"/>
  <c r="B7263" i="106"/>
  <c r="B7264" i="106"/>
  <c r="B7265" i="106"/>
  <c r="B7266" i="106"/>
  <c r="B7588" i="106"/>
  <c r="B7590" i="106"/>
  <c r="B7591" i="106"/>
  <c r="B7592" i="106"/>
  <c r="K3" i="11"/>
  <c r="B7593" i="106" s="1"/>
  <c r="B7595" i="106"/>
  <c r="B7596" i="106"/>
  <c r="B7597" i="106"/>
  <c r="F6" i="11"/>
  <c r="B7599" i="106"/>
  <c r="B7600" i="106"/>
  <c r="B7601" i="106"/>
  <c r="K6" i="11"/>
  <c r="B7602" i="106" s="1"/>
  <c r="B7604" i="106"/>
  <c r="B7605" i="106"/>
  <c r="B7606" i="106"/>
  <c r="F9" i="11"/>
  <c r="B7607" i="106" s="1"/>
  <c r="B7608" i="106"/>
  <c r="B7609" i="106"/>
  <c r="B7610" i="106"/>
  <c r="K9" i="11"/>
  <c r="B7611" i="106" s="1"/>
  <c r="B7613" i="106"/>
  <c r="B7614" i="106"/>
  <c r="B7615" i="106"/>
  <c r="F14" i="11"/>
  <c r="B7617" i="106"/>
  <c r="B7618" i="106"/>
  <c r="B7619" i="106"/>
  <c r="K14" i="11"/>
  <c r="B7620" i="106" s="1"/>
  <c r="B7634" i="106"/>
  <c r="B7635" i="106"/>
  <c r="B7636" i="106"/>
  <c r="B7637" i="106"/>
  <c r="B7649" i="106"/>
  <c r="D7649" i="106" s="1"/>
  <c r="B7650" i="106"/>
  <c r="D7650" i="106" s="1"/>
  <c r="B7651" i="106"/>
  <c r="D7651" i="106" s="1"/>
  <c r="B7652" i="106"/>
  <c r="D7652" i="106" s="1"/>
  <c r="B7653" i="106"/>
  <c r="D7653" i="106" s="1"/>
  <c r="B7654" i="106"/>
  <c r="D7654" i="106" s="1"/>
  <c r="B7655" i="106"/>
  <c r="D7655" i="106" s="1"/>
  <c r="B7656" i="106"/>
  <c r="D7656" i="106" s="1"/>
  <c r="B7657" i="106"/>
  <c r="D7657" i="106" s="1"/>
  <c r="B7658" i="106"/>
  <c r="D7658" i="106" s="1"/>
  <c r="B7659" i="106"/>
  <c r="D7659" i="106" s="1"/>
  <c r="B7660" i="106"/>
  <c r="D7660" i="106" s="1"/>
  <c r="B7661" i="106"/>
  <c r="D7661" i="106" s="1"/>
  <c r="B7662" i="106"/>
  <c r="D7662" i="106" s="1"/>
  <c r="B7663" i="106"/>
  <c r="D7663" i="106" s="1"/>
  <c r="B7664" i="106"/>
  <c r="D7664" i="106" s="1"/>
  <c r="B7665" i="106"/>
  <c r="D7665" i="106" s="1"/>
  <c r="B7666" i="106"/>
  <c r="D7666" i="106" s="1"/>
  <c r="B7667" i="106"/>
  <c r="D7667" i="106" s="1"/>
  <c r="B7668" i="106"/>
  <c r="D7668" i="106" s="1"/>
  <c r="B7669" i="106"/>
  <c r="D7669" i="106" s="1"/>
  <c r="B7670" i="106"/>
  <c r="D7670" i="106" s="1"/>
  <c r="B7671" i="106"/>
  <c r="D7671" i="106" s="1"/>
  <c r="B7672" i="106"/>
  <c r="D7672" i="106" s="1"/>
  <c r="B7673" i="106"/>
  <c r="D7673" i="106" s="1"/>
  <c r="B7674" i="106"/>
  <c r="D7674" i="106" s="1"/>
  <c r="B7675" i="106"/>
  <c r="D7675" i="106" s="1"/>
  <c r="B7676" i="106"/>
  <c r="D7676" i="106" s="1"/>
  <c r="B7677" i="106"/>
  <c r="D7677" i="106" s="1"/>
  <c r="B7678" i="106"/>
  <c r="D7678" i="106" s="1"/>
  <c r="B7679" i="106"/>
  <c r="D7679" i="106" s="1"/>
  <c r="B7680" i="106"/>
  <c r="D7680" i="106" s="1"/>
  <c r="B7681" i="106"/>
  <c r="D7681" i="106" s="1"/>
  <c r="B7682" i="106"/>
  <c r="D7682" i="106" s="1"/>
  <c r="B7683" i="106"/>
  <c r="D7683" i="106" s="1"/>
  <c r="B7684" i="106"/>
  <c r="D7684" i="106" s="1"/>
  <c r="B7685" i="106"/>
  <c r="B7704" i="106"/>
  <c r="B7705" i="106"/>
  <c r="D7705" i="106" s="1"/>
  <c r="B7706" i="106"/>
  <c r="D7706" i="106" s="1"/>
  <c r="B7707" i="106"/>
  <c r="D7707" i="106" s="1"/>
  <c r="B7708" i="106"/>
  <c r="D7708" i="106" s="1"/>
  <c r="B7709" i="106"/>
  <c r="D7709" i="106" s="1"/>
  <c r="B7710" i="106"/>
  <c r="D7710" i="106" s="1"/>
  <c r="B7711" i="106"/>
  <c r="D7711" i="106" s="1"/>
  <c r="B7712" i="106"/>
  <c r="D7712" i="106" s="1"/>
  <c r="B7713" i="106"/>
  <c r="D7713" i="106" s="1"/>
  <c r="B7714" i="106"/>
  <c r="D7714" i="106" s="1"/>
  <c r="B7715" i="106"/>
  <c r="D7715" i="106" s="1"/>
  <c r="B7716" i="106"/>
  <c r="D7716" i="106" s="1"/>
  <c r="B7718" i="106"/>
  <c r="D7718" i="106" s="1"/>
  <c r="B7719" i="106"/>
  <c r="D7719" i="106" s="1"/>
  <c r="B7720" i="106"/>
  <c r="D7720" i="106" s="1"/>
  <c r="B7721" i="106"/>
  <c r="D7721" i="106" s="1"/>
  <c r="B7722" i="106"/>
  <c r="D7722" i="106" s="1"/>
  <c r="B7723" i="106"/>
  <c r="D7723" i="106" s="1"/>
  <c r="B7726" i="106"/>
  <c r="D7726" i="106" s="1"/>
  <c r="B7729" i="106"/>
  <c r="D7729" i="106" s="1"/>
  <c r="B7733" i="106"/>
  <c r="D7733" i="106" s="1"/>
  <c r="B7734" i="106"/>
  <c r="D7734" i="106" s="1"/>
  <c r="B7735" i="106"/>
  <c r="D7735" i="106" s="1"/>
  <c r="B7736" i="106"/>
  <c r="D7736" i="106" s="1"/>
  <c r="B7743" i="106"/>
  <c r="D7743" i="106" s="1"/>
  <c r="B7746" i="106"/>
  <c r="D7746" i="106" s="1"/>
  <c r="B7747" i="106"/>
  <c r="D7747" i="106" s="1"/>
  <c r="B7748" i="106"/>
  <c r="D7748" i="106" s="1"/>
  <c r="B7749" i="106"/>
  <c r="D7749" i="106" s="1"/>
  <c r="B7750" i="106"/>
  <c r="D7750" i="106" s="1"/>
  <c r="B7751" i="106"/>
  <c r="D7751" i="106" s="1"/>
  <c r="B7752" i="106"/>
  <c r="D7752" i="106" s="1"/>
  <c r="B7753" i="106"/>
  <c r="D7753" i="106" s="1"/>
  <c r="B11" i="36"/>
  <c r="B12" i="36" s="1"/>
  <c r="B14" i="36" s="1"/>
  <c r="B9" i="106"/>
  <c r="D30" i="36"/>
  <c r="D31" i="36"/>
  <c r="D36" i="36"/>
  <c r="D39" i="36"/>
  <c r="D40" i="36"/>
  <c r="D41" i="36"/>
  <c r="D42" i="36"/>
  <c r="D43" i="36"/>
  <c r="D44" i="36"/>
  <c r="D45" i="36"/>
  <c r="D46" i="36"/>
  <c r="D47" i="36"/>
  <c r="D73" i="36"/>
  <c r="D74" i="36"/>
  <c r="D76" i="36"/>
  <c r="D77" i="36"/>
  <c r="B64" i="127"/>
  <c r="B65" i="127"/>
  <c r="E27" i="108"/>
  <c r="G27" i="108"/>
  <c r="G28" i="108"/>
  <c r="E31" i="108"/>
  <c r="G31" i="108"/>
  <c r="E36" i="108"/>
  <c r="G36" i="108"/>
  <c r="E37" i="108"/>
  <c r="G37" i="108"/>
  <c r="C18" i="34"/>
  <c r="D18" i="34"/>
  <c r="F18" i="34"/>
  <c r="C19" i="34"/>
  <c r="D19" i="34"/>
  <c r="F19" i="34"/>
  <c r="C20" i="34"/>
  <c r="D20" i="34"/>
  <c r="F20" i="34"/>
  <c r="C21" i="34"/>
  <c r="D21" i="34"/>
  <c r="F21" i="34"/>
  <c r="C22" i="34"/>
  <c r="D22" i="34"/>
  <c r="F22" i="34"/>
  <c r="C23" i="34"/>
  <c r="D23" i="34"/>
  <c r="F23" i="34"/>
  <c r="C24" i="34"/>
  <c r="D24" i="34"/>
  <c r="F24" i="34"/>
  <c r="C25" i="34"/>
  <c r="D25" i="34"/>
  <c r="F25" i="34"/>
  <c r="C26" i="34"/>
  <c r="D26" i="34"/>
  <c r="F26" i="34"/>
  <c r="C27" i="34"/>
  <c r="D27" i="34"/>
  <c r="F27" i="34"/>
  <c r="C28" i="34"/>
  <c r="D28" i="34"/>
  <c r="F28" i="34"/>
  <c r="C29" i="34"/>
  <c r="D29" i="34"/>
  <c r="C30" i="34"/>
  <c r="D30" i="34"/>
  <c r="F30" i="34"/>
  <c r="B7821" i="106" s="1"/>
  <c r="D7821" i="106" s="1"/>
  <c r="C31" i="34"/>
  <c r="D31" i="34"/>
  <c r="F31" i="34"/>
  <c r="B7822" i="106" s="1"/>
  <c r="D7822" i="106" s="1"/>
  <c r="C32" i="34"/>
  <c r="D32" i="34"/>
  <c r="F32" i="34"/>
  <c r="B7823" i="106" s="1"/>
  <c r="D7823" i="106" s="1"/>
  <c r="C33" i="34"/>
  <c r="D33" i="34"/>
  <c r="F33" i="34"/>
  <c r="C34" i="34"/>
  <c r="D34" i="34"/>
  <c r="C35" i="34"/>
  <c r="D35" i="34"/>
  <c r="C36" i="34"/>
  <c r="D36" i="34"/>
  <c r="C37" i="34"/>
  <c r="D37" i="34"/>
  <c r="C38" i="34"/>
  <c r="D38" i="34"/>
  <c r="C39" i="34"/>
  <c r="D39" i="34"/>
  <c r="C40" i="34"/>
  <c r="D40" i="34"/>
  <c r="C41" i="34"/>
  <c r="D41" i="34"/>
  <c r="C42" i="34"/>
  <c r="D42" i="34"/>
  <c r="C43" i="34"/>
  <c r="D43" i="34"/>
  <c r="C44" i="34"/>
  <c r="D44" i="34"/>
  <c r="C45" i="34"/>
  <c r="D45" i="34"/>
  <c r="C46" i="34"/>
  <c r="D46" i="34"/>
  <c r="C47" i="34"/>
  <c r="D47" i="34"/>
  <c r="C48" i="34"/>
  <c r="D48" i="34"/>
  <c r="C49" i="34"/>
  <c r="D49" i="34"/>
  <c r="C50" i="34"/>
  <c r="D50" i="34"/>
  <c r="C51" i="34"/>
  <c r="D51" i="34"/>
  <c r="C52" i="34"/>
  <c r="F52" i="34"/>
  <c r="B7829" i="106" s="1"/>
  <c r="D7829" i="106" s="1"/>
  <c r="C53" i="34"/>
  <c r="D53" i="34"/>
  <c r="C56" i="34"/>
  <c r="C57" i="34"/>
  <c r="D57" i="34"/>
  <c r="C61" i="34"/>
  <c r="C62" i="34"/>
  <c r="C63" i="34"/>
  <c r="D63" i="34"/>
  <c r="C64" i="34"/>
  <c r="F64" i="34"/>
  <c r="C67" i="34"/>
  <c r="D67" i="34"/>
  <c r="C68" i="34"/>
  <c r="D68" i="34"/>
  <c r="C69" i="34"/>
  <c r="D69" i="34"/>
  <c r="C70" i="34"/>
  <c r="D70" i="34"/>
  <c r="C71" i="34"/>
  <c r="D71" i="34"/>
  <c r="C72" i="34"/>
  <c r="F72" i="34"/>
  <c r="C73" i="34"/>
  <c r="D73" i="34"/>
  <c r="C104" i="34"/>
  <c r="D104" i="34"/>
  <c r="F104" i="34"/>
  <c r="C105" i="34"/>
  <c r="D105" i="34"/>
  <c r="F105" i="34"/>
  <c r="C106" i="34"/>
  <c r="D106" i="34"/>
  <c r="F106" i="34"/>
  <c r="D107" i="34"/>
  <c r="F107" i="34"/>
  <c r="C108" i="34"/>
  <c r="D108" i="34"/>
  <c r="F108" i="34"/>
  <c r="C109" i="34"/>
  <c r="D109" i="34"/>
  <c r="F109" i="34"/>
  <c r="C110" i="34"/>
  <c r="D110" i="34"/>
  <c r="F110" i="34"/>
  <c r="C111" i="34"/>
  <c r="D111" i="34"/>
  <c r="F111" i="34"/>
  <c r="C112" i="34"/>
  <c r="D112" i="34"/>
  <c r="F112" i="34"/>
  <c r="C113" i="34"/>
  <c r="D113" i="34"/>
  <c r="F113" i="34"/>
  <c r="D114" i="34"/>
  <c r="C75" i="5"/>
  <c r="F114" i="34" s="1"/>
  <c r="D115" i="34"/>
  <c r="C116" i="34"/>
  <c r="D116" i="34"/>
  <c r="F116" i="34"/>
  <c r="C117" i="34"/>
  <c r="D117" i="34"/>
  <c r="F117" i="34"/>
  <c r="C118" i="34"/>
  <c r="D118" i="34"/>
  <c r="F118" i="34"/>
  <c r="C119" i="34"/>
  <c r="D119" i="34"/>
  <c r="F119" i="34"/>
  <c r="C120" i="34"/>
  <c r="D120" i="34"/>
  <c r="F120" i="34"/>
  <c r="C121" i="34"/>
  <c r="D121" i="34"/>
  <c r="F121" i="34"/>
  <c r="B7837" i="106" s="1"/>
  <c r="D7837" i="106" s="1"/>
  <c r="C122" i="34"/>
  <c r="D122" i="34"/>
  <c r="F122" i="34"/>
  <c r="B7838" i="106" s="1"/>
  <c r="D7838" i="106" s="1"/>
  <c r="C123" i="34"/>
  <c r="D123" i="34"/>
  <c r="F123" i="34"/>
  <c r="B7839" i="106" s="1"/>
  <c r="D7839" i="106" s="1"/>
  <c r="C124" i="34"/>
  <c r="D124" i="34"/>
  <c r="F124" i="34"/>
  <c r="D125" i="34"/>
  <c r="D126" i="34"/>
  <c r="D127" i="34"/>
  <c r="C128" i="34"/>
  <c r="D128" i="34"/>
  <c r="F128" i="34"/>
  <c r="C129" i="34"/>
  <c r="D129" i="34"/>
  <c r="F129" i="34"/>
  <c r="B7843" i="106" s="1"/>
  <c r="D7843" i="106" s="1"/>
  <c r="C130" i="34"/>
  <c r="D130" i="34"/>
  <c r="F130" i="34"/>
  <c r="B7844" i="106" s="1"/>
  <c r="D7844" i="106" s="1"/>
  <c r="D131" i="34"/>
  <c r="C132" i="34"/>
  <c r="D132" i="34"/>
  <c r="F132" i="34"/>
  <c r="C133" i="34"/>
  <c r="D133" i="34"/>
  <c r="F133" i="34"/>
  <c r="B7846" i="106" s="1"/>
  <c r="D7846" i="106" s="1"/>
  <c r="C134" i="34"/>
  <c r="D134" i="34"/>
  <c r="F134" i="34"/>
  <c r="B7847" i="106" s="1"/>
  <c r="D7847" i="106" s="1"/>
  <c r="C135" i="34"/>
  <c r="D135" i="34"/>
  <c r="F135" i="34"/>
  <c r="B7848" i="106" s="1"/>
  <c r="D7848" i="106" s="1"/>
  <c r="C136" i="34"/>
  <c r="D136" i="34"/>
  <c r="F136" i="34"/>
  <c r="B7849" i="106" s="1"/>
  <c r="D7849" i="106" s="1"/>
  <c r="C137" i="34"/>
  <c r="D137" i="34"/>
  <c r="F137" i="34"/>
  <c r="B7850" i="106" s="1"/>
  <c r="D7850" i="106" s="1"/>
  <c r="C138" i="34"/>
  <c r="D138" i="34"/>
  <c r="F138" i="34"/>
  <c r="B7851" i="106" s="1"/>
  <c r="D7851" i="106" s="1"/>
  <c r="C139" i="34"/>
  <c r="D139" i="34"/>
  <c r="F139" i="34"/>
  <c r="B7852" i="106" s="1"/>
  <c r="D7852" i="106" s="1"/>
  <c r="C140" i="34"/>
  <c r="D140" i="34"/>
  <c r="F140" i="34"/>
  <c r="C141" i="34"/>
  <c r="F141" i="34"/>
  <c r="B7853" i="106" s="1"/>
  <c r="D7853" i="106" s="1"/>
  <c r="C142" i="34"/>
  <c r="D142" i="34"/>
  <c r="F142" i="34"/>
  <c r="D143" i="34"/>
  <c r="D144" i="34"/>
  <c r="D145" i="34"/>
  <c r="D146" i="34"/>
  <c r="D147" i="34"/>
  <c r="C148" i="34"/>
  <c r="D148" i="34"/>
  <c r="F148" i="34"/>
  <c r="B7859" i="106" s="1"/>
  <c r="D7859" i="106" s="1"/>
  <c r="C149" i="34"/>
  <c r="D149" i="34"/>
  <c r="F149" i="34"/>
  <c r="B7860" i="106" s="1"/>
  <c r="D7860" i="106" s="1"/>
  <c r="C150" i="34"/>
  <c r="D150" i="34"/>
  <c r="F150" i="34"/>
  <c r="B7861" i="106" s="1"/>
  <c r="D7861" i="106" s="1"/>
  <c r="C151" i="34"/>
  <c r="D151" i="34"/>
  <c r="F151" i="34"/>
  <c r="B7862" i="106" s="1"/>
  <c r="D7862" i="106" s="1"/>
  <c r="D152" i="34"/>
  <c r="D153" i="34"/>
  <c r="F153" i="34"/>
  <c r="D154" i="34"/>
  <c r="F154" i="34"/>
  <c r="D155" i="34"/>
  <c r="F155" i="34"/>
  <c r="D156" i="34"/>
  <c r="F156" i="34"/>
  <c r="D157" i="34"/>
  <c r="F157" i="34"/>
  <c r="D158" i="34"/>
  <c r="D159" i="34"/>
  <c r="F159" i="34"/>
  <c r="F160" i="34"/>
  <c r="F161" i="34"/>
  <c r="F162" i="34"/>
  <c r="F163" i="34"/>
  <c r="F164" i="34"/>
  <c r="F165" i="34"/>
  <c r="F166" i="34"/>
  <c r="F167" i="34"/>
  <c r="F168" i="34"/>
  <c r="F169" i="34"/>
  <c r="F170" i="34"/>
  <c r="F172" i="34"/>
  <c r="F173" i="34"/>
  <c r="F174" i="34"/>
  <c r="F175" i="34"/>
  <c r="F176" i="34"/>
  <c r="D160" i="34"/>
  <c r="D161" i="34"/>
  <c r="D162" i="34"/>
  <c r="D163" i="34"/>
  <c r="D164" i="34"/>
  <c r="D165" i="34"/>
  <c r="D166" i="34"/>
  <c r="D167" i="34"/>
  <c r="D168" i="34"/>
  <c r="D169" i="34"/>
  <c r="D170" i="34"/>
  <c r="D171" i="34"/>
  <c r="D172" i="34"/>
  <c r="D173" i="34"/>
  <c r="D174" i="34"/>
  <c r="D175" i="34"/>
  <c r="D176" i="34"/>
  <c r="C180" i="34"/>
  <c r="D180" i="34"/>
  <c r="F180" i="34"/>
  <c r="B7866" i="106" s="1"/>
  <c r="D7866" i="106" s="1"/>
  <c r="C181" i="34"/>
  <c r="D181" i="34"/>
  <c r="F181" i="34"/>
  <c r="B7867" i="106" s="1"/>
  <c r="D7867" i="106" s="1"/>
  <c r="C182" i="34"/>
  <c r="D182" i="34"/>
  <c r="F182" i="34"/>
  <c r="B7868" i="106" s="1"/>
  <c r="D7868" i="106" s="1"/>
  <c r="C183" i="34"/>
  <c r="D183" i="34"/>
  <c r="F183" i="34"/>
  <c r="B7869" i="106" s="1"/>
  <c r="D7869" i="106" s="1"/>
  <c r="C184" i="34"/>
  <c r="D184" i="34"/>
  <c r="F184" i="34"/>
  <c r="B7870" i="106" s="1"/>
  <c r="D7870" i="106" s="1"/>
  <c r="C185" i="34"/>
  <c r="D185" i="34"/>
  <c r="F185" i="34"/>
  <c r="B7871" i="106" s="1"/>
  <c r="D7871" i="106" s="1"/>
  <c r="C188" i="34"/>
  <c r="D188" i="34"/>
  <c r="F188" i="34"/>
  <c r="B7872" i="106" s="1"/>
  <c r="D7872" i="106" s="1"/>
  <c r="C189" i="34"/>
  <c r="D189" i="34"/>
  <c r="F189" i="34"/>
  <c r="B7873" i="106" s="1"/>
  <c r="D7873" i="106" s="1"/>
  <c r="C190" i="34"/>
  <c r="D190" i="34"/>
  <c r="F190" i="34"/>
  <c r="B7874" i="106" s="1"/>
  <c r="D7874" i="106" s="1"/>
  <c r="F199" i="34"/>
  <c r="F3" i="11"/>
  <c r="B7589" i="106" s="1"/>
  <c r="F5" i="11"/>
  <c r="B2024" i="106" s="1"/>
  <c r="D2024" i="106" s="1"/>
  <c r="C16" i="11"/>
  <c r="B2011" i="106" s="1"/>
  <c r="D2011" i="106" s="1"/>
  <c r="C49" i="8"/>
  <c r="B7815" i="106" s="1"/>
  <c r="D7815" i="106" s="1"/>
  <c r="B1742" i="106"/>
  <c r="D1742" i="106" s="1"/>
  <c r="B5" i="7"/>
  <c r="B1743" i="106" s="1"/>
  <c r="D1743" i="106" s="1"/>
  <c r="B6" i="7"/>
  <c r="D6" i="7" s="1"/>
  <c r="B1760" i="106" s="1"/>
  <c r="D1760" i="106" s="1"/>
  <c r="B7" i="7"/>
  <c r="B1745" i="106" s="1"/>
  <c r="D1745" i="106" s="1"/>
  <c r="B8" i="7"/>
  <c r="B1746" i="106" s="1"/>
  <c r="D1746" i="106" s="1"/>
  <c r="B1749" i="106"/>
  <c r="D1749" i="106" s="1"/>
  <c r="B10" i="7"/>
  <c r="B1747" i="106" s="1"/>
  <c r="D1747" i="106" s="1"/>
  <c r="B1750" i="106"/>
  <c r="D1750" i="106" s="1"/>
  <c r="B12" i="7"/>
  <c r="B1751" i="106" s="1"/>
  <c r="D1751" i="106" s="1"/>
  <c r="B13" i="7"/>
  <c r="B3723" i="106" s="1"/>
  <c r="D3723" i="106" s="1"/>
  <c r="B14" i="7"/>
  <c r="B1752" i="106" s="1"/>
  <c r="D1752" i="106" s="1"/>
  <c r="B1754" i="106"/>
  <c r="B16" i="7"/>
  <c r="B3444" i="106" s="1"/>
  <c r="D3444" i="106" s="1"/>
  <c r="B17" i="7"/>
  <c r="B4100" i="106" s="1"/>
  <c r="B18" i="7"/>
  <c r="B4101" i="106" s="1"/>
  <c r="D4101" i="106" s="1"/>
  <c r="K5" i="29"/>
  <c r="B1091" i="106" s="1"/>
  <c r="D1091" i="106" s="1"/>
  <c r="K10" i="29"/>
  <c r="B3060" i="106" s="1"/>
  <c r="D3060" i="106" s="1"/>
  <c r="K13" i="29"/>
  <c r="B1103" i="106" s="1"/>
  <c r="D1103" i="106" s="1"/>
  <c r="C34" i="29"/>
  <c r="D34" i="29"/>
  <c r="B776" i="106" s="1"/>
  <c r="D776" i="106" s="1"/>
  <c r="F34" i="29"/>
  <c r="B892" i="106" s="1"/>
  <c r="D892" i="106" s="1"/>
  <c r="G34" i="29"/>
  <c r="B950" i="106" s="1"/>
  <c r="D950" i="106" s="1"/>
  <c r="H34" i="29"/>
  <c r="B1008" i="106" s="1"/>
  <c r="D1008" i="106" s="1"/>
  <c r="I34" i="29"/>
  <c r="B6900" i="106" s="1"/>
  <c r="D6900" i="106" s="1"/>
  <c r="J34" i="29"/>
  <c r="B6901" i="106" s="1"/>
  <c r="D6901" i="106" s="1"/>
  <c r="L34" i="29"/>
  <c r="L44" i="29"/>
  <c r="K46" i="29"/>
  <c r="K47" i="29"/>
  <c r="B1115" i="106" s="1"/>
  <c r="D1115" i="106" s="1"/>
  <c r="C49" i="29"/>
  <c r="L49" i="29"/>
  <c r="K52" i="29"/>
  <c r="E12" i="184" s="1"/>
  <c r="C55" i="29"/>
  <c r="B732" i="106" s="1"/>
  <c r="D732" i="106" s="1"/>
  <c r="L55" i="29"/>
  <c r="L59" i="29"/>
  <c r="L67" i="29"/>
  <c r="L74" i="29"/>
  <c r="L86" i="29"/>
  <c r="L94" i="29"/>
  <c r="L102" i="29"/>
  <c r="L112" i="29"/>
  <c r="L114" i="29" s="1"/>
  <c r="L151" i="29"/>
  <c r="L172" i="29"/>
  <c r="L176" i="29" s="1"/>
  <c r="L178" i="29" s="1"/>
  <c r="L188" i="29"/>
  <c r="L198" i="29"/>
  <c r="L200" i="29" s="1"/>
  <c r="L208" i="29"/>
  <c r="L212" i="29" s="1"/>
  <c r="L233" i="29"/>
  <c r="L242" i="29"/>
  <c r="L247" i="29"/>
  <c r="L258" i="29"/>
  <c r="L267" i="29"/>
  <c r="L274" i="29"/>
  <c r="L290" i="29"/>
  <c r="L300" i="29"/>
  <c r="L307" i="29"/>
  <c r="L423" i="29"/>
  <c r="L429" i="29" s="1"/>
  <c r="L437" i="29"/>
  <c r="L439" i="29" s="1"/>
  <c r="L449" i="29"/>
  <c r="L452" i="29" s="1"/>
  <c r="C12" i="5"/>
  <c r="D12" i="5"/>
  <c r="B5332" i="106" s="1"/>
  <c r="D5332" i="106" s="1"/>
  <c r="E12" i="5"/>
  <c r="B5511" i="106" s="1"/>
  <c r="D5511" i="106" s="1"/>
  <c r="F12" i="5"/>
  <c r="B5555" i="106" s="1"/>
  <c r="D5555" i="106" s="1"/>
  <c r="G12" i="5"/>
  <c r="B5723" i="106" s="1"/>
  <c r="D5723" i="106" s="1"/>
  <c r="H12" i="5"/>
  <c r="B5871" i="106" s="1"/>
  <c r="D5871" i="106" s="1"/>
  <c r="I12" i="5"/>
  <c r="B5916" i="106" s="1"/>
  <c r="D5916" i="106" s="1"/>
  <c r="J12" i="5"/>
  <c r="K12" i="5"/>
  <c r="B5985" i="106" s="1"/>
  <c r="D5985" i="106" s="1"/>
  <c r="C18" i="5"/>
  <c r="B5069" i="106" s="1"/>
  <c r="D5069" i="106" s="1"/>
  <c r="D18" i="5"/>
  <c r="B5337" i="106" s="1"/>
  <c r="D5337" i="106" s="1"/>
  <c r="E18" i="5"/>
  <c r="B5516" i="106" s="1"/>
  <c r="D5516" i="106" s="1"/>
  <c r="F18" i="5"/>
  <c r="B5560" i="106" s="1"/>
  <c r="G18" i="5"/>
  <c r="B5728" i="106" s="1"/>
  <c r="D5728" i="106" s="1"/>
  <c r="H18" i="5"/>
  <c r="B5876" i="106" s="1"/>
  <c r="I18" i="5"/>
  <c r="B5921" i="106" s="1"/>
  <c r="J18" i="5"/>
  <c r="B6304" i="106" s="1"/>
  <c r="K18" i="5"/>
  <c r="B5990" i="106" s="1"/>
  <c r="C40" i="5"/>
  <c r="B5085" i="106" s="1"/>
  <c r="D5085" i="106" s="1"/>
  <c r="F63" i="5"/>
  <c r="B5577" i="106" s="1"/>
  <c r="D5577" i="106" s="1"/>
  <c r="C67" i="5"/>
  <c r="B5088" i="106" s="1"/>
  <c r="D5088" i="106" s="1"/>
  <c r="D67" i="5"/>
  <c r="B5340" i="106" s="1"/>
  <c r="E67" i="5"/>
  <c r="B5519" i="106" s="1"/>
  <c r="F67" i="5"/>
  <c r="B5580" i="106" s="1"/>
  <c r="G67" i="5"/>
  <c r="B5731" i="106" s="1"/>
  <c r="H67" i="5"/>
  <c r="B5879" i="106" s="1"/>
  <c r="I67" i="5"/>
  <c r="B5924" i="106" s="1"/>
  <c r="J67" i="5"/>
  <c r="B6316" i="106" s="1"/>
  <c r="K67" i="5"/>
  <c r="B5993" i="106" s="1"/>
  <c r="C83" i="5"/>
  <c r="B5100" i="106" s="1"/>
  <c r="D5100" i="106" s="1"/>
  <c r="D83" i="5"/>
  <c r="B5346" i="106" s="1"/>
  <c r="C95" i="5"/>
  <c r="B5110" i="106" s="1"/>
  <c r="D5110" i="106" s="1"/>
  <c r="C110" i="5"/>
  <c r="B5118" i="106" s="1"/>
  <c r="D5118" i="106" s="1"/>
  <c r="D110" i="5"/>
  <c r="B5353" i="106" s="1"/>
  <c r="D5353" i="106" s="1"/>
  <c r="E110" i="5"/>
  <c r="B5524" i="106" s="1"/>
  <c r="F110" i="5"/>
  <c r="B5585" i="106" s="1"/>
  <c r="D5585" i="106" s="1"/>
  <c r="G110" i="5"/>
  <c r="B5735" i="106" s="1"/>
  <c r="H110" i="5"/>
  <c r="B5884" i="106" s="1"/>
  <c r="I110" i="5"/>
  <c r="B5928" i="106" s="1"/>
  <c r="J110" i="5"/>
  <c r="B6349" i="106" s="1"/>
  <c r="K110" i="5"/>
  <c r="B5997" i="106" s="1"/>
  <c r="C117" i="5"/>
  <c r="B5123" i="106" s="1"/>
  <c r="D5123" i="106" s="1"/>
  <c r="D117" i="5"/>
  <c r="B5358" i="106" s="1"/>
  <c r="F117" i="5"/>
  <c r="B5590" i="106" s="1"/>
  <c r="G117" i="5"/>
  <c r="B5739" i="106" s="1"/>
  <c r="C124" i="5"/>
  <c r="B5130" i="106" s="1"/>
  <c r="D5130" i="106" s="1"/>
  <c r="D124" i="5"/>
  <c r="B5365" i="106" s="1"/>
  <c r="E124" i="5"/>
  <c r="B5532" i="106" s="1"/>
  <c r="F124" i="5"/>
  <c r="B5597" i="106" s="1"/>
  <c r="F134" i="5"/>
  <c r="B5612" i="106" s="1"/>
  <c r="F157" i="5"/>
  <c r="G124" i="5"/>
  <c r="B5746" i="106" s="1"/>
  <c r="H124" i="5"/>
  <c r="B5891" i="106" s="1"/>
  <c r="J124" i="5"/>
  <c r="B6355" i="106" s="1"/>
  <c r="K124" i="5"/>
  <c r="B6004" i="106" s="1"/>
  <c r="C134" i="5"/>
  <c r="B5145" i="106" s="1"/>
  <c r="D5145" i="106" s="1"/>
  <c r="D134" i="5"/>
  <c r="B5367" i="106" s="1"/>
  <c r="C143" i="5"/>
  <c r="B5159" i="106" s="1"/>
  <c r="D143" i="5"/>
  <c r="B5381" i="106" s="1"/>
  <c r="G143" i="5"/>
  <c r="G147" i="5"/>
  <c r="B5754" i="106" s="1"/>
  <c r="G157" i="5"/>
  <c r="B4355" i="106" s="1"/>
  <c r="C147" i="5"/>
  <c r="B5163" i="106" s="1"/>
  <c r="C157" i="5"/>
  <c r="B5176" i="106" s="1"/>
  <c r="D157" i="5"/>
  <c r="B5392" i="106" s="1"/>
  <c r="E171" i="5"/>
  <c r="H171" i="5"/>
  <c r="B5897" i="106" s="1"/>
  <c r="I171" i="5"/>
  <c r="B4361" i="106" s="1"/>
  <c r="J171" i="5"/>
  <c r="B6394" i="106" s="1"/>
  <c r="K171" i="5"/>
  <c r="B4998" i="106" s="1"/>
  <c r="C177" i="5"/>
  <c r="B5223" i="106" s="1"/>
  <c r="D177" i="5"/>
  <c r="B5421" i="106" s="1"/>
  <c r="E177" i="5"/>
  <c r="B4370" i="106" s="1"/>
  <c r="F177" i="5"/>
  <c r="B5653" i="106" s="1"/>
  <c r="G177" i="5"/>
  <c r="B5778" i="106" s="1"/>
  <c r="H177" i="5"/>
  <c r="I177" i="5"/>
  <c r="B4371" i="106" s="1"/>
  <c r="J177" i="5"/>
  <c r="B6398" i="106" s="1"/>
  <c r="K177" i="5"/>
  <c r="B4949" i="106" s="1"/>
  <c r="C183" i="5"/>
  <c r="B5230" i="106" s="1"/>
  <c r="D183" i="5"/>
  <c r="B5423" i="106" s="1"/>
  <c r="F183" i="5"/>
  <c r="B5656" i="106" s="1"/>
  <c r="G183" i="5"/>
  <c r="B5782" i="106" s="1"/>
  <c r="H183" i="5"/>
  <c r="B5906" i="106" s="1"/>
  <c r="K183" i="5"/>
  <c r="B6014" i="106" s="1"/>
  <c r="D190" i="5"/>
  <c r="F190" i="5"/>
  <c r="G190" i="5"/>
  <c r="G200" i="5"/>
  <c r="B6407" i="106" s="1"/>
  <c r="B5258" i="106"/>
  <c r="D5258" i="106" s="1"/>
  <c r="D206" i="5"/>
  <c r="B5442" i="106" s="1"/>
  <c r="F206" i="5"/>
  <c r="B5675" i="106" s="1"/>
  <c r="G206" i="5"/>
  <c r="B5801" i="106" s="1"/>
  <c r="D211" i="5"/>
  <c r="B4410" i="106" s="1"/>
  <c r="F211" i="5"/>
  <c r="B4411" i="106" s="1"/>
  <c r="G211" i="5"/>
  <c r="B4412" i="106" s="1"/>
  <c r="D219" i="5"/>
  <c r="B5468" i="106" s="1"/>
  <c r="F219" i="5"/>
  <c r="B5701" i="106" s="1"/>
  <c r="G219" i="5"/>
  <c r="B5827" i="106" s="1"/>
  <c r="D223" i="5"/>
  <c r="B5486" i="106" s="1"/>
  <c r="G223" i="5"/>
  <c r="B5845" i="106" s="1"/>
  <c r="G254" i="5"/>
  <c r="B6835" i="106" s="1"/>
  <c r="B6831" i="106"/>
  <c r="D254" i="5"/>
  <c r="B6832" i="106" s="1"/>
  <c r="E254" i="5"/>
  <c r="F254" i="5"/>
  <c r="B6834" i="106" s="1"/>
  <c r="H254" i="5"/>
  <c r="H268" i="5" s="1"/>
  <c r="B4439" i="106" s="1"/>
  <c r="D4439" i="106" s="1"/>
  <c r="J254" i="5"/>
  <c r="J268" i="5" s="1"/>
  <c r="B7039" i="106" s="1"/>
  <c r="K254" i="5"/>
  <c r="K268" i="5" s="1"/>
  <c r="B4440" i="106" s="1"/>
  <c r="G14" i="4"/>
  <c r="B2631" i="106"/>
  <c r="D2631" i="106" s="1"/>
  <c r="D7" i="118"/>
  <c r="D8" i="118"/>
  <c r="D9" i="118"/>
  <c r="H14" i="118"/>
  <c r="H19" i="118"/>
  <c r="H24" i="118"/>
  <c r="H28" i="118"/>
  <c r="D23" i="37"/>
  <c r="L23" i="37"/>
  <c r="D25" i="37"/>
  <c r="B4268" i="106" s="1"/>
  <c r="B5750" i="106"/>
  <c r="B6299" i="106" l="1"/>
  <c r="D6299" i="106" s="1"/>
  <c r="G5" i="12"/>
  <c r="H33" i="118"/>
  <c r="B1140" i="106"/>
  <c r="D1140" i="106" s="1"/>
  <c r="G38" i="108"/>
  <c r="E38" i="108"/>
  <c r="E34" i="108"/>
  <c r="G34" i="108"/>
  <c r="F27" i="108"/>
  <c r="D27" i="108"/>
  <c r="F31" i="108"/>
  <c r="D31" i="108"/>
  <c r="F15" i="184"/>
  <c r="F19" i="184" s="1"/>
  <c r="G26" i="108"/>
  <c r="E26" i="108"/>
  <c r="B1135" i="106"/>
  <c r="D1135" i="106" s="1"/>
  <c r="F36" i="108"/>
  <c r="D36" i="108"/>
  <c r="B1127" i="106"/>
  <c r="D1127" i="106" s="1"/>
  <c r="G29" i="108"/>
  <c r="E29" i="108"/>
  <c r="D14" i="4"/>
  <c r="F56" i="34"/>
  <c r="B7830" i="106" s="1"/>
  <c r="D7830" i="106" s="1"/>
  <c r="B7076" i="106"/>
  <c r="D7076" i="106" s="1"/>
  <c r="B7074" i="106"/>
  <c r="D7074" i="106" s="1"/>
  <c r="B7072" i="106"/>
  <c r="D7072" i="106" s="1"/>
  <c r="H452" i="29"/>
  <c r="B7240" i="106" s="1"/>
  <c r="D7240" i="106" s="1"/>
  <c r="B1272" i="106"/>
  <c r="D1272" i="106" s="1"/>
  <c r="B1137" i="106"/>
  <c r="D1137" i="106" s="1"/>
  <c r="F37" i="108"/>
  <c r="D37" i="108"/>
  <c r="B1134" i="106"/>
  <c r="D1134" i="106" s="1"/>
  <c r="G35" i="108"/>
  <c r="E35" i="108"/>
  <c r="B1128" i="106"/>
  <c r="D1128" i="106" s="1"/>
  <c r="G30" i="108"/>
  <c r="E30" i="108"/>
  <c r="B1126" i="106"/>
  <c r="D1126" i="106" s="1"/>
  <c r="F28" i="108"/>
  <c r="E28" i="108"/>
  <c r="E15" i="184"/>
  <c r="F26" i="108"/>
  <c r="D26" i="108"/>
  <c r="G33" i="108"/>
  <c r="E33" i="108"/>
  <c r="C14" i="4"/>
  <c r="G39" i="108"/>
  <c r="E39" i="108"/>
  <c r="B6259" i="106"/>
  <c r="D6259" i="106" s="1"/>
  <c r="J115" i="4"/>
  <c r="B8082" i="106" s="1"/>
  <c r="D8082" i="106" s="1"/>
  <c r="B4173" i="106"/>
  <c r="D4173" i="106" s="1"/>
  <c r="E108" i="4"/>
  <c r="B7996" i="106" s="1"/>
  <c r="D7996" i="106" s="1"/>
  <c r="B4132" i="106"/>
  <c r="D4132" i="106" s="1"/>
  <c r="H108" i="4"/>
  <c r="B8051" i="106" s="1"/>
  <c r="D8051" i="106" s="1"/>
  <c r="B4130" i="106"/>
  <c r="D4130" i="106" s="1"/>
  <c r="D108" i="4"/>
  <c r="B7980" i="106" s="1"/>
  <c r="D7980" i="106" s="1"/>
  <c r="B3582" i="106"/>
  <c r="D3582" i="106" s="1"/>
  <c r="K113" i="4"/>
  <c r="B8098" i="106" s="1"/>
  <c r="D8098" i="106" s="1"/>
  <c r="B3258" i="106"/>
  <c r="D3258" i="106" s="1"/>
  <c r="G115" i="4"/>
  <c r="B8039" i="106" s="1"/>
  <c r="D8039" i="106" s="1"/>
  <c r="B3256" i="106"/>
  <c r="D3256" i="106" s="1"/>
  <c r="G113" i="4"/>
  <c r="B8038" i="106" s="1"/>
  <c r="D8038" i="106" s="1"/>
  <c r="F77" i="4"/>
  <c r="F115" i="4"/>
  <c r="B8019" i="106" s="1"/>
  <c r="D8019" i="106" s="1"/>
  <c r="B3250" i="106"/>
  <c r="D3250" i="106" s="1"/>
  <c r="F113" i="4"/>
  <c r="B8018" i="106" s="1"/>
  <c r="D8018" i="106" s="1"/>
  <c r="B3229" i="106"/>
  <c r="D3229" i="106" s="1"/>
  <c r="C115" i="4"/>
  <c r="B7965" i="106" s="1"/>
  <c r="D7965" i="106" s="1"/>
  <c r="B6236" i="106"/>
  <c r="D6236" i="106" s="1"/>
  <c r="J113" i="4"/>
  <c r="B8081" i="106" s="1"/>
  <c r="D8081" i="106" s="1"/>
  <c r="B6226" i="106"/>
  <c r="D6226" i="106" s="1"/>
  <c r="J108" i="4"/>
  <c r="B8078" i="106" s="1"/>
  <c r="D8078" i="106" s="1"/>
  <c r="B4174" i="106"/>
  <c r="D4174" i="106" s="1"/>
  <c r="G108" i="4"/>
  <c r="B8035" i="106" s="1"/>
  <c r="D8035" i="106" s="1"/>
  <c r="B4133" i="106"/>
  <c r="D4133" i="106" s="1"/>
  <c r="K108" i="4"/>
  <c r="B8095" i="106" s="1"/>
  <c r="D8095" i="106" s="1"/>
  <c r="B4131" i="106"/>
  <c r="D4131" i="106" s="1"/>
  <c r="F108" i="4"/>
  <c r="B8015" i="106" s="1"/>
  <c r="D8015" i="106" s="1"/>
  <c r="B4129" i="106"/>
  <c r="D4129" i="106" s="1"/>
  <c r="C108" i="4"/>
  <c r="B7961" i="106" s="1"/>
  <c r="D7961" i="106" s="1"/>
  <c r="B3315" i="106"/>
  <c r="D3315" i="106" s="1"/>
  <c r="I113" i="4"/>
  <c r="B8064" i="106" s="1"/>
  <c r="D8064" i="106" s="1"/>
  <c r="B3296" i="106"/>
  <c r="D3296" i="106" s="1"/>
  <c r="H115" i="4"/>
  <c r="B8055" i="106" s="1"/>
  <c r="D8055" i="106" s="1"/>
  <c r="B3274" i="106"/>
  <c r="D3274" i="106" s="1"/>
  <c r="E115" i="4"/>
  <c r="B8000" i="106" s="1"/>
  <c r="D8000" i="106" s="1"/>
  <c r="B3235" i="106"/>
  <c r="D3235" i="106" s="1"/>
  <c r="D115" i="4"/>
  <c r="B7984" i="106" s="1"/>
  <c r="D7984" i="106" s="1"/>
  <c r="D6101" i="106"/>
  <c r="A7244" i="106"/>
  <c r="B279" i="106"/>
  <c r="D279" i="106" s="1"/>
  <c r="B7941" i="106"/>
  <c r="D7941" i="106" s="1"/>
  <c r="B2914" i="106"/>
  <c r="D2914" i="106" s="1"/>
  <c r="B7940" i="106"/>
  <c r="D7940" i="106" s="1"/>
  <c r="B7909" i="106"/>
  <c r="D7909" i="106" s="1"/>
  <c r="B6189" i="106"/>
  <c r="D6189" i="106" s="1"/>
  <c r="B7907" i="106"/>
  <c r="D7907" i="106" s="1"/>
  <c r="B3563" i="106"/>
  <c r="D3563" i="106" s="1"/>
  <c r="B7908" i="106"/>
  <c r="D7908" i="106" s="1"/>
  <c r="B2908" i="106"/>
  <c r="D2908" i="106" s="1"/>
  <c r="B7906" i="106"/>
  <c r="D7906" i="106" s="1"/>
  <c r="B7902" i="106"/>
  <c r="D7902" i="106" s="1"/>
  <c r="B7901" i="106"/>
  <c r="D7901" i="106" s="1"/>
  <c r="B89" i="106"/>
  <c r="D89" i="106" s="1"/>
  <c r="B7900" i="106"/>
  <c r="D7900" i="106" s="1"/>
  <c r="B7905" i="106"/>
  <c r="D7905" i="106" s="1"/>
  <c r="B7904" i="106"/>
  <c r="D7904" i="106" s="1"/>
  <c r="B7903" i="106"/>
  <c r="D7903" i="106" s="1"/>
  <c r="B277" i="106"/>
  <c r="D277" i="106" s="1"/>
  <c r="B7898" i="106"/>
  <c r="D7898" i="106" s="1"/>
  <c r="B2893" i="106"/>
  <c r="D2893" i="106" s="1"/>
  <c r="B7897" i="106"/>
  <c r="D7897" i="106" s="1"/>
  <c r="B2886" i="106"/>
  <c r="D2886" i="106" s="1"/>
  <c r="B7894" i="106"/>
  <c r="D7894" i="106" s="1"/>
  <c r="B129" i="106"/>
  <c r="D129" i="106" s="1"/>
  <c r="B7890" i="106"/>
  <c r="D7890" i="106" s="1"/>
  <c r="B6122" i="106"/>
  <c r="D6122" i="106" s="1"/>
  <c r="B7895" i="106"/>
  <c r="D7895" i="106" s="1"/>
  <c r="B3550" i="106"/>
  <c r="D3550" i="106" s="1"/>
  <c r="B7896" i="106"/>
  <c r="D7896" i="106" s="1"/>
  <c r="B201" i="106"/>
  <c r="D201" i="106" s="1"/>
  <c r="B7893" i="106"/>
  <c r="D7893" i="106" s="1"/>
  <c r="B178" i="106"/>
  <c r="D178" i="106" s="1"/>
  <c r="B7892" i="106"/>
  <c r="D7892" i="106" s="1"/>
  <c r="B155" i="106"/>
  <c r="D155" i="106" s="1"/>
  <c r="B7891" i="106"/>
  <c r="D7891" i="106" s="1"/>
  <c r="B107" i="106"/>
  <c r="D107" i="106" s="1"/>
  <c r="B7889" i="106"/>
  <c r="D7889" i="106" s="1"/>
  <c r="B75" i="106"/>
  <c r="D75" i="106" s="1"/>
  <c r="B7888" i="106"/>
  <c r="D7888" i="106" s="1"/>
  <c r="K365" i="29"/>
  <c r="F71" i="34"/>
  <c r="F36" i="34"/>
  <c r="B7826" i="106" s="1"/>
  <c r="D7826" i="106" s="1"/>
  <c r="F70" i="34"/>
  <c r="F50" i="34"/>
  <c r="F37" i="34"/>
  <c r="B7827" i="106" s="1"/>
  <c r="D7827" i="106" s="1"/>
  <c r="B6846" i="106"/>
  <c r="D6846" i="106" s="1"/>
  <c r="K35" i="29"/>
  <c r="B8124" i="106" s="1"/>
  <c r="D8124" i="106" s="1"/>
  <c r="C111" i="5"/>
  <c r="B5119" i="106" s="1"/>
  <c r="D5119" i="106" s="1"/>
  <c r="C112" i="5"/>
  <c r="B8104" i="106" s="1"/>
  <c r="D8104" i="106" s="1"/>
  <c r="B2568" i="106"/>
  <c r="D2568" i="106" s="1"/>
  <c r="D104" i="4"/>
  <c r="B7976" i="106" s="1"/>
  <c r="D7976" i="106" s="1"/>
  <c r="B2607" i="106"/>
  <c r="D2607" i="106" s="1"/>
  <c r="G104" i="4"/>
  <c r="B8031" i="106" s="1"/>
  <c r="D8031" i="106" s="1"/>
  <c r="B2556" i="106"/>
  <c r="D2556" i="106" s="1"/>
  <c r="C104" i="4"/>
  <c r="B7957" i="106" s="1"/>
  <c r="D7957" i="106" s="1"/>
  <c r="E16" i="184"/>
  <c r="H16" i="184" s="1"/>
  <c r="H12" i="184"/>
  <c r="F42" i="34"/>
  <c r="B7214" i="106"/>
  <c r="D7214" i="106" s="1"/>
  <c r="B7160" i="106"/>
  <c r="D7160" i="106" s="1"/>
  <c r="B7124" i="106"/>
  <c r="D7124" i="106" s="1"/>
  <c r="H15" i="184"/>
  <c r="E17" i="184"/>
  <c r="H17" i="184" s="1"/>
  <c r="B1122" i="106"/>
  <c r="D1122" i="106" s="1"/>
  <c r="B1124" i="106"/>
  <c r="D1124" i="106" s="1"/>
  <c r="J23" i="37"/>
  <c r="L454" i="29"/>
  <c r="F19" i="7"/>
  <c r="B1805" i="106" s="1"/>
  <c r="D1805" i="106" s="1"/>
  <c r="F46" i="34"/>
  <c r="F38" i="34"/>
  <c r="B7828" i="106" s="1"/>
  <c r="D7828" i="106" s="1"/>
  <c r="D59" i="36"/>
  <c r="H114" i="29"/>
  <c r="B7016" i="106" s="1"/>
  <c r="D7016" i="106" s="1"/>
  <c r="J77" i="4"/>
  <c r="B3645" i="106"/>
  <c r="D3645" i="106" s="1"/>
  <c r="K76" i="4"/>
  <c r="L13" i="11"/>
  <c r="B2058" i="106" s="1"/>
  <c r="K188" i="29"/>
  <c r="F13" i="4" s="1"/>
  <c r="G214" i="29"/>
  <c r="L5" i="11"/>
  <c r="B2054" i="106" s="1"/>
  <c r="D2054" i="106" s="1"/>
  <c r="J439" i="29"/>
  <c r="J454" i="29" s="1"/>
  <c r="B7243" i="106" s="1"/>
  <c r="D7243" i="106" s="1"/>
  <c r="J41" i="3"/>
  <c r="B1306" i="106"/>
  <c r="D1306" i="106" s="1"/>
  <c r="E178" i="29"/>
  <c r="B1307" i="106" s="1"/>
  <c r="D1307" i="106" s="1"/>
  <c r="D17" i="7"/>
  <c r="B4102" i="106" s="1"/>
  <c r="D9" i="7"/>
  <c r="B1765" i="106" s="1"/>
  <c r="D1765" i="106" s="1"/>
  <c r="D11" i="37"/>
  <c r="H29" i="118"/>
  <c r="K28" i="118" s="1"/>
  <c r="O27" i="118" s="1"/>
  <c r="O29" i="118" s="1"/>
  <c r="N22" i="3"/>
  <c r="B281" i="106" s="1"/>
  <c r="D281" i="106" s="1"/>
  <c r="F14" i="4"/>
  <c r="B7725" i="106"/>
  <c r="D7725" i="106" s="1"/>
  <c r="F49" i="34"/>
  <c r="F44" i="34"/>
  <c r="D34" i="36"/>
  <c r="B4085" i="106"/>
  <c r="D4085" i="106" s="1"/>
  <c r="K41" i="3"/>
  <c r="K62" i="3" s="1"/>
  <c r="B7939" i="106" s="1"/>
  <c r="D7939" i="106" s="1"/>
  <c r="L15" i="11"/>
  <c r="B3457" i="106" s="1"/>
  <c r="D3457" i="106" s="1"/>
  <c r="B3252" i="106"/>
  <c r="D3252" i="106" s="1"/>
  <c r="I24" i="12"/>
  <c r="B3647" i="106"/>
  <c r="D3647" i="106" s="1"/>
  <c r="G454" i="29"/>
  <c r="B3648" i="106" s="1"/>
  <c r="D3648" i="106" s="1"/>
  <c r="D5" i="4"/>
  <c r="L309" i="29"/>
  <c r="K437" i="29"/>
  <c r="F21" i="8"/>
  <c r="K24" i="12"/>
  <c r="B3619" i="106"/>
  <c r="D3619" i="106" s="1"/>
  <c r="C454" i="29"/>
  <c r="F41" i="34"/>
  <c r="F35" i="34"/>
  <c r="B7825" i="106" s="1"/>
  <c r="D7825" i="106" s="1"/>
  <c r="F66" i="34"/>
  <c r="F45" i="34"/>
  <c r="K282" i="29"/>
  <c r="B3722" i="106" s="1"/>
  <c r="D3722" i="106" s="1"/>
  <c r="B1408" i="106"/>
  <c r="D1408" i="106" s="1"/>
  <c r="B1327" i="106"/>
  <c r="D1327" i="106" s="1"/>
  <c r="F61" i="34"/>
  <c r="D12" i="7"/>
  <c r="B1767" i="106" s="1"/>
  <c r="D1767" i="106" s="1"/>
  <c r="B1744" i="106"/>
  <c r="D1744" i="106" s="1"/>
  <c r="F147" i="34"/>
  <c r="B7858" i="106" s="1"/>
  <c r="D7858" i="106" s="1"/>
  <c r="D13" i="7"/>
  <c r="B3724" i="106" s="1"/>
  <c r="D3724" i="106" s="1"/>
  <c r="I172" i="5"/>
  <c r="B4214" i="106" s="1"/>
  <c r="B5094" i="106"/>
  <c r="D5094" i="106" s="1"/>
  <c r="D4" i="7"/>
  <c r="B1758" i="106" s="1"/>
  <c r="D1758" i="106" s="1"/>
  <c r="F126" i="34"/>
  <c r="B7841" i="106" s="1"/>
  <c r="D7841" i="106" s="1"/>
  <c r="G5" i="4"/>
  <c r="F144" i="34"/>
  <c r="B7855" i="106" s="1"/>
  <c r="D7855" i="106" s="1"/>
  <c r="G171" i="5"/>
  <c r="G172" i="5"/>
  <c r="B5776" i="106" s="1"/>
  <c r="B5768" i="106"/>
  <c r="D111" i="5"/>
  <c r="D4" i="4" s="1"/>
  <c r="D94" i="4" s="1"/>
  <c r="B7968" i="106" s="1"/>
  <c r="D7968" i="106" s="1"/>
  <c r="I269" i="5"/>
  <c r="B4394" i="106"/>
  <c r="G111" i="5"/>
  <c r="G4" i="4" s="1"/>
  <c r="G94" i="4" s="1"/>
  <c r="B8022" i="106" s="1"/>
  <c r="D8022" i="106" s="1"/>
  <c r="B5064" i="106"/>
  <c r="D5064" i="106" s="1"/>
  <c r="F131" i="34"/>
  <c r="B7845" i="106" s="1"/>
  <c r="D7845" i="106" s="1"/>
  <c r="C171" i="5"/>
  <c r="F143" i="34"/>
  <c r="B7854" i="106" s="1"/>
  <c r="D7854" i="106" s="1"/>
  <c r="D5" i="7"/>
  <c r="B1759" i="106" s="1"/>
  <c r="D1759" i="106" s="1"/>
  <c r="K172" i="5"/>
  <c r="K6" i="4" s="1"/>
  <c r="J269" i="5"/>
  <c r="B7052" i="106" s="1"/>
  <c r="D15" i="7"/>
  <c r="B1770" i="106" s="1"/>
  <c r="K269" i="5"/>
  <c r="B6020" i="106" s="1"/>
  <c r="F146" i="34"/>
  <c r="B7857" i="106" s="1"/>
  <c r="D7857" i="106" s="1"/>
  <c r="H172" i="5"/>
  <c r="D11" i="7"/>
  <c r="B1766" i="106" s="1"/>
  <c r="D1766" i="106" s="1"/>
  <c r="H111" i="5"/>
  <c r="H4" i="4" s="1"/>
  <c r="H94" i="4" s="1"/>
  <c r="B8042" i="106" s="1"/>
  <c r="D8042" i="106" s="1"/>
  <c r="E111" i="5"/>
  <c r="B5525" i="106" s="1"/>
  <c r="D5525" i="106" s="1"/>
  <c r="D7" i="7"/>
  <c r="B1761" i="106" s="1"/>
  <c r="D1761" i="106" s="1"/>
  <c r="F152" i="34"/>
  <c r="B7863" i="106" s="1"/>
  <c r="D7863" i="106" s="1"/>
  <c r="F171" i="5"/>
  <c r="B5642" i="106" s="1"/>
  <c r="D5642" i="106" s="1"/>
  <c r="C41" i="3"/>
  <c r="H292" i="29"/>
  <c r="B1452" i="106" s="1"/>
  <c r="D1452" i="106" s="1"/>
  <c r="B4154" i="106"/>
  <c r="D4154" i="106" s="1"/>
  <c r="H176" i="29"/>
  <c r="H178" i="29" s="1"/>
  <c r="B1316" i="106" s="1"/>
  <c r="D1316" i="106" s="1"/>
  <c r="B2821" i="106"/>
  <c r="D2821" i="106" s="1"/>
  <c r="H439" i="29"/>
  <c r="B3654" i="106" s="1"/>
  <c r="D3654" i="106" s="1"/>
  <c r="K172" i="29"/>
  <c r="K176" i="29" s="1"/>
  <c r="K178" i="29" s="1"/>
  <c r="F10" i="34" s="1"/>
  <c r="E104" i="29"/>
  <c r="B2788" i="106" s="1"/>
  <c r="D2788" i="106" s="1"/>
  <c r="B7221" i="106"/>
  <c r="D7221" i="106" s="1"/>
  <c r="K141" i="29"/>
  <c r="K86" i="29"/>
  <c r="B2086" i="106" s="1"/>
  <c r="D2086" i="106" s="1"/>
  <c r="B82" i="36"/>
  <c r="D18" i="7"/>
  <c r="B4103" i="106" s="1"/>
  <c r="D4103" i="106" s="1"/>
  <c r="F125" i="34"/>
  <c r="B7840" i="106" s="1"/>
  <c r="D7840" i="106" s="1"/>
  <c r="F127" i="34"/>
  <c r="B7842" i="106" s="1"/>
  <c r="D7842" i="106" s="1"/>
  <c r="F111" i="5"/>
  <c r="F4" i="4" s="1"/>
  <c r="F94" i="4" s="1"/>
  <c r="B8003" i="106" s="1"/>
  <c r="D8003" i="106" s="1"/>
  <c r="J111" i="5"/>
  <c r="J4" i="4" s="1"/>
  <c r="J94" i="4" s="1"/>
  <c r="B8068" i="106" s="1"/>
  <c r="D8068" i="106" s="1"/>
  <c r="J172" i="5"/>
  <c r="F115" i="34"/>
  <c r="B7836" i="106" s="1"/>
  <c r="D7836" i="106" s="1"/>
  <c r="F145" i="34"/>
  <c r="B7856" i="106" s="1"/>
  <c r="D7856" i="106" s="1"/>
  <c r="D14" i="7"/>
  <c r="B1768" i="106" s="1"/>
  <c r="D1768" i="106" s="1"/>
  <c r="F5" i="4"/>
  <c r="C5" i="4"/>
  <c r="B6838" i="106"/>
  <c r="B6837" i="106"/>
  <c r="B6836" i="106"/>
  <c r="D171" i="5"/>
  <c r="B5410" i="106" s="1"/>
  <c r="B5616" i="106"/>
  <c r="D5616" i="106" s="1"/>
  <c r="K111" i="5"/>
  <c r="K4" i="4" s="1"/>
  <c r="K94" i="4" s="1"/>
  <c r="B8085" i="106" s="1"/>
  <c r="D8085" i="106" s="1"/>
  <c r="F16" i="11"/>
  <c r="B2029" i="106" s="1"/>
  <c r="D2029" i="106" s="1"/>
  <c r="F48" i="34"/>
  <c r="F40" i="34"/>
  <c r="B7198" i="106"/>
  <c r="D7198" i="106" s="1"/>
  <c r="B7215" i="106"/>
  <c r="D7215" i="106" s="1"/>
  <c r="B6899" i="106"/>
  <c r="D6899" i="106" s="1"/>
  <c r="F51" i="34"/>
  <c r="B6883" i="106"/>
  <c r="D6883" i="106" s="1"/>
  <c r="F43" i="34"/>
  <c r="B7209" i="106"/>
  <c r="D7209" i="106" s="1"/>
  <c r="B6891" i="106"/>
  <c r="D6891" i="106" s="1"/>
  <c r="F47" i="34"/>
  <c r="B6875" i="106"/>
  <c r="D6875" i="106" s="1"/>
  <c r="F39" i="34"/>
  <c r="B3701" i="106"/>
  <c r="D3701" i="106" s="1"/>
  <c r="K449" i="29"/>
  <c r="B3674" i="106" s="1"/>
  <c r="D3674" i="106" s="1"/>
  <c r="D439" i="29"/>
  <c r="D454" i="29" s="1"/>
  <c r="B3627" i="106" s="1"/>
  <c r="D3627" i="106" s="1"/>
  <c r="I76" i="4"/>
  <c r="I115" i="4" s="1"/>
  <c r="B8065" i="106" s="1"/>
  <c r="D8065" i="106" s="1"/>
  <c r="L41" i="3"/>
  <c r="I41" i="3"/>
  <c r="I62" i="3" s="1"/>
  <c r="B7937" i="106" s="1"/>
  <c r="D7937" i="106" s="1"/>
  <c r="K16" i="11"/>
  <c r="B2053" i="106" s="1"/>
  <c r="D2053" i="106" s="1"/>
  <c r="H309" i="29"/>
  <c r="B1552" i="106" s="1"/>
  <c r="D1552" i="106" s="1"/>
  <c r="E309" i="29"/>
  <c r="B1534" i="106" s="1"/>
  <c r="D1534" i="106" s="1"/>
  <c r="D309" i="29"/>
  <c r="B1528" i="106" s="1"/>
  <c r="D1528" i="106" s="1"/>
  <c r="B1510" i="106"/>
  <c r="D1510" i="106" s="1"/>
  <c r="K290" i="29"/>
  <c r="K233" i="29"/>
  <c r="B1350" i="106"/>
  <c r="D1350" i="106" s="1"/>
  <c r="E214" i="29"/>
  <c r="B1351" i="106" s="1"/>
  <c r="D1351" i="106" s="1"/>
  <c r="B1262" i="106"/>
  <c r="D1262" i="106" s="1"/>
  <c r="H133" i="29"/>
  <c r="H155" i="29" s="1"/>
  <c r="B1271" i="106" s="1"/>
  <c r="D1271" i="106" s="1"/>
  <c r="B1237" i="106"/>
  <c r="D1237" i="106" s="1"/>
  <c r="E133" i="29"/>
  <c r="B1144" i="106"/>
  <c r="D1144" i="106" s="1"/>
  <c r="K112" i="29"/>
  <c r="B120" i="106"/>
  <c r="D120" i="106" s="1"/>
  <c r="D41" i="3"/>
  <c r="D62" i="3" s="1"/>
  <c r="B7932" i="106" s="1"/>
  <c r="D7932" i="106" s="1"/>
  <c r="B1132" i="106"/>
  <c r="D1132" i="106" s="1"/>
  <c r="B7757" i="106"/>
  <c r="D7757" i="106" s="1"/>
  <c r="B1337" i="106"/>
  <c r="D1337" i="106" s="1"/>
  <c r="C214" i="29"/>
  <c r="B1338" i="106" s="1"/>
  <c r="D1338" i="106" s="1"/>
  <c r="B1223" i="106"/>
  <c r="D1223" i="106" s="1"/>
  <c r="C155" i="29"/>
  <c r="B1224" i="106" s="1"/>
  <c r="D1224" i="106" s="1"/>
  <c r="B167" i="106"/>
  <c r="D167" i="106" s="1"/>
  <c r="F41" i="3"/>
  <c r="F62" i="3" s="1"/>
  <c r="B7934" i="106" s="1"/>
  <c r="D7934" i="106" s="1"/>
  <c r="B1129" i="106"/>
  <c r="D1129" i="106" s="1"/>
  <c r="L3" i="11"/>
  <c r="B7594" i="106" s="1"/>
  <c r="L9" i="11"/>
  <c r="B7612" i="106" s="1"/>
  <c r="L10" i="11"/>
  <c r="B2056" i="106" s="1"/>
  <c r="D2056" i="106" s="1"/>
  <c r="D10" i="7"/>
  <c r="B1763" i="106" s="1"/>
  <c r="D1763" i="106" s="1"/>
  <c r="D16" i="7"/>
  <c r="B3445" i="106" s="1"/>
  <c r="D3445" i="106" s="1"/>
  <c r="B19" i="7"/>
  <c r="B1757" i="106" s="1"/>
  <c r="D1757" i="106" s="1"/>
  <c r="D8" i="7"/>
  <c r="B1762" i="106" s="1"/>
  <c r="D1762" i="106" s="1"/>
  <c r="B4433" i="106"/>
  <c r="I7" i="4"/>
  <c r="F268" i="5"/>
  <c r="B5711" i="106" s="1"/>
  <c r="B4395" i="106"/>
  <c r="B4948" i="106"/>
  <c r="H269" i="5"/>
  <c r="H7" i="4" s="1"/>
  <c r="L214" i="29"/>
  <c r="L104" i="29"/>
  <c r="B1119" i="106"/>
  <c r="D1119" i="106" s="1"/>
  <c r="K55" i="29"/>
  <c r="B729" i="106"/>
  <c r="D729" i="106" s="1"/>
  <c r="C76" i="29"/>
  <c r="B1114" i="106"/>
  <c r="D1114" i="106" s="1"/>
  <c r="K49" i="29"/>
  <c r="F177" i="34"/>
  <c r="B7864" i="106" s="1"/>
  <c r="D7864" i="106" s="1"/>
  <c r="B7598" i="106"/>
  <c r="L6" i="11"/>
  <c r="B7603" i="106" s="1"/>
  <c r="E268" i="5"/>
  <c r="B6833" i="106"/>
  <c r="G268" i="5"/>
  <c r="B4396" i="106"/>
  <c r="B5535" i="106"/>
  <c r="E172" i="5"/>
  <c r="I111" i="5"/>
  <c r="I4" i="4" s="1"/>
  <c r="I94" i="4" s="1"/>
  <c r="B8058" i="106" s="1"/>
  <c r="D8058" i="106" s="1"/>
  <c r="L276" i="29"/>
  <c r="L292" i="29" s="1"/>
  <c r="L76" i="29"/>
  <c r="K34" i="29"/>
  <c r="B718" i="106"/>
  <c r="D718" i="106" s="1"/>
  <c r="B7616" i="106"/>
  <c r="L14" i="11"/>
  <c r="B7621" i="106" s="1"/>
  <c r="B7228" i="106"/>
  <c r="D7228" i="106" s="1"/>
  <c r="I439" i="29"/>
  <c r="I454" i="29" s="1"/>
  <c r="B7213" i="106"/>
  <c r="D7213" i="106" s="1"/>
  <c r="B7200" i="106"/>
  <c r="D7200" i="106" s="1"/>
  <c r="B7217" i="106"/>
  <c r="D7217" i="106" s="1"/>
  <c r="B7212" i="106"/>
  <c r="D7212" i="106" s="1"/>
  <c r="B7219" i="106"/>
  <c r="D7219" i="106" s="1"/>
  <c r="B7199" i="106"/>
  <c r="D7199" i="106" s="1"/>
  <c r="B7216" i="106"/>
  <c r="D7216" i="106" s="1"/>
  <c r="B6915" i="106"/>
  <c r="D6915" i="106" s="1"/>
  <c r="J76" i="29"/>
  <c r="J117" i="29" s="1"/>
  <c r="B8133" i="106" s="1"/>
  <c r="D8133" i="106" s="1"/>
  <c r="D268" i="5"/>
  <c r="B5499" i="106" s="1"/>
  <c r="J309" i="29"/>
  <c r="B7115" i="106" s="1"/>
  <c r="D7115" i="106" s="1"/>
  <c r="I309" i="29"/>
  <c r="B7114" i="106" s="1"/>
  <c r="D7114" i="106" s="1"/>
  <c r="J155" i="29"/>
  <c r="B7050" i="106" s="1"/>
  <c r="D7050" i="106" s="1"/>
  <c r="I155" i="29"/>
  <c r="F59" i="34" s="1"/>
  <c r="B6914" i="106"/>
  <c r="D6914" i="106" s="1"/>
  <c r="I76" i="29"/>
  <c r="I117" i="29" s="1"/>
  <c r="B8132" i="106" s="1"/>
  <c r="D8132" i="106" s="1"/>
  <c r="I49" i="8"/>
  <c r="B3631" i="106"/>
  <c r="D3631" i="106" s="1"/>
  <c r="E439" i="29"/>
  <c r="E44" i="4"/>
  <c r="E113" i="4" s="1"/>
  <c r="B7999" i="106" s="1"/>
  <c r="D7999" i="106" s="1"/>
  <c r="B3233" i="106"/>
  <c r="D3233" i="106" s="1"/>
  <c r="D77" i="4"/>
  <c r="B3227" i="106"/>
  <c r="D3227" i="106" s="1"/>
  <c r="C77" i="4"/>
  <c r="B1975" i="106"/>
  <c r="D1975" i="106" s="1"/>
  <c r="H24" i="12"/>
  <c r="B1865" i="106"/>
  <c r="F15" i="8"/>
  <c r="K307" i="29"/>
  <c r="B4097" i="106"/>
  <c r="D4097" i="106" s="1"/>
  <c r="B1553" i="106"/>
  <c r="D1553" i="106" s="1"/>
  <c r="K300" i="29"/>
  <c r="G309" i="29"/>
  <c r="B1546" i="106" s="1"/>
  <c r="D1546" i="106" s="1"/>
  <c r="F309" i="29"/>
  <c r="B1540" i="106" s="1"/>
  <c r="D1540" i="106" s="1"/>
  <c r="B1521" i="106"/>
  <c r="D1521" i="106" s="1"/>
  <c r="C309" i="29"/>
  <c r="B1522" i="106" s="1"/>
  <c r="D1522" i="106" s="1"/>
  <c r="K274" i="29"/>
  <c r="B1506" i="106" s="1"/>
  <c r="D1506" i="106" s="1"/>
  <c r="K258" i="29"/>
  <c r="B1489" i="106" s="1"/>
  <c r="D1489" i="106" s="1"/>
  <c r="K247" i="29"/>
  <c r="B1483" i="106" s="1"/>
  <c r="D1483" i="106" s="1"/>
  <c r="B1473" i="106"/>
  <c r="D1473" i="106" s="1"/>
  <c r="K242" i="29"/>
  <c r="K208" i="29"/>
  <c r="B2840" i="106"/>
  <c r="D2840" i="106" s="1"/>
  <c r="B1125" i="106"/>
  <c r="D1125" i="106" s="1"/>
  <c r="K67" i="29"/>
  <c r="B1131" i="106" s="1"/>
  <c r="D1131" i="106" s="1"/>
  <c r="B1121" i="106"/>
  <c r="D1121" i="106" s="1"/>
  <c r="K59" i="29"/>
  <c r="K452" i="29"/>
  <c r="B3638" i="106"/>
  <c r="D3638" i="106" s="1"/>
  <c r="F439" i="29"/>
  <c r="F454" i="29" s="1"/>
  <c r="B3620" i="106"/>
  <c r="D3620" i="106" s="1"/>
  <c r="B3294" i="106"/>
  <c r="D3294" i="106" s="1"/>
  <c r="H77" i="4"/>
  <c r="G77" i="4"/>
  <c r="L12" i="11"/>
  <c r="B2057" i="106" s="1"/>
  <c r="D2057" i="106" s="1"/>
  <c r="L8" i="11"/>
  <c r="B2055" i="106" s="1"/>
  <c r="D2055" i="106" s="1"/>
  <c r="B1490" i="106"/>
  <c r="D1490" i="106" s="1"/>
  <c r="K267" i="29"/>
  <c r="B1498" i="106" s="1"/>
  <c r="D1498" i="106" s="1"/>
  <c r="B1486" i="106"/>
  <c r="D1486" i="106" s="1"/>
  <c r="B1415" i="106"/>
  <c r="D1415" i="106" s="1"/>
  <c r="D276" i="29"/>
  <c r="D292" i="29" s="1"/>
  <c r="H200" i="29"/>
  <c r="B2826" i="106"/>
  <c r="D2826" i="106" s="1"/>
  <c r="B1326" i="106"/>
  <c r="D1326" i="106" s="1"/>
  <c r="B2984" i="106"/>
  <c r="D2984" i="106" s="1"/>
  <c r="B1254" i="106"/>
  <c r="D1254" i="106" s="1"/>
  <c r="G133" i="29"/>
  <c r="K102" i="29"/>
  <c r="B7011" i="106" s="1"/>
  <c r="D7011" i="106" s="1"/>
  <c r="B1133" i="106"/>
  <c r="D1133" i="106" s="1"/>
  <c r="K74" i="29"/>
  <c r="B1139" i="106" s="1"/>
  <c r="D1139" i="106" s="1"/>
  <c r="B1019" i="106"/>
  <c r="D1019" i="106" s="1"/>
  <c r="H76" i="29"/>
  <c r="B845" i="106"/>
  <c r="D845" i="106" s="1"/>
  <c r="E76" i="29"/>
  <c r="E117" i="29" s="1"/>
  <c r="B8128" i="106" s="1"/>
  <c r="D8128" i="106" s="1"/>
  <c r="B1142" i="106"/>
  <c r="D1142" i="106" s="1"/>
  <c r="K198" i="29"/>
  <c r="B1356" i="106"/>
  <c r="D1356" i="106" s="1"/>
  <c r="F214" i="29"/>
  <c r="B1357" i="106" s="1"/>
  <c r="D1357" i="106" s="1"/>
  <c r="B1343" i="106"/>
  <c r="D1343" i="106" s="1"/>
  <c r="D214" i="29"/>
  <c r="B1344" i="106" s="1"/>
  <c r="D1344" i="106" s="1"/>
  <c r="B1281" i="106"/>
  <c r="D1281" i="106" s="1"/>
  <c r="K151" i="29"/>
  <c r="B1273" i="106"/>
  <c r="D1273" i="106" s="1"/>
  <c r="K131" i="29"/>
  <c r="B1277" i="106" s="1"/>
  <c r="D1277" i="106" s="1"/>
  <c r="B1264" i="106"/>
  <c r="D1264" i="106" s="1"/>
  <c r="B1245" i="106"/>
  <c r="D1245" i="106" s="1"/>
  <c r="F133" i="29"/>
  <c r="B1229" i="106"/>
  <c r="D1229" i="106" s="1"/>
  <c r="D133" i="29"/>
  <c r="B1107" i="106"/>
  <c r="D1107" i="106" s="1"/>
  <c r="K44" i="29"/>
  <c r="H104" i="29"/>
  <c r="B1045" i="106" s="1"/>
  <c r="D1045" i="106" s="1"/>
  <c r="G76" i="29"/>
  <c r="G117" i="29" s="1"/>
  <c r="B8130" i="106" s="1"/>
  <c r="D8130" i="106" s="1"/>
  <c r="B903" i="106"/>
  <c r="D903" i="106" s="1"/>
  <c r="F76" i="29"/>
  <c r="F117" i="29" s="1"/>
  <c r="B8129" i="106" s="1"/>
  <c r="D8129" i="106" s="1"/>
  <c r="D76" i="29"/>
  <c r="D117" i="29" s="1"/>
  <c r="B8127" i="106" s="1"/>
  <c r="D8127" i="106" s="1"/>
  <c r="B209" i="106"/>
  <c r="D209" i="106" s="1"/>
  <c r="H41" i="3"/>
  <c r="H62" i="3" s="1"/>
  <c r="B7936" i="106" s="1"/>
  <c r="D7936" i="106" s="1"/>
  <c r="B186" i="106"/>
  <c r="D186" i="106" s="1"/>
  <c r="G41" i="3"/>
  <c r="G62" i="3" s="1"/>
  <c r="B7935" i="106" s="1"/>
  <c r="D7935" i="106" s="1"/>
  <c r="B137" i="106"/>
  <c r="D137" i="106" s="1"/>
  <c r="E41" i="3"/>
  <c r="E62" i="3" s="1"/>
  <c r="B7933" i="106" s="1"/>
  <c r="D7933" i="106" s="1"/>
  <c r="L155" i="29"/>
  <c r="C268" i="5"/>
  <c r="J24" i="12"/>
  <c r="B7728" i="106"/>
  <c r="D7728" i="106" s="1"/>
  <c r="L16" i="11" l="1"/>
  <c r="B2059" i="106" s="1"/>
  <c r="D2059" i="106" s="1"/>
  <c r="B9096" i="106"/>
  <c r="D9096" i="106" s="1"/>
  <c r="G12" i="12"/>
  <c r="B1951" i="106" s="1"/>
  <c r="D1951" i="106" s="1"/>
  <c r="B1379" i="106"/>
  <c r="D1379" i="106" s="1"/>
  <c r="D56" i="36"/>
  <c r="J62" i="3"/>
  <c r="B7938" i="106" s="1"/>
  <c r="D7938" i="106" s="1"/>
  <c r="B91" i="106"/>
  <c r="D91" i="106" s="1"/>
  <c r="C62" i="3"/>
  <c r="B7931" i="106" s="1"/>
  <c r="D7931" i="106" s="1"/>
  <c r="G21" i="108"/>
  <c r="E21" i="108"/>
  <c r="G19" i="108"/>
  <c r="E19" i="108"/>
  <c r="G22" i="108"/>
  <c r="E22" i="108"/>
  <c r="G23" i="108"/>
  <c r="E23" i="108"/>
  <c r="J17" i="4"/>
  <c r="G24" i="108"/>
  <c r="E24" i="108"/>
  <c r="B3259" i="106"/>
  <c r="D3259" i="106" s="1"/>
  <c r="G116" i="4"/>
  <c r="B8040" i="106" s="1"/>
  <c r="D8040" i="106" s="1"/>
  <c r="B3230" i="106"/>
  <c r="D3230" i="106" s="1"/>
  <c r="C116" i="4"/>
  <c r="B7966" i="106" s="1"/>
  <c r="D7966" i="106" s="1"/>
  <c r="B3584" i="106"/>
  <c r="D3584" i="106" s="1"/>
  <c r="K115" i="4"/>
  <c r="B8099" i="106" s="1"/>
  <c r="D8099" i="106" s="1"/>
  <c r="B6260" i="106"/>
  <c r="D6260" i="106" s="1"/>
  <c r="J116" i="4"/>
  <c r="B8083" i="106" s="1"/>
  <c r="D8083" i="106" s="1"/>
  <c r="B3297" i="106"/>
  <c r="D3297" i="106" s="1"/>
  <c r="H116" i="4"/>
  <c r="B8056" i="106" s="1"/>
  <c r="D8056" i="106" s="1"/>
  <c r="B3253" i="106"/>
  <c r="D3253" i="106" s="1"/>
  <c r="F116" i="4"/>
  <c r="B8020" i="106" s="1"/>
  <c r="D8020" i="106" s="1"/>
  <c r="B3236" i="106"/>
  <c r="D3236" i="106" s="1"/>
  <c r="D116" i="4"/>
  <c r="B7985" i="106" s="1"/>
  <c r="D7985" i="106" s="1"/>
  <c r="D49" i="36"/>
  <c r="B6214" i="106"/>
  <c r="D6214" i="106" s="1"/>
  <c r="A7245" i="106"/>
  <c r="D7244" i="106"/>
  <c r="B7233" i="106"/>
  <c r="D7233" i="106" s="1"/>
  <c r="F41" i="108"/>
  <c r="G43" i="108" s="1"/>
  <c r="H117" i="29"/>
  <c r="B8131" i="106" s="1"/>
  <c r="D8131" i="106" s="1"/>
  <c r="L116" i="29"/>
  <c r="L117" i="29"/>
  <c r="B8135" i="106" s="1"/>
  <c r="D8135" i="106" s="1"/>
  <c r="B753" i="106"/>
  <c r="D753" i="106" s="1"/>
  <c r="C117" i="29"/>
  <c r="B8126" i="106" s="1"/>
  <c r="D8126" i="106" s="1"/>
  <c r="E4" i="4"/>
  <c r="E94" i="4" s="1"/>
  <c r="B7987" i="106" s="1"/>
  <c r="D7987" i="106" s="1"/>
  <c r="C4" i="4"/>
  <c r="B2595" i="106"/>
  <c r="D2595" i="106" s="1"/>
  <c r="F104" i="4"/>
  <c r="B8011" i="106" s="1"/>
  <c r="D8011" i="106" s="1"/>
  <c r="B2594" i="106"/>
  <c r="D2594" i="106" s="1"/>
  <c r="F103" i="4"/>
  <c r="B8010" i="106" s="1"/>
  <c r="D8010" i="106" s="1"/>
  <c r="B3406" i="106"/>
  <c r="D3406" i="106" s="1"/>
  <c r="F95" i="4"/>
  <c r="B8004" i="106" s="1"/>
  <c r="D8004" i="106" s="1"/>
  <c r="B3568" i="106"/>
  <c r="D3568" i="106" s="1"/>
  <c r="K96" i="4"/>
  <c r="B8086" i="106" s="1"/>
  <c r="D8086" i="106" s="1"/>
  <c r="B3404" i="106"/>
  <c r="D3404" i="106" s="1"/>
  <c r="D95" i="4"/>
  <c r="B7969" i="106" s="1"/>
  <c r="D7969" i="106" s="1"/>
  <c r="B2655" i="106"/>
  <c r="D2655" i="106" s="1"/>
  <c r="H97" i="4"/>
  <c r="B8044" i="106" s="1"/>
  <c r="D8044" i="106" s="1"/>
  <c r="B4442" i="106"/>
  <c r="D4442" i="106" s="1"/>
  <c r="I97" i="4"/>
  <c r="B8060" i="106" s="1"/>
  <c r="D8060" i="106" s="1"/>
  <c r="B3403" i="106"/>
  <c r="D3403" i="106" s="1"/>
  <c r="C95" i="4"/>
  <c r="B7949" i="106" s="1"/>
  <c r="D7949" i="106" s="1"/>
  <c r="B3407" i="106"/>
  <c r="D3407" i="106" s="1"/>
  <c r="G95" i="4"/>
  <c r="B8023" i="106" s="1"/>
  <c r="D8023" i="106" s="1"/>
  <c r="K77" i="4"/>
  <c r="N23" i="3"/>
  <c r="N54" i="3" s="1"/>
  <c r="E454" i="29"/>
  <c r="B3633" i="106"/>
  <c r="D3633" i="106" s="1"/>
  <c r="B7218" i="106"/>
  <c r="D7218" i="106" s="1"/>
  <c r="F94" i="34"/>
  <c r="B7884" i="106" s="1"/>
  <c r="D7884" i="106" s="1"/>
  <c r="B7220" i="106"/>
  <c r="D7220" i="106" s="1"/>
  <c r="F95" i="34"/>
  <c r="B7885" i="106" s="1"/>
  <c r="D7885" i="106" s="1"/>
  <c r="H19" i="184"/>
  <c r="L20" i="184" s="1"/>
  <c r="E19" i="184"/>
  <c r="G6" i="4"/>
  <c r="C116" i="29"/>
  <c r="B755" i="106" s="1"/>
  <c r="D755" i="106" s="1"/>
  <c r="D41" i="108"/>
  <c r="E43" i="108" s="1"/>
  <c r="B1363" i="106"/>
  <c r="D1363" i="106" s="1"/>
  <c r="F65" i="34"/>
  <c r="I26" i="12"/>
  <c r="B7739" i="106" s="1"/>
  <c r="D7739" i="106" s="1"/>
  <c r="B1994" i="106"/>
  <c r="D1994" i="106" s="1"/>
  <c r="B1315" i="106"/>
  <c r="D1315" i="106" s="1"/>
  <c r="F195" i="34"/>
  <c r="B7875" i="106" s="1"/>
  <c r="D7875" i="106" s="1"/>
  <c r="B3566" i="106"/>
  <c r="D3566" i="106" s="1"/>
  <c r="D57" i="36"/>
  <c r="B7731" i="106"/>
  <c r="D7731" i="106" s="1"/>
  <c r="K26" i="12"/>
  <c r="B7741" i="106" s="1"/>
  <c r="D7741" i="106" s="1"/>
  <c r="B1877" i="106"/>
  <c r="H23" i="37"/>
  <c r="B3626" i="106"/>
  <c r="D3626" i="106" s="1"/>
  <c r="F73" i="34"/>
  <c r="G15" i="4"/>
  <c r="B3668" i="106"/>
  <c r="D3668" i="106" s="1"/>
  <c r="K439" i="29"/>
  <c r="K454" i="29" s="1"/>
  <c r="H454" i="29"/>
  <c r="B3658" i="106" s="1"/>
  <c r="D3658" i="106" s="1"/>
  <c r="B5912" i="106"/>
  <c r="D5912" i="106" s="1"/>
  <c r="I6" i="4"/>
  <c r="K7" i="4"/>
  <c r="B2549" i="106"/>
  <c r="D2549" i="106" s="1"/>
  <c r="F172" i="5"/>
  <c r="F269" i="5"/>
  <c r="F7" i="4" s="1"/>
  <c r="D269" i="5"/>
  <c r="D7" i="4" s="1"/>
  <c r="D97" i="4" s="1"/>
  <c r="B7971" i="106" s="1"/>
  <c r="D7971" i="106" s="1"/>
  <c r="D19" i="7"/>
  <c r="B1773" i="106" s="1"/>
  <c r="D1773" i="106" s="1"/>
  <c r="H270" i="5"/>
  <c r="H271" i="5" s="1"/>
  <c r="B8110" i="106" s="1"/>
  <c r="D8110" i="106" s="1"/>
  <c r="B6022" i="106"/>
  <c r="D6022" i="106" s="1"/>
  <c r="B2601" i="106"/>
  <c r="D2601" i="106" s="1"/>
  <c r="J7" i="4"/>
  <c r="B6012" i="106"/>
  <c r="B6023" i="106"/>
  <c r="D6023" i="106" s="1"/>
  <c r="B5354" i="106"/>
  <c r="D5354" i="106" s="1"/>
  <c r="B2562" i="106"/>
  <c r="D2562" i="106" s="1"/>
  <c r="B5904" i="106"/>
  <c r="H6" i="4"/>
  <c r="B5212" i="106"/>
  <c r="D5212" i="106" s="1"/>
  <c r="C172" i="5"/>
  <c r="C271" i="5" s="1"/>
  <c r="B8105" i="106" s="1"/>
  <c r="D8105" i="106" s="1"/>
  <c r="B7758" i="106"/>
  <c r="D7758" i="106" s="1"/>
  <c r="D29" i="36"/>
  <c r="K104" i="29"/>
  <c r="F53" i="34" s="1"/>
  <c r="B169" i="106"/>
  <c r="D169" i="106" s="1"/>
  <c r="D52" i="36"/>
  <c r="B1513" i="106"/>
  <c r="D1513" i="106" s="1"/>
  <c r="G16" i="4"/>
  <c r="B2911" i="106"/>
  <c r="D2911" i="106" s="1"/>
  <c r="D55" i="36"/>
  <c r="B3316" i="106"/>
  <c r="D3316" i="106" s="1"/>
  <c r="I77" i="4"/>
  <c r="B3571" i="106"/>
  <c r="D3571" i="106" s="1"/>
  <c r="B6026" i="106"/>
  <c r="D6026" i="106" s="1"/>
  <c r="D172" i="5"/>
  <c r="B2589" i="106"/>
  <c r="D2589" i="106" s="1"/>
  <c r="B5586" i="106"/>
  <c r="D5586" i="106" s="1"/>
  <c r="B122" i="106"/>
  <c r="D122" i="106" s="1"/>
  <c r="D50" i="36"/>
  <c r="B1149" i="106"/>
  <c r="D1149" i="106" s="1"/>
  <c r="K114" i="29"/>
  <c r="B1239" i="106"/>
  <c r="D1239" i="106" s="1"/>
  <c r="E155" i="29"/>
  <c r="B1240" i="106" s="1"/>
  <c r="D1240" i="106" s="1"/>
  <c r="B1472" i="106"/>
  <c r="D1472" i="106" s="1"/>
  <c r="G12" i="4"/>
  <c r="B2915" i="106"/>
  <c r="D2915" i="106" s="1"/>
  <c r="D58" i="36"/>
  <c r="B7205" i="106"/>
  <c r="D7205" i="106" s="1"/>
  <c r="B6395" i="106"/>
  <c r="J6" i="4"/>
  <c r="B6218" i="106"/>
  <c r="D6218" i="106" s="1"/>
  <c r="B6350" i="106"/>
  <c r="D6350" i="106" s="1"/>
  <c r="J270" i="5"/>
  <c r="J271" i="5" s="1"/>
  <c r="B8112" i="106" s="1"/>
  <c r="D8112" i="106" s="1"/>
  <c r="K270" i="5"/>
  <c r="B5318" i="106"/>
  <c r="D5318" i="106" s="1"/>
  <c r="C269" i="5"/>
  <c r="B927" i="106"/>
  <c r="D927" i="106" s="1"/>
  <c r="F116" i="29"/>
  <c r="B929" i="106" s="1"/>
  <c r="D929" i="106" s="1"/>
  <c r="B985" i="106"/>
  <c r="D985" i="106" s="1"/>
  <c r="G116" i="29"/>
  <c r="B1113" i="106"/>
  <c r="D1113" i="106" s="1"/>
  <c r="K76" i="29"/>
  <c r="D155" i="29"/>
  <c r="B1232" i="106" s="1"/>
  <c r="D1232" i="106" s="1"/>
  <c r="B1231" i="106"/>
  <c r="D1231" i="106" s="1"/>
  <c r="F155" i="29"/>
  <c r="B1248" i="106" s="1"/>
  <c r="D1248" i="106" s="1"/>
  <c r="B1247" i="106"/>
  <c r="D1247" i="106" s="1"/>
  <c r="K153" i="29"/>
  <c r="B7046" i="106"/>
  <c r="D7046" i="106" s="1"/>
  <c r="K200" i="29"/>
  <c r="B2835" i="106"/>
  <c r="D2835" i="106" s="1"/>
  <c r="G155" i="29"/>
  <c r="F58" i="34" s="1"/>
  <c r="B1256" i="106"/>
  <c r="D1256" i="106" s="1"/>
  <c r="B1329" i="106"/>
  <c r="D1329" i="106" s="1"/>
  <c r="E16" i="4"/>
  <c r="E106" i="4" s="1"/>
  <c r="B7994" i="106" s="1"/>
  <c r="D7994" i="106" s="1"/>
  <c r="B1444" i="106"/>
  <c r="D1444" i="106" s="1"/>
  <c r="B1446" i="106"/>
  <c r="D1446" i="106" s="1"/>
  <c r="B1123" i="106"/>
  <c r="D1123" i="106" s="1"/>
  <c r="K133" i="29"/>
  <c r="K212" i="29"/>
  <c r="B4155" i="106"/>
  <c r="D4155" i="106" s="1"/>
  <c r="K309" i="29"/>
  <c r="B1558" i="106" s="1"/>
  <c r="D1558" i="106" s="1"/>
  <c r="B1557" i="106"/>
  <c r="D1557" i="106" s="1"/>
  <c r="H13" i="4"/>
  <c r="B1873" i="106"/>
  <c r="D1873" i="106" s="1"/>
  <c r="F23" i="37"/>
  <c r="B1981" i="106"/>
  <c r="D1981" i="106" s="1"/>
  <c r="H26" i="12"/>
  <c r="B7738" i="106" s="1"/>
  <c r="D7738" i="106" s="1"/>
  <c r="B3272" i="106"/>
  <c r="D3272" i="106" s="1"/>
  <c r="E77" i="4"/>
  <c r="B6975" i="106"/>
  <c r="D6975" i="106" s="1"/>
  <c r="I116" i="29"/>
  <c r="B7049" i="106"/>
  <c r="D7049" i="106" s="1"/>
  <c r="B6024" i="106"/>
  <c r="D6024" i="106" s="1"/>
  <c r="I270" i="5"/>
  <c r="G269" i="5"/>
  <c r="B5861" i="106"/>
  <c r="D5861" i="106" s="1"/>
  <c r="B7745" i="106"/>
  <c r="E269" i="5"/>
  <c r="B1120" i="106"/>
  <c r="D1120" i="106" s="1"/>
  <c r="B7730" i="106"/>
  <c r="D7730" i="106" s="1"/>
  <c r="J26" i="12"/>
  <c r="B7740" i="106" s="1"/>
  <c r="D7740" i="106" s="1"/>
  <c r="B139" i="106"/>
  <c r="D139" i="106" s="1"/>
  <c r="D51" i="36"/>
  <c r="B188" i="106"/>
  <c r="D188" i="106" s="1"/>
  <c r="D53" i="36"/>
  <c r="B211" i="106"/>
  <c r="D211" i="106" s="1"/>
  <c r="D54" i="36"/>
  <c r="B811" i="106"/>
  <c r="D811" i="106" s="1"/>
  <c r="D116" i="29"/>
  <c r="B813" i="106" s="1"/>
  <c r="D813" i="106" s="1"/>
  <c r="E116" i="29"/>
  <c r="B871" i="106" s="1"/>
  <c r="D871" i="106" s="1"/>
  <c r="B869" i="106"/>
  <c r="D869" i="106" s="1"/>
  <c r="B1043" i="106"/>
  <c r="D1043" i="106" s="1"/>
  <c r="H116" i="29"/>
  <c r="B1052" i="106" s="1"/>
  <c r="D1052" i="106" s="1"/>
  <c r="K143" i="29"/>
  <c r="F57" i="34" s="1"/>
  <c r="B2091" i="106"/>
  <c r="D2091" i="106" s="1"/>
  <c r="H214" i="29"/>
  <c r="B1374" i="106" s="1"/>
  <c r="D1374" i="106" s="1"/>
  <c r="B2828" i="106"/>
  <c r="D2828" i="106" s="1"/>
  <c r="B3640" i="106"/>
  <c r="D3640" i="106" s="1"/>
  <c r="B3641" i="106"/>
  <c r="D3641" i="106" s="1"/>
  <c r="K16" i="4"/>
  <c r="K106" i="4" s="1"/>
  <c r="B8093" i="106" s="1"/>
  <c r="D8093" i="106" s="1"/>
  <c r="B7241" i="106"/>
  <c r="D7241" i="106" s="1"/>
  <c r="K276" i="29"/>
  <c r="B1479" i="106"/>
  <c r="D1479" i="106" s="1"/>
  <c r="B2100" i="106"/>
  <c r="D2100" i="106" s="1"/>
  <c r="H15" i="4"/>
  <c r="B3634" i="106"/>
  <c r="D3634" i="106" s="1"/>
  <c r="B4169" i="106"/>
  <c r="D4169" i="106" s="1"/>
  <c r="N36" i="3"/>
  <c r="J116" i="29"/>
  <c r="B7019" i="106" s="1"/>
  <c r="D7019" i="106" s="1"/>
  <c r="B6976" i="106"/>
  <c r="D6976" i="106" s="1"/>
  <c r="B7222" i="106"/>
  <c r="D7222" i="106" s="1"/>
  <c r="B7242" i="106"/>
  <c r="D7242" i="106" s="1"/>
  <c r="B7232" i="106"/>
  <c r="D7232" i="106" s="1"/>
  <c r="B1106" i="106"/>
  <c r="D1106" i="106" s="1"/>
  <c r="C12" i="4"/>
  <c r="B5542" i="106"/>
  <c r="E6" i="4"/>
  <c r="E96" i="4" s="1"/>
  <c r="B7988" i="106" s="1"/>
  <c r="D7988" i="106" s="1"/>
  <c r="B1117" i="106"/>
  <c r="D1117" i="106" s="1"/>
  <c r="B5913" i="106" l="1"/>
  <c r="D5913" i="106" s="1"/>
  <c r="C94" i="4"/>
  <c r="J106" i="4"/>
  <c r="B8076" i="106" s="1"/>
  <c r="D8076" i="106" s="1"/>
  <c r="C102" i="4"/>
  <c r="B7955" i="106" s="1"/>
  <c r="D7955" i="106" s="1"/>
  <c r="B6224" i="106"/>
  <c r="D6224" i="106" s="1"/>
  <c r="G16" i="12"/>
  <c r="F13" i="34"/>
  <c r="B3585" i="106"/>
  <c r="D3585" i="106" s="1"/>
  <c r="K116" i="4"/>
  <c r="B8100" i="106" s="1"/>
  <c r="D8100" i="106" s="1"/>
  <c r="B3317" i="106"/>
  <c r="D3317" i="106" s="1"/>
  <c r="I116" i="4"/>
  <c r="B8066" i="106" s="1"/>
  <c r="D8066" i="106" s="1"/>
  <c r="H103" i="4"/>
  <c r="B8048" i="106" s="1"/>
  <c r="D8048" i="106" s="1"/>
  <c r="H17" i="4"/>
  <c r="H107" i="4" s="1"/>
  <c r="B8050" i="106" s="1"/>
  <c r="D8050" i="106" s="1"/>
  <c r="B3275" i="106"/>
  <c r="D3275" i="106" s="1"/>
  <c r="E116" i="4"/>
  <c r="B8001" i="106" s="1"/>
  <c r="D8001" i="106" s="1"/>
  <c r="A7246" i="106"/>
  <c r="D7245" i="106"/>
  <c r="B282" i="106"/>
  <c r="D282" i="106" s="1"/>
  <c r="B7899" i="106"/>
  <c r="D7899" i="106" s="1"/>
  <c r="K117" i="29"/>
  <c r="B1143" i="106"/>
  <c r="D1143" i="106" s="1"/>
  <c r="B6021" i="106"/>
  <c r="D6021" i="106" s="1"/>
  <c r="K271" i="5"/>
  <c r="B8113" i="106" s="1"/>
  <c r="D8113" i="106" s="1"/>
  <c r="B5944" i="106"/>
  <c r="D5944" i="106" s="1"/>
  <c r="I271" i="5"/>
  <c r="B8111" i="106" s="1"/>
  <c r="D8111" i="106" s="1"/>
  <c r="C270" i="5"/>
  <c r="B2628" i="106"/>
  <c r="D2628" i="106" s="1"/>
  <c r="B2658" i="106"/>
  <c r="D2658" i="106" s="1"/>
  <c r="H105" i="4"/>
  <c r="B8049" i="106" s="1"/>
  <c r="D8049" i="106" s="1"/>
  <c r="B7040" i="106"/>
  <c r="D7040" i="106" s="1"/>
  <c r="J103" i="4"/>
  <c r="B8074" i="106" s="1"/>
  <c r="D8074" i="106" s="1"/>
  <c r="B2605" i="106"/>
  <c r="D2605" i="106" s="1"/>
  <c r="G102" i="4"/>
  <c r="B8029" i="106" s="1"/>
  <c r="D8029" i="106" s="1"/>
  <c r="B2609" i="106"/>
  <c r="D2609" i="106" s="1"/>
  <c r="G106" i="4"/>
  <c r="B8033" i="106" s="1"/>
  <c r="D8033" i="106" s="1"/>
  <c r="B6030" i="106"/>
  <c r="D6030" i="106" s="1"/>
  <c r="G105" i="4"/>
  <c r="B8032" i="106" s="1"/>
  <c r="D8032" i="106" s="1"/>
  <c r="B2654" i="106"/>
  <c r="D2654" i="106" s="1"/>
  <c r="H96" i="4"/>
  <c r="B8043" i="106" s="1"/>
  <c r="D8043" i="106" s="1"/>
  <c r="B6220" i="106"/>
  <c r="D6220" i="106" s="1"/>
  <c r="J97" i="4"/>
  <c r="B8070" i="106" s="1"/>
  <c r="D8070" i="106" s="1"/>
  <c r="B2592" i="106"/>
  <c r="D2592" i="106" s="1"/>
  <c r="F97" i="4"/>
  <c r="B8006" i="106" s="1"/>
  <c r="D8006" i="106" s="1"/>
  <c r="B5009" i="106"/>
  <c r="D5009" i="106" s="1"/>
  <c r="I96" i="4"/>
  <c r="B8059" i="106" s="1"/>
  <c r="D8059" i="106" s="1"/>
  <c r="B6219" i="106"/>
  <c r="D6219" i="106" s="1"/>
  <c r="J96" i="4"/>
  <c r="B8069" i="106" s="1"/>
  <c r="D8069" i="106" s="1"/>
  <c r="B3716" i="106"/>
  <c r="D3716" i="106" s="1"/>
  <c r="K97" i="4"/>
  <c r="B8087" i="106" s="1"/>
  <c r="D8087" i="106" s="1"/>
  <c r="B2602" i="106"/>
  <c r="D2602" i="106" s="1"/>
  <c r="G96" i="4"/>
  <c r="B8024" i="106" s="1"/>
  <c r="D8024" i="106" s="1"/>
  <c r="F25" i="37"/>
  <c r="D270" i="5"/>
  <c r="D271" i="5" s="1"/>
  <c r="B8106" i="106" s="1"/>
  <c r="D8106" i="106" s="1"/>
  <c r="E41" i="108"/>
  <c r="E44" i="108" s="1"/>
  <c r="E45" i="108" s="1"/>
  <c r="J19" i="4"/>
  <c r="G41" i="108"/>
  <c r="G44" i="108" s="1"/>
  <c r="G45" i="108" s="1"/>
  <c r="K13" i="4"/>
  <c r="K17" i="4" s="1"/>
  <c r="K107" i="4" s="1"/>
  <c r="B8094" i="106" s="1"/>
  <c r="D8094" i="106" s="1"/>
  <c r="B3670" i="106"/>
  <c r="D3670" i="106" s="1"/>
  <c r="F270" i="5"/>
  <c r="B5505" i="106"/>
  <c r="B5717" i="106"/>
  <c r="F6" i="4"/>
  <c r="F8" i="4" s="1"/>
  <c r="D8" i="146" s="1"/>
  <c r="B5651" i="106"/>
  <c r="D5651" i="106" s="1"/>
  <c r="B2653" i="106"/>
  <c r="D2653" i="106" s="1"/>
  <c r="H8" i="4"/>
  <c r="H98" i="4" s="1"/>
  <c r="B8045" i="106" s="1"/>
  <c r="D8045" i="106" s="1"/>
  <c r="B5221" i="106"/>
  <c r="D5221" i="106" s="1"/>
  <c r="C6" i="4"/>
  <c r="J8" i="4"/>
  <c r="K310" i="29"/>
  <c r="B1559" i="106" s="1"/>
  <c r="D1559" i="106" s="1"/>
  <c r="K116" i="29"/>
  <c r="B1150" i="106" s="1"/>
  <c r="D1150" i="106" s="1"/>
  <c r="C15" i="4"/>
  <c r="B7053" i="106"/>
  <c r="D7053" i="106" s="1"/>
  <c r="K430" i="29"/>
  <c r="B7223" i="106" s="1"/>
  <c r="D7223" i="106" s="1"/>
  <c r="B7017" i="106"/>
  <c r="D7017" i="106" s="1"/>
  <c r="C16" i="4"/>
  <c r="B5419" i="106"/>
  <c r="D6" i="4"/>
  <c r="B3567" i="106"/>
  <c r="D3567" i="106" s="1"/>
  <c r="K8" i="4"/>
  <c r="K98" i="4" s="1"/>
  <c r="B8088" i="106" s="1"/>
  <c r="D8088" i="106" s="1"/>
  <c r="B2629" i="106"/>
  <c r="D2629" i="106" s="1"/>
  <c r="B2554" i="106"/>
  <c r="D2554" i="106" s="1"/>
  <c r="B4432" i="106"/>
  <c r="E7" i="4"/>
  <c r="E270" i="5"/>
  <c r="E271" i="5" s="1"/>
  <c r="B8107" i="106" s="1"/>
  <c r="D8107" i="106" s="1"/>
  <c r="K155" i="29"/>
  <c r="B1279" i="106"/>
  <c r="D1279" i="106" s="1"/>
  <c r="D13" i="4"/>
  <c r="D103" i="4" s="1"/>
  <c r="B7975" i="106" s="1"/>
  <c r="D7975" i="106" s="1"/>
  <c r="B2632" i="106"/>
  <c r="D2632" i="106" s="1"/>
  <c r="E17" i="4"/>
  <c r="E107" i="4" s="1"/>
  <c r="B7995" i="106" s="1"/>
  <c r="D7995" i="106" s="1"/>
  <c r="B1330" i="106"/>
  <c r="D1330" i="106" s="1"/>
  <c r="B1257" i="106"/>
  <c r="D1257" i="106" s="1"/>
  <c r="B987" i="106"/>
  <c r="D987" i="106" s="1"/>
  <c r="F54" i="34"/>
  <c r="B5324" i="106"/>
  <c r="D5324" i="106" s="1"/>
  <c r="C7" i="4"/>
  <c r="C97" i="4" s="1"/>
  <c r="B7951" i="106" s="1"/>
  <c r="D7951" i="106" s="1"/>
  <c r="H38" i="37"/>
  <c r="B283" i="106"/>
  <c r="D283" i="106" s="1"/>
  <c r="N37" i="3"/>
  <c r="N58" i="3" s="1"/>
  <c r="B7910" i="106" s="1"/>
  <c r="D7910" i="106" s="1"/>
  <c r="B3676" i="106"/>
  <c r="D3676" i="106" s="1"/>
  <c r="K455" i="29"/>
  <c r="B3679" i="106" s="1"/>
  <c r="D3679" i="106" s="1"/>
  <c r="B1508" i="106"/>
  <c r="D1508" i="106" s="1"/>
  <c r="K292" i="29"/>
  <c r="F12" i="34" s="1"/>
  <c r="G13" i="4"/>
  <c r="G103" i="4" s="1"/>
  <c r="B8030" i="106" s="1"/>
  <c r="D8030" i="106" s="1"/>
  <c r="B3572" i="106"/>
  <c r="D3572" i="106" s="1"/>
  <c r="B1280" i="106"/>
  <c r="D1280" i="106" s="1"/>
  <c r="D15" i="4"/>
  <c r="B5867" i="106"/>
  <c r="D5867" i="106" s="1"/>
  <c r="G270" i="5"/>
  <c r="G271" i="5" s="1"/>
  <c r="B8109" i="106" s="1"/>
  <c r="D8109" i="106" s="1"/>
  <c r="G7" i="4"/>
  <c r="G97" i="4" s="1"/>
  <c r="B8025" i="106" s="1"/>
  <c r="D8025" i="106" s="1"/>
  <c r="B3223" i="106"/>
  <c r="D3223" i="106" s="1"/>
  <c r="I8" i="4"/>
  <c r="I98" i="4" s="1"/>
  <c r="B8061" i="106" s="1"/>
  <c r="D8061" i="106" s="1"/>
  <c r="B7018" i="106"/>
  <c r="D7018" i="106" s="1"/>
  <c r="F55" i="34"/>
  <c r="F17" i="11"/>
  <c r="B2657" i="106"/>
  <c r="D2657" i="106" s="1"/>
  <c r="B1385" i="106"/>
  <c r="D1385" i="106" s="1"/>
  <c r="F16" i="4"/>
  <c r="B1380" i="106"/>
  <c r="D1380" i="106" s="1"/>
  <c r="F63" i="34"/>
  <c r="F15" i="4"/>
  <c r="F105" i="4" s="1"/>
  <c r="B8012" i="106" s="1"/>
  <c r="D8012" i="106" s="1"/>
  <c r="K214" i="29"/>
  <c r="F11" i="34" s="1"/>
  <c r="B1285" i="106"/>
  <c r="D1285" i="106" s="1"/>
  <c r="D16" i="4"/>
  <c r="B1141" i="106"/>
  <c r="D1141" i="106" s="1"/>
  <c r="C13" i="4"/>
  <c r="J20" i="4"/>
  <c r="J110" i="4" s="1"/>
  <c r="B8080" i="106" s="1"/>
  <c r="D8080" i="106" s="1"/>
  <c r="B6221" i="106"/>
  <c r="D6221" i="106" s="1"/>
  <c r="B2565" i="106"/>
  <c r="D2565" i="106" s="1"/>
  <c r="B5506" i="106" l="1"/>
  <c r="D5506" i="106" s="1"/>
  <c r="B7948" i="106"/>
  <c r="D7948" i="106" s="1"/>
  <c r="G46" i="12"/>
  <c r="B4296" i="106"/>
  <c r="D4296" i="106" s="1"/>
  <c r="G23" i="12"/>
  <c r="B1953" i="106"/>
  <c r="D1953" i="106" s="1"/>
  <c r="K119" i="29"/>
  <c r="B8136" i="106" s="1"/>
  <c r="D8136" i="106" s="1"/>
  <c r="B8134" i="106"/>
  <c r="D8134" i="106" s="1"/>
  <c r="A7247" i="106"/>
  <c r="D7246" i="106"/>
  <c r="F96" i="34"/>
  <c r="B7832" i="106" s="1"/>
  <c r="D7832" i="106" s="1"/>
  <c r="B5718" i="106"/>
  <c r="D5718" i="106" s="1"/>
  <c r="F271" i="5"/>
  <c r="B8108" i="106" s="1"/>
  <c r="D8108" i="106" s="1"/>
  <c r="B2570" i="106"/>
  <c r="D2570" i="106" s="1"/>
  <c r="D106" i="4"/>
  <c r="B7978" i="106" s="1"/>
  <c r="D7978" i="106" s="1"/>
  <c r="B2597" i="106"/>
  <c r="D2597" i="106" s="1"/>
  <c r="F106" i="4"/>
  <c r="B8013" i="106" s="1"/>
  <c r="D8013" i="106" s="1"/>
  <c r="B2569" i="106"/>
  <c r="D2569" i="106" s="1"/>
  <c r="D105" i="4"/>
  <c r="B7977" i="106" s="1"/>
  <c r="D7977" i="106" s="1"/>
  <c r="B3570" i="106"/>
  <c r="D3570" i="106" s="1"/>
  <c r="K103" i="4"/>
  <c r="B8091" i="106" s="1"/>
  <c r="D8091" i="106" s="1"/>
  <c r="B6225" i="106"/>
  <c r="D6225" i="106" s="1"/>
  <c r="J107" i="4"/>
  <c r="B8077" i="106" s="1"/>
  <c r="D8077" i="106" s="1"/>
  <c r="B2555" i="106"/>
  <c r="D2555" i="106" s="1"/>
  <c r="C103" i="4"/>
  <c r="B7956" i="106" s="1"/>
  <c r="D7956" i="106" s="1"/>
  <c r="B6227" i="106"/>
  <c r="D6227" i="106" s="1"/>
  <c r="J109" i="4"/>
  <c r="B8079" i="106" s="1"/>
  <c r="D8079" i="106" s="1"/>
  <c r="B2558" i="106"/>
  <c r="D2558" i="106" s="1"/>
  <c r="C106" i="4"/>
  <c r="B7959" i="106" s="1"/>
  <c r="D7959" i="106" s="1"/>
  <c r="B2557" i="106"/>
  <c r="D2557" i="106" s="1"/>
  <c r="C105" i="4"/>
  <c r="B7958" i="106" s="1"/>
  <c r="D7958" i="106" s="1"/>
  <c r="B4441" i="106"/>
  <c r="D4441" i="106" s="1"/>
  <c r="E97" i="4"/>
  <c r="B7989" i="106" s="1"/>
  <c r="D7989" i="106" s="1"/>
  <c r="B2564" i="106"/>
  <c r="D2564" i="106" s="1"/>
  <c r="D96" i="4"/>
  <c r="B7970" i="106" s="1"/>
  <c r="D7970" i="106" s="1"/>
  <c r="B2551" i="106"/>
  <c r="D2551" i="106" s="1"/>
  <c r="C96" i="4"/>
  <c r="B7950" i="106" s="1"/>
  <c r="D7950" i="106" s="1"/>
  <c r="J10" i="4"/>
  <c r="J98" i="4"/>
  <c r="B8071" i="106" s="1"/>
  <c r="D8071" i="106" s="1"/>
  <c r="F10" i="4"/>
  <c r="F98" i="4"/>
  <c r="B8007" i="106" s="1"/>
  <c r="D8007" i="106" s="1"/>
  <c r="B2591" i="106"/>
  <c r="D2591" i="106" s="1"/>
  <c r="F96" i="4"/>
  <c r="B8005" i="106" s="1"/>
  <c r="D8005" i="106" s="1"/>
  <c r="B2593" i="106"/>
  <c r="D2593" i="106" s="1"/>
  <c r="D8" i="4"/>
  <c r="B2656" i="106"/>
  <c r="D2656" i="106" s="1"/>
  <c r="H10" i="4"/>
  <c r="K156" i="29"/>
  <c r="B1287" i="106" s="1"/>
  <c r="D1287" i="106" s="1"/>
  <c r="F9" i="34"/>
  <c r="F8" i="34"/>
  <c r="K10" i="4"/>
  <c r="B3569" i="106"/>
  <c r="D3569" i="106" s="1"/>
  <c r="B1386" i="106"/>
  <c r="D1386" i="106" s="1"/>
  <c r="K215" i="29"/>
  <c r="B1387" i="106" s="1"/>
  <c r="D1387" i="106" s="1"/>
  <c r="H19" i="4"/>
  <c r="B2659" i="106"/>
  <c r="D2659" i="106" s="1"/>
  <c r="H20" i="4"/>
  <c r="H110" i="4" s="1"/>
  <c r="B8053" i="106" s="1"/>
  <c r="D8053" i="106" s="1"/>
  <c r="B7622" i="106"/>
  <c r="I17" i="11"/>
  <c r="K293" i="29"/>
  <c r="B1516" i="106" s="1"/>
  <c r="D1516" i="106" s="1"/>
  <c r="B5868" i="106"/>
  <c r="D5868" i="106" s="1"/>
  <c r="B3573" i="106"/>
  <c r="D3573" i="106" s="1"/>
  <c r="K19" i="4"/>
  <c r="K20" i="4"/>
  <c r="K110" i="4" s="1"/>
  <c r="B8097" i="106" s="1"/>
  <c r="D8097" i="106" s="1"/>
  <c r="B1515" i="106"/>
  <c r="D1515" i="106" s="1"/>
  <c r="N41" i="3"/>
  <c r="B285" i="106"/>
  <c r="D285" i="106" s="1"/>
  <c r="B4995" i="106"/>
  <c r="D4995" i="106" s="1"/>
  <c r="H32" i="118"/>
  <c r="K32" i="118" s="1"/>
  <c r="O31" i="118" s="1"/>
  <c r="O33" i="118" s="1"/>
  <c r="E19" i="4"/>
  <c r="B2633" i="106"/>
  <c r="D2633" i="106" s="1"/>
  <c r="B2567" i="106"/>
  <c r="D2567" i="106" s="1"/>
  <c r="D17" i="4"/>
  <c r="D107" i="4" s="1"/>
  <c r="B7979" i="106" s="1"/>
  <c r="D7979" i="106" s="1"/>
  <c r="B1286" i="106"/>
  <c r="D1286" i="106" s="1"/>
  <c r="C17" i="4"/>
  <c r="B2596" i="106"/>
  <c r="D2596" i="106" s="1"/>
  <c r="F17" i="4"/>
  <c r="F107" i="4" s="1"/>
  <c r="B8014" i="106" s="1"/>
  <c r="D8014" i="106" s="1"/>
  <c r="B3224" i="106"/>
  <c r="D3224" i="106" s="1"/>
  <c r="E8" i="146"/>
  <c r="E10" i="146" s="1"/>
  <c r="I20" i="4"/>
  <c r="I110" i="4" s="1"/>
  <c r="B8063" i="106" s="1"/>
  <c r="D8063" i="106" s="1"/>
  <c r="I10" i="4"/>
  <c r="G8" i="4"/>
  <c r="G98" i="4" s="1"/>
  <c r="B8026" i="106" s="1"/>
  <c r="D8026" i="106" s="1"/>
  <c r="B2603" i="106"/>
  <c r="D2603" i="106" s="1"/>
  <c r="B2606" i="106"/>
  <c r="D2606" i="106" s="1"/>
  <c r="G17" i="4"/>
  <c r="G107" i="4" s="1"/>
  <c r="B8034" i="106" s="1"/>
  <c r="D8034" i="106" s="1"/>
  <c r="B2552" i="106"/>
  <c r="D2552" i="106" s="1"/>
  <c r="C8" i="4"/>
  <c r="B5325" i="106"/>
  <c r="D5325" i="106" s="1"/>
  <c r="K118" i="29"/>
  <c r="B1151" i="106" s="1"/>
  <c r="D1151" i="106" s="1"/>
  <c r="B5550" i="106"/>
  <c r="D5550" i="106" s="1"/>
  <c r="K179" i="29"/>
  <c r="B1331" i="106" s="1"/>
  <c r="D1331" i="106" s="1"/>
  <c r="E8" i="4"/>
  <c r="E98" i="4" s="1"/>
  <c r="B7990" i="106" s="1"/>
  <c r="D7990" i="106" s="1"/>
  <c r="B6228" i="106"/>
  <c r="D6228" i="106" s="1"/>
  <c r="J78" i="4"/>
  <c r="N62" i="3" l="1"/>
  <c r="B7942" i="106" s="1"/>
  <c r="D7942" i="106" s="1"/>
  <c r="C98" i="4"/>
  <c r="C100" i="4" s="1"/>
  <c r="B1955" i="106"/>
  <c r="D1955" i="106" s="1"/>
  <c r="G24" i="12"/>
  <c r="C107" i="4"/>
  <c r="G47" i="12"/>
  <c r="D90" i="36" s="1"/>
  <c r="B9099" i="106"/>
  <c r="D9099" i="106" s="1"/>
  <c r="D7247" i="106"/>
  <c r="A7248" i="106"/>
  <c r="B4136" i="106"/>
  <c r="D4136" i="106" s="1"/>
  <c r="E109" i="4"/>
  <c r="B7997" i="106" s="1"/>
  <c r="D7997" i="106" s="1"/>
  <c r="B4142" i="106"/>
  <c r="D4142" i="106" s="1"/>
  <c r="K109" i="4"/>
  <c r="B8096" i="106" s="1"/>
  <c r="D8096" i="106" s="1"/>
  <c r="B4139" i="106"/>
  <c r="D4139" i="106" s="1"/>
  <c r="H109" i="4"/>
  <c r="B8052" i="106" s="1"/>
  <c r="D8052" i="106" s="1"/>
  <c r="B4126" i="106"/>
  <c r="D4126" i="106" s="1"/>
  <c r="I100" i="4"/>
  <c r="B8062" i="106" s="1"/>
  <c r="D8062" i="106" s="1"/>
  <c r="B4128" i="106"/>
  <c r="D4128" i="106" s="1"/>
  <c r="K100" i="4"/>
  <c r="B8090" i="106" s="1"/>
  <c r="D8090" i="106" s="1"/>
  <c r="B4125" i="106"/>
  <c r="D4125" i="106" s="1"/>
  <c r="H100" i="4"/>
  <c r="B8047" i="106" s="1"/>
  <c r="D8047" i="106" s="1"/>
  <c r="C8" i="146"/>
  <c r="D98" i="4"/>
  <c r="B7972" i="106" s="1"/>
  <c r="D7972" i="106" s="1"/>
  <c r="B4123" i="106"/>
  <c r="D4123" i="106" s="1"/>
  <c r="F100" i="4"/>
  <c r="B8009" i="106" s="1"/>
  <c r="D8009" i="106" s="1"/>
  <c r="B6223" i="106"/>
  <c r="D6223" i="106" s="1"/>
  <c r="J100" i="4"/>
  <c r="B8073" i="106" s="1"/>
  <c r="D8073" i="106" s="1"/>
  <c r="D10" i="4"/>
  <c r="B2566" i="106"/>
  <c r="D2566" i="106" s="1"/>
  <c r="H13" i="118"/>
  <c r="D20" i="4"/>
  <c r="D78" i="4" s="1"/>
  <c r="F14" i="34"/>
  <c r="H18" i="118"/>
  <c r="C10" i="4"/>
  <c r="B8" i="146"/>
  <c r="B2553" i="106"/>
  <c r="D2553" i="106" s="1"/>
  <c r="C20" i="4"/>
  <c r="G10" i="4"/>
  <c r="G20" i="4"/>
  <c r="G110" i="4" s="1"/>
  <c r="B8037" i="106" s="1"/>
  <c r="D8037" i="106" s="1"/>
  <c r="B2604" i="106"/>
  <c r="D2604" i="106" s="1"/>
  <c r="D17" i="37"/>
  <c r="E20" i="4"/>
  <c r="E110" i="4" s="1"/>
  <c r="B7998" i="106" s="1"/>
  <c r="D7998" i="106" s="1"/>
  <c r="B2630" i="106"/>
  <c r="D2630" i="106" s="1"/>
  <c r="E10" i="4"/>
  <c r="G19" i="4"/>
  <c r="B2610" i="106"/>
  <c r="D2610" i="106" s="1"/>
  <c r="B9" i="146"/>
  <c r="B2559" i="106"/>
  <c r="D2559" i="106" s="1"/>
  <c r="H17" i="118"/>
  <c r="H25" i="118" s="1"/>
  <c r="K24" i="118" s="1"/>
  <c r="O23" i="118" s="1"/>
  <c r="O25" i="118" s="1"/>
  <c r="F17" i="37"/>
  <c r="C19" i="4"/>
  <c r="B286" i="106"/>
  <c r="D286" i="106" s="1"/>
  <c r="D60" i="36"/>
  <c r="I18" i="11"/>
  <c r="B7623" i="106"/>
  <c r="H78" i="4"/>
  <c r="B2660" i="106"/>
  <c r="D2660" i="106" s="1"/>
  <c r="B3225" i="106"/>
  <c r="D3225" i="106" s="1"/>
  <c r="I78" i="4"/>
  <c r="D9" i="146"/>
  <c r="D10" i="146" s="1"/>
  <c r="F19" i="4"/>
  <c r="B2598" i="106"/>
  <c r="D2598" i="106" s="1"/>
  <c r="F20" i="4"/>
  <c r="F110" i="4" s="1"/>
  <c r="B8017" i="106" s="1"/>
  <c r="D8017" i="106" s="1"/>
  <c r="B2571" i="106"/>
  <c r="D2571" i="106" s="1"/>
  <c r="D19" i="4"/>
  <c r="C9" i="146"/>
  <c r="K78" i="4"/>
  <c r="B3574" i="106"/>
  <c r="D3574" i="106" s="1"/>
  <c r="J81" i="4"/>
  <c r="J117" i="4" s="1"/>
  <c r="B8084" i="106" s="1"/>
  <c r="D8084" i="106" s="1"/>
  <c r="B6261" i="106"/>
  <c r="D6261" i="106" s="1"/>
  <c r="C10" i="146" l="1"/>
  <c r="B7952" i="106"/>
  <c r="D7952" i="106" s="1"/>
  <c r="C109" i="4"/>
  <c r="C110" i="4"/>
  <c r="B7963" i="106" s="1"/>
  <c r="D7963" i="106" s="1"/>
  <c r="B1956" i="106"/>
  <c r="D1956" i="106" s="1"/>
  <c r="G26" i="12"/>
  <c r="B7960" i="106"/>
  <c r="D7960" i="106" s="1"/>
  <c r="A7249" i="106"/>
  <c r="D7248" i="106"/>
  <c r="B4138" i="106"/>
  <c r="D4138" i="106" s="1"/>
  <c r="G109" i="4"/>
  <c r="B8036" i="106" s="1"/>
  <c r="D8036" i="106" s="1"/>
  <c r="B4135" i="106"/>
  <c r="D4135" i="106" s="1"/>
  <c r="D109" i="4"/>
  <c r="B7981" i="106" s="1"/>
  <c r="D7981" i="106" s="1"/>
  <c r="B4137" i="106"/>
  <c r="D4137" i="106" s="1"/>
  <c r="F109" i="4"/>
  <c r="B8016" i="106" s="1"/>
  <c r="D8016" i="106" s="1"/>
  <c r="B4134" i="106"/>
  <c r="D4134" i="106" s="1"/>
  <c r="B7962" i="106"/>
  <c r="D7962" i="106" s="1"/>
  <c r="F8" i="146"/>
  <c r="B2572" i="106"/>
  <c r="D2572" i="106" s="1"/>
  <c r="D110" i="4"/>
  <c r="B7982" i="106" s="1"/>
  <c r="D7982" i="106" s="1"/>
  <c r="B4122" i="106"/>
  <c r="D4122" i="106" s="1"/>
  <c r="E100" i="4"/>
  <c r="B7992" i="106" s="1"/>
  <c r="D7992" i="106" s="1"/>
  <c r="B4124" i="106"/>
  <c r="D4124" i="106" s="1"/>
  <c r="G100" i="4"/>
  <c r="B8028" i="106" s="1"/>
  <c r="D8028" i="106" s="1"/>
  <c r="B4120" i="106"/>
  <c r="D4120" i="106" s="1"/>
  <c r="B7954" i="106"/>
  <c r="D7954" i="106" s="1"/>
  <c r="B4121" i="106"/>
  <c r="D4121" i="106" s="1"/>
  <c r="D100" i="4"/>
  <c r="B7974" i="106" s="1"/>
  <c r="D7974" i="106" s="1"/>
  <c r="F97" i="34"/>
  <c r="F99" i="34" s="1"/>
  <c r="B7835" i="106" s="1"/>
  <c r="D7835" i="106" s="1"/>
  <c r="B7820" i="106"/>
  <c r="D7820" i="106" s="1"/>
  <c r="B3586" i="106"/>
  <c r="D3586" i="106" s="1"/>
  <c r="K81" i="4"/>
  <c r="K117" i="4" s="1"/>
  <c r="B8101" i="106" s="1"/>
  <c r="D8101" i="106" s="1"/>
  <c r="F78" i="4"/>
  <c r="B2599" i="106"/>
  <c r="D2599" i="106" s="1"/>
  <c r="B3318" i="106"/>
  <c r="D3318" i="106" s="1"/>
  <c r="I81" i="4"/>
  <c r="I117" i="4" s="1"/>
  <c r="B8067" i="106" s="1"/>
  <c r="D8067" i="106" s="1"/>
  <c r="K17" i="118"/>
  <c r="B3298" i="106"/>
  <c r="D3298" i="106" s="1"/>
  <c r="H81" i="4"/>
  <c r="H117" i="4" s="1"/>
  <c r="B8057" i="106" s="1"/>
  <c r="D8057" i="106" s="1"/>
  <c r="B7629" i="106"/>
  <c r="F197" i="34"/>
  <c r="H17" i="37"/>
  <c r="G78" i="4"/>
  <c r="B2611" i="106"/>
  <c r="D2611" i="106" s="1"/>
  <c r="B2560" i="106"/>
  <c r="D2560" i="106" s="1"/>
  <c r="C78" i="4"/>
  <c r="B10" i="146"/>
  <c r="F9" i="146"/>
  <c r="E78" i="4"/>
  <c r="B2634" i="106"/>
  <c r="D2634" i="106" s="1"/>
  <c r="D69" i="36"/>
  <c r="J82" i="4"/>
  <c r="B6264" i="106"/>
  <c r="D6264" i="106" s="1"/>
  <c r="D81" i="4"/>
  <c r="D117" i="4" s="1"/>
  <c r="B7986" i="106" s="1"/>
  <c r="D7986" i="106" s="1"/>
  <c r="B3237" i="106"/>
  <c r="D3237" i="106" s="1"/>
  <c r="F10" i="146" l="1"/>
  <c r="B7737" i="106"/>
  <c r="D7737" i="106" s="1"/>
  <c r="G32" i="12"/>
  <c r="B4297" i="106" s="1"/>
  <c r="D4297" i="106" s="1"/>
  <c r="A7250" i="106"/>
  <c r="D7249" i="106"/>
  <c r="F196" i="34"/>
  <c r="B7876" i="106" s="1"/>
  <c r="D7876" i="106" s="1"/>
  <c r="B7833" i="106"/>
  <c r="D7833" i="106" s="1"/>
  <c r="B3276" i="106"/>
  <c r="D3276" i="106" s="1"/>
  <c r="E81" i="4"/>
  <c r="E117" i="4" s="1"/>
  <c r="B8002" i="106" s="1"/>
  <c r="D8002" i="106" s="1"/>
  <c r="B3231" i="106"/>
  <c r="D3231" i="106" s="1"/>
  <c r="C81" i="4"/>
  <c r="C117" i="4" s="1"/>
  <c r="B7967" i="106" s="1"/>
  <c r="D7967" i="106" s="1"/>
  <c r="B1698" i="106"/>
  <c r="D1698" i="106" s="1"/>
  <c r="H82" i="4"/>
  <c r="D67" i="36"/>
  <c r="J20" i="118"/>
  <c r="O16" i="118"/>
  <c r="K20" i="118"/>
  <c r="F81" i="4"/>
  <c r="F117" i="4" s="1"/>
  <c r="B8021" i="106" s="1"/>
  <c r="D8021" i="106" s="1"/>
  <c r="B3254" i="106"/>
  <c r="D3254" i="106" s="1"/>
  <c r="G81" i="4"/>
  <c r="G117" i="4" s="1"/>
  <c r="B8041" i="106" s="1"/>
  <c r="D8041" i="106" s="1"/>
  <c r="B3260" i="106"/>
  <c r="D3260" i="106" s="1"/>
  <c r="B3321" i="106"/>
  <c r="D3321" i="106" s="1"/>
  <c r="I82" i="4"/>
  <c r="D68" i="36"/>
  <c r="E11" i="146"/>
  <c r="B3589" i="106"/>
  <c r="D3589" i="106" s="1"/>
  <c r="D70" i="36"/>
  <c r="K82" i="4"/>
  <c r="J83" i="4"/>
  <c r="B6281" i="106" s="1"/>
  <c r="D6281" i="106" s="1"/>
  <c r="B6272" i="106"/>
  <c r="D6272" i="106" s="1"/>
  <c r="D82" i="4"/>
  <c r="B1642" i="106"/>
  <c r="D1642" i="106" s="1"/>
  <c r="D63" i="36"/>
  <c r="C11" i="146"/>
  <c r="A7251" i="106" l="1"/>
  <c r="D7250" i="106"/>
  <c r="J17" i="37"/>
  <c r="B4267" i="106" s="1"/>
  <c r="D4267" i="106" s="1"/>
  <c r="F198" i="34"/>
  <c r="H12" i="118"/>
  <c r="K12" i="118" s="1"/>
  <c r="O11" i="118" s="1"/>
  <c r="O13" i="118" s="1"/>
  <c r="O17" i="118"/>
  <c r="O20" i="118" s="1"/>
  <c r="B6273" i="106"/>
  <c r="D6273" i="106" s="1"/>
  <c r="K83" i="4"/>
  <c r="B6282" i="106" s="1"/>
  <c r="D6282" i="106" s="1"/>
  <c r="H83" i="4"/>
  <c r="B6279" i="106" s="1"/>
  <c r="D6279" i="106" s="1"/>
  <c r="B6270" i="106"/>
  <c r="D6270" i="106" s="1"/>
  <c r="B11" i="146"/>
  <c r="C82" i="4"/>
  <c r="D62" i="36"/>
  <c r="B1628" i="106"/>
  <c r="D1628" i="106" s="1"/>
  <c r="E82" i="4"/>
  <c r="B1656" i="106"/>
  <c r="D1656" i="106" s="1"/>
  <c r="D64" i="36"/>
  <c r="I83" i="4"/>
  <c r="B6280" i="106" s="1"/>
  <c r="D6280" i="106" s="1"/>
  <c r="B6271" i="106"/>
  <c r="D6271" i="106" s="1"/>
  <c r="G82" i="4"/>
  <c r="D66" i="36"/>
  <c r="B1684" i="106"/>
  <c r="D1684" i="106" s="1"/>
  <c r="B1670" i="106"/>
  <c r="D1670" i="106" s="1"/>
  <c r="F82" i="4"/>
  <c r="D11" i="146"/>
  <c r="D65" i="36"/>
  <c r="B6266" i="106"/>
  <c r="D6266" i="106" s="1"/>
  <c r="D83" i="4"/>
  <c r="B6275" i="106" s="1"/>
  <c r="D6275" i="106" s="1"/>
  <c r="A7252" i="106" l="1"/>
  <c r="D7251" i="106"/>
  <c r="F200" i="34"/>
  <c r="B7878" i="106" s="1"/>
  <c r="D7878" i="106" s="1"/>
  <c r="B7877" i="106"/>
  <c r="D7877" i="106" s="1"/>
  <c r="O35" i="118"/>
  <c r="O37" i="118" s="1"/>
  <c r="F11" i="146"/>
  <c r="C12" i="146" s="1"/>
  <c r="B6267" i="106"/>
  <c r="D6267" i="106" s="1"/>
  <c r="E83" i="4"/>
  <c r="B6276" i="106" s="1"/>
  <c r="D6276" i="106" s="1"/>
  <c r="B6268" i="106"/>
  <c r="D6268" i="106" s="1"/>
  <c r="F83" i="4"/>
  <c r="B6277" i="106" s="1"/>
  <c r="D6277" i="106" s="1"/>
  <c r="B6269" i="106"/>
  <c r="D6269" i="106" s="1"/>
  <c r="G83" i="4"/>
  <c r="B6278" i="106" s="1"/>
  <c r="D6278" i="106" s="1"/>
  <c r="C83" i="4"/>
  <c r="B6274" i="106" s="1"/>
  <c r="D6274" i="106" s="1"/>
  <c r="B6265" i="106"/>
  <c r="D6265" i="106" s="1"/>
  <c r="A7253" i="106" l="1"/>
  <c r="D7252" i="106"/>
  <c r="D32" i="36"/>
  <c r="J23" i="24" s="1"/>
  <c r="A7254" i="106" l="1"/>
  <c r="D7253" i="106"/>
  <c r="A7255" i="106" l="1"/>
  <c r="D7254" i="106"/>
  <c r="D7255" i="106" l="1"/>
  <c r="A7256" i="106"/>
  <c r="D7256" i="106" l="1"/>
  <c r="A7257" i="106"/>
  <c r="D7257" i="106" l="1"/>
  <c r="A7258" i="106"/>
  <c r="D7258" i="106" l="1"/>
  <c r="A7259" i="106"/>
  <c r="D7259" i="106" l="1"/>
  <c r="A7260" i="106"/>
  <c r="D7260" i="106" l="1"/>
  <c r="A7261" i="106"/>
  <c r="D7261" i="106" l="1"/>
  <c r="A7262" i="106"/>
  <c r="D7262" i="106" l="1"/>
  <c r="A7263" i="106"/>
  <c r="D7263" i="106" l="1"/>
  <c r="A7264" i="106"/>
  <c r="D7264" i="106" l="1"/>
  <c r="A7265" i="106"/>
  <c r="D7265" i="106" l="1"/>
  <c r="A7266" i="106"/>
  <c r="D7266" i="106" l="1"/>
  <c r="A7267" i="106"/>
  <c r="A7268" i="106" s="1"/>
  <c r="A7269" i="106" s="1"/>
  <c r="A7270" i="106" s="1"/>
  <c r="A7271" i="106" s="1"/>
  <c r="A7272" i="106" s="1"/>
  <c r="A7273" i="106" s="1"/>
  <c r="A7274" i="106" s="1"/>
  <c r="A7275" i="106" s="1"/>
  <c r="A7276" i="106" s="1"/>
  <c r="A7277" i="106" s="1"/>
  <c r="A7278" i="106" s="1"/>
  <c r="A7279" i="106" l="1"/>
  <c r="A7280" i="106" l="1"/>
  <c r="A7281" i="106" l="1"/>
  <c r="A7282" i="106" l="1"/>
  <c r="A7283" i="106" l="1"/>
  <c r="A7284" i="106" l="1"/>
  <c r="A7285" i="106" l="1"/>
  <c r="A7286" i="106" l="1"/>
  <c r="A7287" i="106" l="1"/>
  <c r="A7288" i="106" l="1"/>
  <c r="A7289" i="106" l="1"/>
  <c r="A7290" i="106" l="1"/>
  <c r="A7291" i="106" l="1"/>
  <c r="A7292" i="106" l="1"/>
  <c r="A7293" i="106" l="1"/>
  <c r="A7294" i="106" l="1"/>
  <c r="A7295" i="106" l="1"/>
  <c r="A7296" i="106" l="1"/>
  <c r="A7297" i="106" l="1"/>
  <c r="A7298" i="106" l="1"/>
  <c r="A7299" i="106" l="1"/>
  <c r="A7300" i="106" l="1"/>
  <c r="A7301" i="106" l="1"/>
  <c r="A7302" i="106" l="1"/>
  <c r="A7303" i="106" l="1"/>
  <c r="A7304" i="106" l="1"/>
  <c r="A7305" i="106" l="1"/>
  <c r="A7306" i="106" l="1"/>
  <c r="A7307" i="106" l="1"/>
  <c r="A7308" i="106" l="1"/>
  <c r="A7309" i="106" l="1"/>
  <c r="A7310" i="106" l="1"/>
  <c r="A7311" i="106" l="1"/>
  <c r="A7312" i="106" l="1"/>
  <c r="A7313" i="106" l="1"/>
  <c r="A7314" i="106" l="1"/>
  <c r="A7315" i="106" l="1"/>
  <c r="A7316" i="106" l="1"/>
  <c r="A7317" i="106" l="1"/>
  <c r="A7318" i="106" l="1"/>
  <c r="A7319" i="106" l="1"/>
  <c r="A7320" i="106" l="1"/>
  <c r="A7321" i="106" l="1"/>
  <c r="A7322" i="106" l="1"/>
  <c r="A7323" i="106" l="1"/>
  <c r="A7324" i="106" l="1"/>
  <c r="A7325" i="106" l="1"/>
  <c r="A7326" i="106" l="1"/>
  <c r="A7327" i="106" l="1"/>
  <c r="A7328" i="106" l="1"/>
  <c r="A7329" i="106" l="1"/>
  <c r="A7330" i="106" l="1"/>
  <c r="A7331" i="106" l="1"/>
  <c r="A7332" i="106" l="1"/>
  <c r="A7333" i="106" l="1"/>
  <c r="A7334" i="106" l="1"/>
  <c r="A7335" i="106" l="1"/>
  <c r="A7336" i="106" l="1"/>
  <c r="A7337" i="106" l="1"/>
  <c r="A7338" i="106" l="1"/>
  <c r="A7339" i="106" l="1"/>
  <c r="A7340" i="106" l="1"/>
  <c r="A7341" i="106" l="1"/>
  <c r="A7342" i="106" l="1"/>
  <c r="A7343" i="106" l="1"/>
  <c r="A7344" i="106" l="1"/>
  <c r="A7345" i="106" l="1"/>
  <c r="A7346" i="106" l="1"/>
  <c r="A7347" i="106" l="1"/>
  <c r="A7348" i="106" l="1"/>
  <c r="A7349" i="106" l="1"/>
  <c r="A7350" i="106" l="1"/>
  <c r="A7351" i="106" l="1"/>
  <c r="A7352" i="106" l="1"/>
  <c r="A7353" i="106" l="1"/>
  <c r="A7354" i="106" l="1"/>
  <c r="A7355" i="106" l="1"/>
  <c r="A7356" i="106" l="1"/>
  <c r="A7357" i="106" l="1"/>
  <c r="A7358" i="106" l="1"/>
  <c r="A7359" i="106" l="1"/>
  <c r="A7360" i="106" l="1"/>
  <c r="A7361" i="106" l="1"/>
  <c r="A7362" i="106" l="1"/>
  <c r="A7363" i="106" l="1"/>
  <c r="A7364" i="106" l="1"/>
  <c r="A7365" i="106" l="1"/>
  <c r="A7366" i="106" l="1"/>
  <c r="A7367" i="106" l="1"/>
  <c r="A7368" i="106" l="1"/>
  <c r="A7369" i="106" l="1"/>
  <c r="A7370" i="106" l="1"/>
  <c r="A7371" i="106" l="1"/>
  <c r="A7372" i="106" l="1"/>
  <c r="A7373" i="106" l="1"/>
  <c r="A7374" i="106" l="1"/>
  <c r="A7375" i="106" l="1"/>
  <c r="A7376" i="106" l="1"/>
  <c r="A7377" i="106" l="1"/>
  <c r="A7378" i="106" l="1"/>
  <c r="A7379" i="106" l="1"/>
  <c r="A7380" i="106" l="1"/>
  <c r="A7381" i="106" l="1"/>
  <c r="A7382" i="106" l="1"/>
  <c r="A7383" i="106" l="1"/>
  <c r="A7384" i="106" l="1"/>
  <c r="A7385" i="106" l="1"/>
  <c r="A7386" i="106" l="1"/>
  <c r="A7387" i="106" l="1"/>
  <c r="A7388" i="106" l="1"/>
  <c r="A7389" i="106" l="1"/>
  <c r="A7390" i="106" l="1"/>
  <c r="A7391" i="106" l="1"/>
  <c r="A7392" i="106" l="1"/>
  <c r="A7393" i="106" l="1"/>
  <c r="A7394" i="106" l="1"/>
  <c r="A7395" i="106" l="1"/>
  <c r="A7396" i="106" l="1"/>
  <c r="A7397" i="106" l="1"/>
  <c r="A7398" i="106" l="1"/>
  <c r="A7399" i="106" l="1"/>
  <c r="A7400" i="106" l="1"/>
  <c r="A7401" i="106" l="1"/>
  <c r="A7402" i="106" l="1"/>
  <c r="A7403" i="106" l="1"/>
  <c r="A7404" i="106" l="1"/>
  <c r="A7405" i="106" l="1"/>
  <c r="A7406" i="106" l="1"/>
  <c r="A7407" i="106" l="1"/>
  <c r="A7408" i="106" l="1"/>
  <c r="A7409" i="106" l="1"/>
  <c r="A7410" i="106" l="1"/>
  <c r="A7411" i="106" l="1"/>
  <c r="A7412" i="106" l="1"/>
  <c r="A7413" i="106" l="1"/>
  <c r="A7414" i="106" l="1"/>
  <c r="A7415" i="106" l="1"/>
  <c r="A7416" i="106" l="1"/>
  <c r="A7417" i="106" l="1"/>
  <c r="A7418" i="106" l="1"/>
  <c r="A7419" i="106" l="1"/>
  <c r="A7420" i="106" l="1"/>
  <c r="A7421" i="106" l="1"/>
  <c r="A7422" i="106" l="1"/>
  <c r="A7423" i="106" l="1"/>
  <c r="A7424" i="106" l="1"/>
  <c r="A7425" i="106" l="1"/>
  <c r="A7426" i="106" l="1"/>
  <c r="A7427" i="106" l="1"/>
  <c r="A7428" i="106" l="1"/>
  <c r="A7429" i="106" l="1"/>
  <c r="A7430" i="106" l="1"/>
  <c r="A7431" i="106" l="1"/>
  <c r="A7432" i="106" l="1"/>
  <c r="A7433" i="106" l="1"/>
  <c r="A7434" i="106" l="1"/>
  <c r="A7435" i="106" l="1"/>
  <c r="A7436" i="106" l="1"/>
  <c r="A7437" i="106" l="1"/>
  <c r="A7438" i="106" l="1"/>
  <c r="A7439" i="106" l="1"/>
  <c r="A7440" i="106" l="1"/>
  <c r="A7441" i="106" l="1"/>
  <c r="A7442" i="106" l="1"/>
  <c r="A7443" i="106" l="1"/>
  <c r="A7444" i="106" l="1"/>
  <c r="A7445" i="106" l="1"/>
  <c r="A7446" i="106" l="1"/>
  <c r="A7447" i="106" l="1"/>
  <c r="A7448" i="106" l="1"/>
  <c r="A7449" i="106" l="1"/>
  <c r="A7450" i="106" l="1"/>
  <c r="A7451" i="106" l="1"/>
  <c r="A7452" i="106" l="1"/>
  <c r="A7453" i="106" l="1"/>
  <c r="A7454" i="106" l="1"/>
  <c r="A7455" i="106" l="1"/>
  <c r="A7456" i="106" l="1"/>
  <c r="A7457" i="106" l="1"/>
  <c r="A7458" i="106" l="1"/>
  <c r="A7459" i="106" l="1"/>
  <c r="A7460" i="106" l="1"/>
  <c r="A7461" i="106" l="1"/>
  <c r="A7462" i="106" l="1"/>
  <c r="A7463" i="106" l="1"/>
  <c r="A7464" i="106" l="1"/>
  <c r="A7465" i="106" l="1"/>
  <c r="A7466" i="106" l="1"/>
  <c r="A7467" i="106" l="1"/>
  <c r="A7468" i="106" l="1"/>
  <c r="A7469" i="106" l="1"/>
  <c r="A7470" i="106" l="1"/>
  <c r="A7471" i="106" l="1"/>
  <c r="A7472" i="106" l="1"/>
  <c r="A7473" i="106" l="1"/>
  <c r="A7474" i="106" l="1"/>
  <c r="A7475" i="106" l="1"/>
  <c r="A7476" i="106" l="1"/>
  <c r="A7477" i="106" l="1"/>
  <c r="A7478" i="106" l="1"/>
  <c r="A7479" i="106" l="1"/>
  <c r="A7480" i="106" l="1"/>
  <c r="A7481" i="106" l="1"/>
  <c r="A7482" i="106" l="1"/>
  <c r="A7483" i="106" l="1"/>
  <c r="A7484" i="106" l="1"/>
  <c r="A7485" i="106" l="1"/>
  <c r="A7486" i="106" l="1"/>
  <c r="A7487" i="106" l="1"/>
  <c r="A7488" i="106" l="1"/>
  <c r="A7489" i="106" l="1"/>
  <c r="A7490" i="106" l="1"/>
  <c r="A7491" i="106" l="1"/>
  <c r="A7492" i="106" l="1"/>
  <c r="A7493" i="106" l="1"/>
  <c r="A7494" i="106" l="1"/>
  <c r="A7495" i="106" l="1"/>
  <c r="A7496" i="106" l="1"/>
  <c r="A7497" i="106" l="1"/>
  <c r="A7498" i="106" l="1"/>
  <c r="A7499" i="106" l="1"/>
  <c r="A7500" i="106" l="1"/>
  <c r="A7501" i="106" l="1"/>
  <c r="A7502" i="106" l="1"/>
  <c r="A7503" i="106" l="1"/>
  <c r="A7504" i="106" l="1"/>
  <c r="A7505" i="106" l="1"/>
  <c r="A7506" i="106" l="1"/>
  <c r="A7507" i="106" l="1"/>
  <c r="A7508" i="106" l="1"/>
  <c r="A7509" i="106" l="1"/>
  <c r="A7510" i="106" l="1"/>
  <c r="A7511" i="106" l="1"/>
  <c r="A7512" i="106" l="1"/>
  <c r="A7513" i="106" l="1"/>
  <c r="A7514" i="106" l="1"/>
  <c r="A7515" i="106" l="1"/>
  <c r="A7516" i="106" l="1"/>
  <c r="A7517" i="106" l="1"/>
  <c r="A7518" i="106" l="1"/>
  <c r="A7519" i="106" l="1"/>
  <c r="A7520" i="106" l="1"/>
  <c r="A7521" i="106" l="1"/>
  <c r="A7522" i="106" l="1"/>
  <c r="A7523" i="106" l="1"/>
  <c r="A7524" i="106" l="1"/>
  <c r="A7525" i="106" l="1"/>
  <c r="A7526" i="106" l="1"/>
  <c r="A7527" i="106" l="1"/>
  <c r="A7528" i="106" l="1"/>
  <c r="A7529" i="106" l="1"/>
  <c r="A7530" i="106" l="1"/>
  <c r="A7531" i="106" l="1"/>
  <c r="A7532" i="106" l="1"/>
  <c r="A7533" i="106" l="1"/>
  <c r="A7534" i="106" l="1"/>
  <c r="A7535" i="106" l="1"/>
  <c r="A7536" i="106" l="1"/>
  <c r="A7537" i="106" l="1"/>
  <c r="A7538" i="106" l="1"/>
  <c r="A7539" i="106" l="1"/>
  <c r="A7540" i="106" l="1"/>
  <c r="A7541" i="106" l="1"/>
  <c r="A7542" i="106" l="1"/>
  <c r="A7543" i="106" l="1"/>
  <c r="A7544" i="106" l="1"/>
  <c r="A7545" i="106" l="1"/>
  <c r="A7546" i="106" l="1"/>
  <c r="A7547" i="106" l="1"/>
  <c r="A7548" i="106" l="1"/>
  <c r="A7549" i="106" l="1"/>
  <c r="A7550" i="106" l="1"/>
  <c r="A7551" i="106" l="1"/>
  <c r="A7552" i="106" l="1"/>
  <c r="A7553" i="106" l="1"/>
  <c r="A7554" i="106" l="1"/>
  <c r="A7555" i="106" l="1"/>
  <c r="A7556" i="106" l="1"/>
  <c r="A7557" i="106" l="1"/>
  <c r="A7558" i="106" l="1"/>
  <c r="A7559" i="106" l="1"/>
  <c r="A7560" i="106" l="1"/>
  <c r="A7561" i="106" l="1"/>
  <c r="A7562" i="106" l="1"/>
  <c r="A7563" i="106" l="1"/>
  <c r="A7564" i="106" l="1"/>
  <c r="A7565" i="106" l="1"/>
  <c r="A7566" i="106" l="1"/>
  <c r="A7567" i="106" l="1"/>
  <c r="A7568" i="106" l="1"/>
  <c r="A7569" i="106" l="1"/>
  <c r="A7570" i="106" l="1"/>
  <c r="A7571" i="106" l="1"/>
  <c r="A7572" i="106" l="1"/>
  <c r="A7573" i="106" l="1"/>
  <c r="A7574" i="106" l="1"/>
  <c r="A7575" i="106" l="1"/>
  <c r="A7576" i="106" l="1"/>
  <c r="A7577" i="106" l="1"/>
  <c r="A7578" i="106" l="1"/>
  <c r="A7579" i="106" l="1"/>
  <c r="A7580" i="106" l="1"/>
  <c r="A7581" i="106" l="1"/>
  <c r="A7582" i="106" l="1"/>
  <c r="A7583" i="106" l="1"/>
  <c r="A7584" i="106" l="1"/>
  <c r="A7585" i="106" l="1"/>
  <c r="A7586" i="106" l="1"/>
  <c r="A7587" i="106" l="1"/>
  <c r="A7588" i="106" l="1"/>
  <c r="D7588" i="106" s="1"/>
  <c r="A7589" i="106" l="1"/>
  <c r="D7589" i="106" s="1"/>
  <c r="A7590" i="106" l="1"/>
  <c r="D7590" i="106" s="1"/>
  <c r="A7591" i="106" l="1"/>
  <c r="D7591" i="106" s="1"/>
  <c r="A7592" i="106" l="1"/>
  <c r="D7592" i="106" s="1"/>
  <c r="A7593" i="106" l="1"/>
  <c r="D7593" i="106" s="1"/>
  <c r="A7594" i="106" l="1"/>
  <c r="D7594" i="106" s="1"/>
  <c r="A7595" i="106" l="1"/>
  <c r="D7595" i="106" s="1"/>
  <c r="A7596" i="106" l="1"/>
  <c r="D7596" i="106" s="1"/>
  <c r="A7597" i="106" l="1"/>
  <c r="D7597" i="106" s="1"/>
  <c r="A7598" i="106" l="1"/>
  <c r="D7598" i="106" s="1"/>
  <c r="A7599" i="106" l="1"/>
  <c r="D7599" i="106" s="1"/>
  <c r="A7600" i="106" l="1"/>
  <c r="D7600" i="106" s="1"/>
  <c r="A7601" i="106" l="1"/>
  <c r="D7601" i="106" s="1"/>
  <c r="A7602" i="106" l="1"/>
  <c r="D7602" i="106" s="1"/>
  <c r="A7603" i="106" l="1"/>
  <c r="D7603" i="106" s="1"/>
  <c r="A7604" i="106" l="1"/>
  <c r="D7604" i="106" s="1"/>
  <c r="A7605" i="106" l="1"/>
  <c r="D7605" i="106" s="1"/>
  <c r="A7606" i="106" l="1"/>
  <c r="D7606" i="106" s="1"/>
  <c r="A7607" i="106" l="1"/>
  <c r="D7607" i="106" s="1"/>
  <c r="A7608" i="106" l="1"/>
  <c r="D7608" i="106" s="1"/>
  <c r="A7609" i="106" l="1"/>
  <c r="D7609" i="106" s="1"/>
  <c r="A7610" i="106" l="1"/>
  <c r="D7610" i="106" s="1"/>
  <c r="A7611" i="106" l="1"/>
  <c r="D7611" i="106" s="1"/>
  <c r="A7612" i="106" l="1"/>
  <c r="D7612" i="106" s="1"/>
  <c r="A7613" i="106" l="1"/>
  <c r="D7613" i="106" s="1"/>
  <c r="A7614" i="106" l="1"/>
  <c r="D7614" i="106" s="1"/>
  <c r="A7615" i="106" l="1"/>
  <c r="D7615" i="106" s="1"/>
  <c r="A7616" i="106" l="1"/>
  <c r="D7616" i="106" s="1"/>
  <c r="A7617" i="106" l="1"/>
  <c r="D7617" i="106" s="1"/>
  <c r="A7618" i="106" l="1"/>
  <c r="D7618" i="106" s="1"/>
  <c r="A7619" i="106" l="1"/>
  <c r="D7619" i="106" s="1"/>
  <c r="A7620" i="106" l="1"/>
  <c r="D7620" i="106" s="1"/>
  <c r="A7621" i="106" l="1"/>
  <c r="D7621" i="106" s="1"/>
  <c r="A7622" i="106" l="1"/>
  <c r="D7622" i="106" s="1"/>
  <c r="A7623" i="106" l="1"/>
  <c r="D7623" i="106" s="1"/>
  <c r="A7624" i="106" l="1"/>
  <c r="A7625" i="106" s="1"/>
  <c r="A7626" i="106" s="1"/>
  <c r="A7627" i="106" s="1"/>
  <c r="A7628" i="106" s="1"/>
  <c r="A7629" i="106" s="1"/>
  <c r="D7629" i="106" s="1"/>
  <c r="A7630" i="106" l="1"/>
  <c r="A7631" i="106" s="1"/>
  <c r="A7632" i="106" s="1"/>
  <c r="A7633" i="106" s="1"/>
  <c r="A7634" i="106" l="1"/>
  <c r="D7634" i="106" s="1"/>
  <c r="A7635" i="106" l="1"/>
  <c r="D7635" i="106" s="1"/>
  <c r="A7636" i="106" l="1"/>
  <c r="D7636" i="106" s="1"/>
  <c r="A7637" i="106" l="1"/>
  <c r="D7637" i="106" s="1"/>
  <c r="A7638" i="106" l="1"/>
  <c r="A7639" i="106" l="1"/>
  <c r="A7640" i="106" l="1"/>
  <c r="A7641" i="106" l="1"/>
  <c r="A7642" i="106" l="1"/>
  <c r="A7643" i="106" l="1"/>
  <c r="A7644" i="106" l="1"/>
  <c r="A7645" i="106" l="1"/>
  <c r="A7646" i="106" l="1"/>
  <c r="A7647" i="106" l="1"/>
  <c r="A7648" i="10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ckolaz</author>
  </authors>
  <commentList>
    <comment ref="A4" authorId="0" shapeId="0" xr:uid="{00000000-0006-0000-0500-000001000000}">
      <text>
        <r>
          <rPr>
            <sz val="8"/>
            <color indexed="81"/>
            <rFont val="Tahoma"/>
            <family val="2"/>
          </rPr>
          <t>Do not enter negative numbers.  Reports with negative numbers will be returned for correction.</t>
        </r>
      </text>
    </comment>
    <comment ref="A45" authorId="0" shapeId="0" xr:uid="{58531D71-27C0-4A02-BEC7-0FD569A5C294}">
      <text>
        <r>
          <rPr>
            <sz val="8"/>
            <color indexed="81"/>
            <rFont val="Tahoma"/>
            <family val="2"/>
          </rPr>
          <t>Do not enter negative numbers.  Reports with negative numbers will be returned for correction.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ckolaz</author>
    <author>rturek</author>
    <author>Debra hemberger</author>
    <author>HEMBERGER MICHELLE</author>
  </authors>
  <commentList>
    <comment ref="A9" authorId="0" shapeId="0" xr:uid="{00000000-0006-0000-0600-000001000000}">
      <text>
        <r>
          <rPr>
            <sz val="8"/>
            <color indexed="81"/>
            <rFont val="Tahoma"/>
            <family val="2"/>
          </rPr>
          <t>GASB Statement No. 24; Accounting and Financial Reporting for Certain Grants and Other Financial Assistance.  The "On Behalf of" Payments should only be reflected on this page.</t>
        </r>
      </text>
    </comment>
    <comment ref="A18" authorId="0" shapeId="0" xr:uid="{00000000-0006-0000-0600-000002000000}">
      <text>
        <r>
          <rPr>
            <sz val="8"/>
            <color indexed="81"/>
            <rFont val="Tahoma"/>
            <family val="2"/>
          </rPr>
          <t>GASB Statement No. 24; Accounting and Financial Reporting for Certain Grants and Other Financial Assistance.  The "On Behalf of" Payments should only be reflected on this page.</t>
        </r>
      </text>
    </comment>
    <comment ref="A20" authorId="0" shapeId="0" xr:uid="{00000000-0006-0000-0600-000003000000}">
      <text>
        <r>
          <rPr>
            <sz val="8"/>
            <color indexed="81"/>
            <rFont val="Tahoma"/>
            <family val="2"/>
          </rPr>
          <t xml:space="preserve">Equals Line 8 minus Line 17
</t>
        </r>
      </text>
    </comment>
    <comment ref="A24" authorId="1" shapeId="0" xr:uid="{00000000-0006-0000-0600-000004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5" authorId="1" shapeId="0" xr:uid="{00000000-0006-0000-0600-000005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8" authorId="2" shapeId="0" xr:uid="{00000000-0006-0000-0600-000006000000}">
      <text>
        <r>
          <rPr>
            <vertAlign val="superscript"/>
            <sz val="10"/>
            <color indexed="81"/>
            <rFont val="Tahoma"/>
            <family val="2"/>
          </rPr>
          <t>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
</t>
        </r>
      </text>
    </comment>
    <comment ref="A30" authorId="0" shapeId="0" xr:uid="{00000000-0006-0000-0600-000007000000}">
      <text>
        <r>
          <rPr>
            <sz val="8"/>
            <color indexed="81"/>
            <rFont val="Tahoma"/>
            <family val="2"/>
          </rPr>
          <t xml:space="preserve">Requires notification to the county clerk to abate an equal amount from taxes next extended. See Section 17-2.11 for limited transfer to O&amp;M
</t>
        </r>
      </text>
    </comment>
    <comment ref="A31" authorId="0" shapeId="0" xr:uid="{00000000-0006-0000-0600-000008000000}">
      <text>
        <r>
          <rPr>
            <sz val="8"/>
            <color indexed="81"/>
            <rFont val="Tahoma"/>
            <family val="2"/>
          </rPr>
          <t xml:space="preserve">Requires notification to the county clerk to abate an equal amount from taxes next extended.
</t>
        </r>
      </text>
    </comment>
    <comment ref="A36" authorId="0" shapeId="0" xr:uid="{00000000-0006-0000-0600-000009000000}">
      <text>
        <r>
          <rPr>
            <sz val="8"/>
            <color indexed="81"/>
            <rFont val="Tahoma"/>
            <family val="2"/>
          </rPr>
          <t xml:space="preserve">Use of proceeds from the sale of school sites buildings, or other real estate is limited.  See Sections 5-22 and 10-22.8 of the School Code.
</t>
        </r>
      </text>
    </comment>
    <comment ref="A37" authorId="3" shapeId="0" xr:uid="{BCB2D901-20BC-45E0-9370-34997AC1F998}">
      <text>
        <r>
          <rPr>
            <sz val="9"/>
            <color indexed="81"/>
            <rFont val="Tahoma"/>
            <family val="2"/>
          </rPr>
          <t>GASB Statement No. 87; all leases (both operational and capital) should be reflected on this line.</t>
        </r>
      </text>
    </comment>
    <comment ref="A38" authorId="3" shapeId="0" xr:uid="{1B2605FD-E434-48E4-A31D-A3CC253B4F99}">
      <text>
        <r>
          <rPr>
            <sz val="9"/>
            <color indexed="81"/>
            <rFont val="Tahoma"/>
            <family val="2"/>
          </rPr>
          <t xml:space="preserve">GASB Statement No. 87; all leases (both operational and capital) should be reflected on this line.
</t>
        </r>
      </text>
    </comment>
    <comment ref="A47" authorId="1" shapeId="0" xr:uid="{00000000-0006-0000-0600-00000A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text>
    </comment>
    <comment ref="A48" authorId="1" shapeId="0" xr:uid="{00000000-0006-0000-0600-00000B000000}">
      <text>
        <r>
          <rPr>
            <sz val="8"/>
            <color indexed="81"/>
            <rFont val="Tahoma"/>
            <family val="2"/>
          </rPr>
          <t>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t>
        </r>
        <r>
          <rPr>
            <sz val="9"/>
            <color indexed="81"/>
            <rFont val="Tahoma"/>
            <family val="2"/>
          </rPr>
          <t xml:space="preserve">
</t>
        </r>
      </text>
    </comment>
    <comment ref="A50" authorId="2" shapeId="0" xr:uid="{00000000-0006-0000-0600-00000C000000}">
      <text>
        <r>
          <rPr>
            <vertAlign val="superscript"/>
            <sz val="10"/>
            <color indexed="81"/>
            <rFont val="Tahoma"/>
            <family val="2"/>
          </rPr>
          <t xml:space="preserve"> 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t>
        </r>
      </text>
    </comment>
    <comment ref="A52" authorId="1" shapeId="0" xr:uid="{00000000-0006-0000-0600-00000D000000}">
      <text>
        <r>
          <rPr>
            <sz val="8"/>
            <color indexed="81"/>
            <rFont val="Tahoma"/>
            <family val="2"/>
          </rPr>
          <t>Requires notification to the county clerk to abate an equal amount from taxes next extended. See Section 17-2.11 for limited transfer to O&amp;M</t>
        </r>
        <r>
          <rPr>
            <sz val="9"/>
            <color indexed="81"/>
            <rFont val="Tahoma"/>
            <family val="2"/>
          </rPr>
          <t xml:space="preserve">
</t>
        </r>
      </text>
    </comment>
    <comment ref="A53" authorId="1" shapeId="0" xr:uid="{00000000-0006-0000-0600-00000E000000}">
      <text>
        <r>
          <rPr>
            <sz val="8"/>
            <color indexed="81"/>
            <rFont val="Tahoma"/>
            <family val="2"/>
          </rPr>
          <t>Requires notification to the county clerk to abate an equal amount from taxes next extended.</t>
        </r>
        <r>
          <rPr>
            <sz val="9"/>
            <color indexed="81"/>
            <rFont val="Tahoma"/>
            <family val="2"/>
          </rPr>
          <t xml:space="preserve">
</t>
        </r>
      </text>
    </comment>
    <comment ref="A54" authorId="3" shapeId="0" xr:uid="{F2ECC852-93EF-4707-8912-8E17428B7FE2}">
      <text>
        <r>
          <rPr>
            <sz val="9"/>
            <color indexed="81"/>
            <rFont val="Tahoma"/>
            <family val="2"/>
          </rPr>
          <t xml:space="preserve">GASB Statement No. 87; all leases (both operational and capital) should be reflected on this line.
</t>
        </r>
      </text>
    </comment>
    <comment ref="A55" authorId="3" shapeId="0" xr:uid="{61419645-0266-4ECA-8AC2-9C9DCB241D42}">
      <text>
        <r>
          <rPr>
            <sz val="9"/>
            <color indexed="81"/>
            <rFont val="Tahoma"/>
            <family val="2"/>
          </rPr>
          <t xml:space="preserve">GASB Statement No. 87; all leases (both operational and capital) should be reflected on this line.
</t>
        </r>
      </text>
    </comment>
    <comment ref="A56" authorId="3" shapeId="0" xr:uid="{AB4C0770-47C6-4011-84DF-800CBE9C7BAE}">
      <text>
        <r>
          <rPr>
            <sz val="9"/>
            <color indexed="81"/>
            <rFont val="Tahoma"/>
            <family val="2"/>
          </rPr>
          <t xml:space="preserve">GASB Statement No. 87; all leases (both operational and capital) should be reflected on this line.
</t>
        </r>
      </text>
    </comment>
    <comment ref="A57" authorId="3" shapeId="0" xr:uid="{804F6848-45DA-4EE2-887A-C809D11272AE}">
      <text>
        <r>
          <rPr>
            <sz val="9"/>
            <color indexed="81"/>
            <rFont val="Tahoma"/>
            <family val="2"/>
          </rPr>
          <t xml:space="preserve">GASB Statement No. 87; all leases (both operational and capital) should be reflected on this line.
</t>
        </r>
      </text>
    </comment>
    <comment ref="A58" authorId="3" shapeId="0" xr:uid="{C2B266C6-91F1-40A8-96DE-87909E97C709}">
      <text>
        <r>
          <rPr>
            <sz val="9"/>
            <color indexed="81"/>
            <rFont val="Tahoma"/>
            <family val="2"/>
          </rPr>
          <t xml:space="preserve">GASB Statement No. 87; all leases (both operational and capital) should be reflected on this line.
</t>
        </r>
      </text>
    </comment>
    <comment ref="A59" authorId="3" shapeId="0" xr:uid="{BC1E475A-E2D1-495C-9BBF-79F18A1D8D06}">
      <text>
        <r>
          <rPr>
            <sz val="9"/>
            <color indexed="81"/>
            <rFont val="Tahoma"/>
            <family val="2"/>
          </rPr>
          <t xml:space="preserve">GASB Statement No. 87; all leases (both operational and capital) should be reflected on this line.
</t>
        </r>
      </text>
    </comment>
    <comment ref="A60" authorId="3" shapeId="0" xr:uid="{D686A81C-4537-4B20-A889-27C2501C87B7}">
      <text>
        <r>
          <rPr>
            <sz val="9"/>
            <color indexed="81"/>
            <rFont val="Tahoma"/>
            <family val="2"/>
          </rPr>
          <t xml:space="preserve">GASB Statement No. 87; all leases (both operational and capital) should be reflected on this line.
</t>
        </r>
      </text>
    </comment>
    <comment ref="A61" authorId="3" shapeId="0" xr:uid="{8F0CDF03-0561-454E-9C1E-C81516A59FF1}">
      <text>
        <r>
          <rPr>
            <sz val="9"/>
            <color indexed="81"/>
            <rFont val="Tahoma"/>
            <family val="2"/>
          </rPr>
          <t xml:space="preserve">GASB Statement No. 87; all leases (both operational and capital) should be reflected on this line.
</t>
        </r>
      </text>
    </comment>
    <comment ref="A90" authorId="0" shapeId="0" xr:uid="{9F47C44F-DD94-4030-9782-1AAD6567822A}">
      <text>
        <r>
          <rPr>
            <sz val="8"/>
            <color indexed="81"/>
            <rFont val="Tahoma"/>
            <family val="2"/>
          </rPr>
          <t xml:space="preserve">Equals Line 8 minus Line 17
</t>
        </r>
      </text>
    </comment>
    <comment ref="A99" authorId="0" shapeId="0" xr:uid="{676A5A20-88F2-4179-8F02-859F8BF76B62}">
      <text>
        <r>
          <rPr>
            <sz val="8"/>
            <color indexed="81"/>
            <rFont val="Tahoma"/>
            <family val="2"/>
          </rPr>
          <t>GASB Statement No. 24; Accounting and Financial Reporting for Certain Grants and Other Financial Assistance.  The "On Behalf of" Payments should only be reflected on this page.</t>
        </r>
      </text>
    </comment>
    <comment ref="A108" authorId="0" shapeId="0" xr:uid="{F173A78F-D19D-4118-A688-400CE384941C}">
      <text>
        <r>
          <rPr>
            <sz val="8"/>
            <color indexed="81"/>
            <rFont val="Tahoma"/>
            <family val="2"/>
          </rPr>
          <t>GASB Statement No. 24; Accounting and Financial Reporting for Certain Grants and Other Financial Assistance.  The "On Behalf of" Payments should only be reflected on this page.</t>
        </r>
      </text>
    </comment>
    <comment ref="A110" authorId="0" shapeId="0" xr:uid="{9DACCBC2-2F47-4B04-B2ED-C310E759E2FA}">
      <text>
        <r>
          <rPr>
            <sz val="8"/>
            <color indexed="81"/>
            <rFont val="Tahoma"/>
            <family val="2"/>
          </rPr>
          <t xml:space="preserve">Equals Line 8 minus Line 17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dhemberg</author>
    <author>ckolaz</author>
  </authors>
  <commentList>
    <comment ref="A5" authorId="0" shapeId="0" xr:uid="{00000000-0006-0000-0700-000001000000}">
      <text>
        <r>
          <rPr>
            <sz val="8"/>
            <color indexed="81"/>
            <rFont val="Arial"/>
            <family val="2"/>
          </rPr>
          <t xml:space="preserve"> Include revenue accounts 1110 through 1115, 1117, 1118 &amp; 1120</t>
        </r>
      </text>
    </comment>
    <comment ref="A6" authorId="1" shapeId="0" xr:uid="{00000000-0006-0000-0700-000002000000}">
      <text>
        <r>
          <rPr>
            <sz val="8"/>
            <color indexed="81"/>
            <rFont val="Tahoma"/>
            <family val="2"/>
          </rPr>
          <t>Educational Fund (10) - Computer Technology only.</t>
        </r>
      </text>
    </comment>
    <comment ref="A16" authorId="0" shapeId="0" xr:uid="{00000000-0006-0000-0700-000003000000}">
      <text>
        <r>
          <rPr>
            <sz val="8"/>
            <color indexed="81"/>
            <rFont val="Arial"/>
            <family val="2"/>
          </rPr>
          <t xml:space="preserve">   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dhemberg</author>
    <author>ckolaz</author>
    <author>DHemberger</author>
  </authors>
  <commentList>
    <comment ref="A34" authorId="0" shapeId="0" xr:uid="{00000000-0006-0000-0800-000001000000}">
      <text>
        <r>
          <rPr>
            <sz val="8"/>
            <color indexed="81"/>
            <rFont val="Arial"/>
            <family val="2"/>
          </rPr>
          <t>Include only tuition payments made to private facilities.  See Function 4100 for public facility disbursements/expenditures.</t>
        </r>
      </text>
    </comment>
    <comment ref="A35" authorId="0" shapeId="0" xr:uid="{1A52D4C5-7EF6-46C8-A792-78426C1142BD}">
      <text>
        <r>
          <rPr>
            <sz val="8"/>
            <color indexed="81"/>
            <rFont val="Arial"/>
            <family val="2"/>
          </rPr>
          <t>Include only tuition payments made to private facilities.  See Function 4100 for public facility disbursements/expenditures.</t>
        </r>
      </text>
    </comment>
    <comment ref="A174" authorId="1" shapeId="0" xr:uid="{00000000-0006-0000-0800-00000200000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210" authorId="1" shapeId="0" xr:uid="{00000000-0006-0000-0800-00000300000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344" authorId="0" shapeId="0" xr:uid="{CB097CA5-F377-4BAC-951C-1D947DBE5A72}">
      <text>
        <r>
          <rPr>
            <vertAlign val="superscript"/>
            <sz val="10"/>
            <color indexed="81"/>
            <rFont val="Arial"/>
            <family val="2"/>
          </rPr>
          <t>14</t>
        </r>
        <r>
          <rPr>
            <sz val="8"/>
            <color indexed="81"/>
            <rFont val="Tahoma"/>
            <family val="2"/>
          </rPr>
          <t xml:space="preserve"> Include only tuition payments made to private facilities.  See Function 4100 for estimated public facility disbursements/expenditures.</t>
        </r>
      </text>
    </comment>
    <comment ref="A425" authorId="1" shapeId="0" xr:uid="{0F5711E7-46A0-45E7-A6B7-75F988433ABE}">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451" authorId="2" shapeId="0" xr:uid="{00000000-0006-0000-0800-000004000000}">
      <text>
        <r>
          <rPr>
            <vertAlign val="superscript"/>
            <sz val="10"/>
            <color indexed="81"/>
            <rFont val="Tahoma"/>
            <family val="2"/>
          </rPr>
          <t>15</t>
        </r>
        <r>
          <rPr>
            <sz val="8"/>
            <color indexed="81"/>
            <rFont val="Tahoma"/>
            <family val="2"/>
          </rPr>
          <t xml:space="preserve">  Payment towards the retirement of lease/purchase agreements or bonded/other indebtedness (principal only) otherwise reported within the fund - e.g.: alternate revenue bonds.  (Describe &amp; Itemize)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<sst xmlns="http://schemas.openxmlformats.org/spreadsheetml/2006/main" count="11649" uniqueCount="4939">
  <si>
    <t xml:space="preserve">  Long-Term Debt (Principal only)</t>
  </si>
  <si>
    <t>Long-Term Debt Payable (General Obligation, Revenue, Other)</t>
  </si>
  <si>
    <t>Amount to be Provided for Payment on Long-Term Debt</t>
  </si>
  <si>
    <t>Mobile Home Privilege Tax</t>
  </si>
  <si>
    <t>Facilities Acquisition &amp; Construction Services</t>
  </si>
  <si>
    <t>ED-TR-MR/SS</t>
  </si>
  <si>
    <t>Operations &amp; Maintenance Fund</t>
  </si>
  <si>
    <t>Deduct - Early Retirement or other pension obligations required by state law and included above.</t>
  </si>
  <si>
    <t xml:space="preserve">*  </t>
  </si>
  <si>
    <t xml:space="preserve">**  </t>
  </si>
  <si>
    <t>Aud Quest</t>
  </si>
  <si>
    <t>FP Info</t>
  </si>
  <si>
    <t>Financial Profile</t>
  </si>
  <si>
    <t>Assets-Liab</t>
  </si>
  <si>
    <t>Acct Summary</t>
  </si>
  <si>
    <t>Revenues</t>
  </si>
  <si>
    <t>Expenditures</t>
  </si>
  <si>
    <t>Tax Sched</t>
  </si>
  <si>
    <t>Rest Tax Levies-Tort Im</t>
  </si>
  <si>
    <t>Cap Outlay Deprec</t>
  </si>
  <si>
    <t>PCTC-OEPP</t>
  </si>
  <si>
    <t>AC</t>
  </si>
  <si>
    <t>2</t>
  </si>
  <si>
    <t xml:space="preserve">5 - 6 </t>
  </si>
  <si>
    <t>Sales to Pupils - Other (Describe &amp; Itemize)</t>
  </si>
  <si>
    <t>Other Food Service (Describe &amp; Itemize)</t>
  </si>
  <si>
    <t>Other District/School Activity Revenue (Describe &amp; Itemize)</t>
  </si>
  <si>
    <t>Sales - Other (Describe &amp; Itemize)</t>
  </si>
  <si>
    <t>Other Flow-Through (Describe &amp; Itemize)</t>
  </si>
  <si>
    <t>Total Ad Valorem Taxes Levied By District</t>
  </si>
  <si>
    <t>Budget</t>
  </si>
  <si>
    <t>5300</t>
  </si>
  <si>
    <t>2200</t>
  </si>
  <si>
    <t>2300</t>
  </si>
  <si>
    <t>2400</t>
  </si>
  <si>
    <t>2500</t>
  </si>
  <si>
    <t>2600</t>
  </si>
  <si>
    <t>Total Support Services - Central</t>
  </si>
  <si>
    <t>5200</t>
  </si>
  <si>
    <t>Chicago General Education Block Grant</t>
  </si>
  <si>
    <t>AUDITCHECK</t>
  </si>
  <si>
    <t>TO/EMP. Orders</t>
  </si>
  <si>
    <t>Special Area Administration Services</t>
  </si>
  <si>
    <t>Other Support Services - School Administration</t>
  </si>
  <si>
    <t>INSTRUCTION (ED)</t>
  </si>
  <si>
    <t>Funct #</t>
  </si>
  <si>
    <t>SUPPORT SERVICES (ED)</t>
  </si>
  <si>
    <t>COMMUNITY SERVICES (ED)</t>
  </si>
  <si>
    <t>Total Direct Disbursements/Expenditures</t>
  </si>
  <si>
    <t>Employee Benefits</t>
  </si>
  <si>
    <t>Scientific Literacy</t>
  </si>
  <si>
    <t>100 North First Street, Springfield, Illinois  62777-0001</t>
  </si>
  <si>
    <t>Direct Costs</t>
  </si>
  <si>
    <t>Support Services:</t>
  </si>
  <si>
    <t xml:space="preserve">  Adverse Arbitration Ruling</t>
  </si>
  <si>
    <t xml:space="preserve">  Passage of Referendum</t>
  </si>
  <si>
    <t>Summer Sch - Transp. Fees from Pupils or Parents (In State)</t>
  </si>
  <si>
    <t>Summer Sch - Transp. Fees from Other Sources (In State)</t>
  </si>
  <si>
    <t>Summer Sch - Transp. Fees from Other Sources (Out of State)</t>
  </si>
  <si>
    <t>CTE - Transp Fees from Pupils or Parents (In State)</t>
  </si>
  <si>
    <t>CTE - Transp Fees from Other Sources (In State)</t>
  </si>
  <si>
    <t>CTE - Transp Fees from Other Sources (Out of State)</t>
  </si>
  <si>
    <t>Special Ed - Transp Fees from Pupils or Parents (In State)</t>
  </si>
  <si>
    <t>Educational Fund</t>
  </si>
  <si>
    <t>Special Ed - Transp Fees from Other Sources (Out of State)</t>
  </si>
  <si>
    <t>Special Education - Other (Describe &amp; Itemize)</t>
  </si>
  <si>
    <t>CTE - Other (Describe &amp; Itemize)</t>
  </si>
  <si>
    <t>Adult Ed - Other (Describe &amp; Itemize)</t>
  </si>
  <si>
    <t>Transportation - Other (Describe &amp; Itemize)</t>
  </si>
  <si>
    <t>Other Restricted Revenue from State Sources (Describe &amp; Itemize)</t>
  </si>
  <si>
    <t>Food Service - Other (Describe &amp; Itemize)</t>
  </si>
  <si>
    <t>Title I - Other (Describe &amp; Itemize)</t>
  </si>
  <si>
    <t>Title IV - Other (Describe &amp; Itemize)</t>
  </si>
  <si>
    <t>Fed - Spec Education - IDEA - Other (Describe &amp; Itemize)</t>
  </si>
  <si>
    <t>Other Restricted Revenue from Federal Sources (Describe &amp; Itemize)</t>
  </si>
  <si>
    <t>Admissions - Other (Describe &amp; Itemize)</t>
  </si>
  <si>
    <t>Rentals - Other (Describe &amp; Itemize)</t>
  </si>
  <si>
    <t>Other Local Revenues (Describe &amp; Itemize)</t>
  </si>
  <si>
    <t>ARRA Schedule</t>
  </si>
  <si>
    <t>Revenue</t>
  </si>
  <si>
    <t>PAYMENTS TO OTHER DIST &amp; GOVT UNITS (DS)</t>
  </si>
  <si>
    <t>DEBT SERVICES (DS)</t>
  </si>
  <si>
    <t>DEBT SERVICES - INTEREST ON LONG-TERM DEBT</t>
  </si>
  <si>
    <t>5400</t>
  </si>
  <si>
    <t>PROVISION FOR CONTINGENCIES (DS)</t>
  </si>
  <si>
    <t>Payments for Community College Programs</t>
  </si>
  <si>
    <t>Tax Anticipation Warrants</t>
  </si>
  <si>
    <t>Tax Anticipation Notes</t>
  </si>
  <si>
    <t>State Aid Anticipation Certificates</t>
  </si>
  <si>
    <t>Total Disbursements/ Expenditures</t>
  </si>
  <si>
    <t>PAYMENTS TO OTHER DIST &amp; GOVT UNITS (TR)</t>
  </si>
  <si>
    <t>PAYMENTS TO OTHER GOVT UNITS (OUT-OF-STATE)</t>
  </si>
  <si>
    <t>DEBT SERVICE - INTEREST ON SHORT-TERM DEBT</t>
  </si>
  <si>
    <t>Total Transportation</t>
  </si>
  <si>
    <t>Payments from Local Housing Authorities</t>
  </si>
  <si>
    <t>Payments to Other Govt. Units (Out of State)</t>
  </si>
  <si>
    <t xml:space="preserve">B. </t>
  </si>
  <si>
    <t xml:space="preserve">D.  </t>
  </si>
  <si>
    <t>Food Services</t>
  </si>
  <si>
    <t>Internal Services</t>
  </si>
  <si>
    <t>New/Deleted 04</t>
  </si>
  <si>
    <t>Corrected 8/18/04.</t>
  </si>
  <si>
    <t>SCHEDULE OF AD VALOREM TAX RECEIPTS</t>
  </si>
  <si>
    <t>Special Education - Orphanage - Individual</t>
  </si>
  <si>
    <t>TORT</t>
  </si>
  <si>
    <t>OTHER USES OF FUNDS (8000)</t>
  </si>
  <si>
    <t>PERMANENT TRANSFER TO VARIOUS OTHER FUNDS (8100)</t>
  </si>
  <si>
    <t>Special Education Purposes Levy</t>
  </si>
  <si>
    <t>Area Vocational Construction Purposes Levy</t>
  </si>
  <si>
    <t xml:space="preserve">Summer School Purposes Levy </t>
  </si>
  <si>
    <t>RECEIPTS/REVENUES FROM LOCAL SOURCES (1000)</t>
  </si>
  <si>
    <t>Open</t>
  </si>
  <si>
    <t>Sheet, Row</t>
  </si>
  <si>
    <t>Fiscal Services (1-2520) and (5-2520)</t>
  </si>
  <si>
    <t xml:space="preserve">Operation and Maintenance of Plant Services (1, 2, and 5-2540) </t>
  </si>
  <si>
    <t>Internal Services (1-2570) and (5-2570)</t>
  </si>
  <si>
    <t>CERTIFICATION</t>
  </si>
  <si>
    <t>Truant Alternative &amp; Optional Programs</t>
  </si>
  <si>
    <t>closed 2010</t>
  </si>
  <si>
    <t>Closed 2010</t>
  </si>
  <si>
    <t>Special Education - Summer School</t>
  </si>
  <si>
    <t>Driver Education</t>
  </si>
  <si>
    <t>Sales - Adult/Continuing Education Textbooks</t>
  </si>
  <si>
    <t>ED-O&amp;M</t>
  </si>
  <si>
    <t xml:space="preserve">Long-Term Debt </t>
  </si>
  <si>
    <t>PAYMENTS TO OTHER DIST &amp; GOVT UNITS (MR/SS)</t>
  </si>
  <si>
    <t>60 - CAPITAL PROJECTS (CP)</t>
  </si>
  <si>
    <t xml:space="preserve">   SUPPORT SERVICES (CP)</t>
  </si>
  <si>
    <t>PAYMENTS TO OTHER DIST &amp; GOVT UNITS (CP)</t>
  </si>
  <si>
    <t>CAPITAL ASSETS (200)</t>
  </si>
  <si>
    <t>Investment in General Fixed Assets</t>
  </si>
  <si>
    <t>70 - WORKING CASH (WC)</t>
  </si>
  <si>
    <t>Interscholastic Programs - Private Tuition</t>
  </si>
  <si>
    <t>Summer School Programs - Private Tuition</t>
  </si>
  <si>
    <t>Gifted Programs - Private Tuition</t>
  </si>
  <si>
    <t>Bilingual Programs - Private Tuition</t>
  </si>
  <si>
    <t>New for 2008</t>
  </si>
  <si>
    <t>Transportation</t>
  </si>
  <si>
    <t>Total</t>
  </si>
  <si>
    <t>Fire Prevention &amp; Safety</t>
  </si>
  <si>
    <t>Land</t>
  </si>
  <si>
    <t>Buildings</t>
  </si>
  <si>
    <t>Sale of Bonds</t>
  </si>
  <si>
    <t>1275</t>
  </si>
  <si>
    <t>1700</t>
  </si>
  <si>
    <t>Pre-K Programs</t>
  </si>
  <si>
    <t>Special Education Programs (Functions 1200-1220)</t>
  </si>
  <si>
    <t>Other Support Services - Pupils (Describe &amp; Itemize)</t>
  </si>
  <si>
    <t>Transfer of Working Cash Fund Interest</t>
  </si>
  <si>
    <t>Transfer Among Funds</t>
  </si>
  <si>
    <t>* This form is based on 23 Illinois Administrative Code 100, Subtitle A, Chapter I, Subchapter C (Part 100).</t>
  </si>
  <si>
    <t>Deleted 09</t>
  </si>
  <si>
    <t>on its annual financial report for the aggregate totals of the Educational, Operations &amp; Maintenance, Transportation, and Working Cash Funds.</t>
  </si>
  <si>
    <t>Services Provided Other Districts</t>
  </si>
  <si>
    <t>New for 2009</t>
  </si>
  <si>
    <t>OPEN CELL</t>
  </si>
  <si>
    <t>McKinney Education for Homeless Children</t>
  </si>
  <si>
    <t>Salaries</t>
  </si>
  <si>
    <t>Material Impact on Financial Position</t>
  </si>
  <si>
    <t>*</t>
  </si>
  <si>
    <t>Operation &amp; Maintenance of Plant Services</t>
  </si>
  <si>
    <t>Health Services</t>
  </si>
  <si>
    <t>Psychological Services</t>
  </si>
  <si>
    <t>Speech Pathology &amp; Audiology Services</t>
  </si>
  <si>
    <t>CASH</t>
  </si>
  <si>
    <t>ACCRUAL</t>
  </si>
  <si>
    <t>Staff Services (1-2640) and (5-2640)</t>
  </si>
  <si>
    <t>Data Processing Services (1-2660) and (5-2660)</t>
  </si>
  <si>
    <t>Support Services - Direct Costs (1-2000) and (5-2000)</t>
  </si>
  <si>
    <t>ED-O&amp;M-TR-MR/SS-Tort</t>
  </si>
  <si>
    <t>4851</t>
  </si>
  <si>
    <t>4852</t>
  </si>
  <si>
    <t>4853</t>
  </si>
  <si>
    <t>4854</t>
  </si>
  <si>
    <t>4855</t>
  </si>
  <si>
    <t>4856</t>
  </si>
  <si>
    <t>4857</t>
  </si>
  <si>
    <t>4860</t>
  </si>
  <si>
    <t>Revenue L237, Col C,D,E,F,G,J</t>
  </si>
  <si>
    <t>4861</t>
  </si>
  <si>
    <t>4862</t>
  </si>
  <si>
    <t>4866</t>
  </si>
  <si>
    <t>4867</t>
  </si>
  <si>
    <t>Revenue L244, Col C,D,E,F,G,J</t>
  </si>
  <si>
    <t>4868</t>
  </si>
  <si>
    <t>Revenue L245, Col C,D,E,F,G,J</t>
  </si>
  <si>
    <t>4869</t>
  </si>
  <si>
    <t>Revenue L246, Col C,D,E,F,G,J</t>
  </si>
  <si>
    <t>4871</t>
  </si>
  <si>
    <t>4872</t>
  </si>
  <si>
    <t>Revenue L249, Col C,D,E,F,G,J</t>
  </si>
  <si>
    <t>4873</t>
  </si>
  <si>
    <t>Revenue L250, Col C,D,E,F,G,J</t>
  </si>
  <si>
    <t>4874</t>
  </si>
  <si>
    <t>Revenue L251, Col C,D,E,F,G,J</t>
  </si>
  <si>
    <t>4875</t>
  </si>
  <si>
    <t>4876</t>
  </si>
  <si>
    <t>4877</t>
  </si>
  <si>
    <t>4878</t>
  </si>
  <si>
    <t>4879</t>
  </si>
  <si>
    <t>4880</t>
  </si>
  <si>
    <t>Regular - Transp Fees from Co-curricular Activities (In State)</t>
  </si>
  <si>
    <t>TEXTBOOK INCOME</t>
  </si>
  <si>
    <t>Total Textbook Income</t>
  </si>
  <si>
    <t>Impact Fees from Municipal or County Governments</t>
  </si>
  <si>
    <t>Payments of Surplus Moneys from TIF Districts</t>
  </si>
  <si>
    <t>Drivers' Education Fees</t>
  </si>
  <si>
    <t>Proceeds from Vendors' Contracts</t>
  </si>
  <si>
    <t>CTE - WECEP</t>
  </si>
  <si>
    <t>CAREER AND TECHNICAL EDUCATION (CTE)</t>
  </si>
  <si>
    <t>(900)</t>
  </si>
  <si>
    <t>Section A:  Tax rates are not entered in the following format:  [1.50 should be .0150].  Please enter with the correct decimal point.</t>
  </si>
  <si>
    <t>Other Interest on Short-Term Debt</t>
  </si>
  <si>
    <t>Payments for Regular Programs - Tuition</t>
  </si>
  <si>
    <t>(Column B - C)</t>
  </si>
  <si>
    <t>(Column E - C)</t>
  </si>
  <si>
    <t>This page is provided for detailed itemizations as requested within the body of the report.</t>
  </si>
  <si>
    <t>Type Below.</t>
  </si>
  <si>
    <t>MAGNET</t>
  </si>
  <si>
    <t>District/Joint Agreement Code</t>
  </si>
  <si>
    <t>Total Support Services - School Administration</t>
  </si>
  <si>
    <t/>
  </si>
  <si>
    <t>Name of Auditing Firm:</t>
  </si>
  <si>
    <t>State:</t>
  </si>
  <si>
    <t>Phone Number:</t>
  </si>
  <si>
    <t>Reviewed by Regional Superintendent</t>
  </si>
  <si>
    <t>Intergovernmental Accounts Receivable</t>
  </si>
  <si>
    <t>Other Receivables</t>
  </si>
  <si>
    <t>Prepaid Items</t>
  </si>
  <si>
    <t xml:space="preserve">        Equalized Assessed Valuation (EAV):</t>
  </si>
  <si>
    <t>Sales to Pupils - A la Carte</t>
  </si>
  <si>
    <t>TRANSPORTATION FEES</t>
  </si>
  <si>
    <t>GASB Statement No. 24; Accounting and Financial Reporting for Certain Grants and Other Financial Assistance.  The "On Behalf of" Payments should only be reflected on this page.</t>
  </si>
  <si>
    <t>Total Debt Services - Interest On Short-Term Debt</t>
  </si>
  <si>
    <t xml:space="preserve">Total Disbursements/ Expenditures </t>
  </si>
  <si>
    <t>Special Education Programs - Pre-K</t>
  </si>
  <si>
    <t>Remedial and Supplemental Programs - K-12</t>
  </si>
  <si>
    <t>Remedial and Supplemental Programs - Pre-K</t>
  </si>
  <si>
    <t>2361</t>
  </si>
  <si>
    <t>2365</t>
  </si>
  <si>
    <t>Non-Capitalized Equipment</t>
  </si>
  <si>
    <t>Termination Benefits</t>
  </si>
  <si>
    <t>PERMANENT TRANSFER FROM VARIOUS FUNDS</t>
  </si>
  <si>
    <t>Transfer from Capital Project Fund to O&amp;M Fund</t>
  </si>
  <si>
    <t xml:space="preserve">Total Profile Score: </t>
  </si>
  <si>
    <t>20 - OPERATIONS &amp; MAINTENANCE FUND (O&amp;M)</t>
  </si>
  <si>
    <t>10 - EDUCATIONAL FUND (ED)</t>
  </si>
  <si>
    <t>Tort Immunity Services</t>
  </si>
  <si>
    <t>Claims Paid from Self Insurance Fund</t>
  </si>
  <si>
    <t>The district has for two consecutive years shown an excess of expenditures/other uses over revenues/other sources and beginning fund balances</t>
  </si>
  <si>
    <t xml:space="preserve">  Pending Litigation</t>
  </si>
  <si>
    <t>Due to Activity Fund Organizations</t>
  </si>
  <si>
    <t>Payments for Special Education Programs</t>
  </si>
  <si>
    <t>Payments for Adult/Continuing Education Programs</t>
  </si>
  <si>
    <t>Fund (20) O&amp;M:  Cash balances cannot be negative.</t>
  </si>
  <si>
    <t>Fund (40) TR:  Cash balances cannot be negative.</t>
  </si>
  <si>
    <t>Fund (50) MR/SS:  Cash balances cannot be negative.</t>
  </si>
  <si>
    <t>Fund (70) WC:  Cash balances cannot be negative.</t>
  </si>
  <si>
    <t>Fund (90) FP&amp;S:  Cash balances cannot be negative.</t>
  </si>
  <si>
    <t>Debt Service - Payments of Principal on Long-Term Debt</t>
  </si>
  <si>
    <t>Payments to Other Dist &amp; Govt Units</t>
  </si>
  <si>
    <t>PART C - OTHER ISSUES</t>
  </si>
  <si>
    <t xml:space="preserve">Cover Page:   The Accounting Basis must be Cash or Accrual.  </t>
  </si>
  <si>
    <t>AQ1 (X=YES)</t>
  </si>
  <si>
    <t>AQ2</t>
  </si>
  <si>
    <t>AQ3</t>
  </si>
  <si>
    <t>AQ13</t>
  </si>
  <si>
    <t>AQ14</t>
  </si>
  <si>
    <t>AQ15</t>
  </si>
  <si>
    <t>AQ16</t>
  </si>
  <si>
    <t>AQ17</t>
  </si>
  <si>
    <t>AQ18</t>
  </si>
  <si>
    <t>AQ19</t>
  </si>
  <si>
    <t>AQ20</t>
  </si>
  <si>
    <t>AQ11</t>
  </si>
  <si>
    <t>AQ12</t>
  </si>
  <si>
    <t>Comment1</t>
  </si>
  <si>
    <t>QE1(Pending Litigation)</t>
  </si>
  <si>
    <t>QE2 (Material Decrease in EAV)</t>
  </si>
  <si>
    <t>QE3 (Material Increase/Decrease in Enrollment)</t>
  </si>
  <si>
    <t>QE4 (Adverse Arbitration Ruling)</t>
  </si>
  <si>
    <t>QE5 (Passage of Referendum)</t>
  </si>
  <si>
    <t>QE6 (Taxes Filed Under Protest)</t>
  </si>
  <si>
    <t>QE7 (Decisions By Local Board of Review or IL Property Tax Appeal Board)</t>
  </si>
  <si>
    <t>QE8 (Other Ongoing Concerns)</t>
  </si>
  <si>
    <t>QE(Comment)</t>
  </si>
  <si>
    <t xml:space="preserve">  Taxes Filed Under Protest</t>
  </si>
  <si>
    <t xml:space="preserve">  Decisions By Local Board of Review or Illinois Property Tax Appeal Board (PTAB)</t>
  </si>
  <si>
    <t>Transportation Fund</t>
  </si>
  <si>
    <t>Unreserved Fund Balance</t>
  </si>
  <si>
    <t>Change in Fund Balance FY09 - FY10</t>
  </si>
  <si>
    <t>% Change in Fund Balance FY09 - FY10</t>
  </si>
  <si>
    <t>School Facility Occupation Tax Proceeds</t>
  </si>
  <si>
    <t>FLOW-THROUGH RECEIPTS/REVENUES FROM                                                              ONE DISTRICT TO ANOTHER DISTRICT (2000)</t>
  </si>
  <si>
    <t>Bilingual Education Downstate - Transitional Bilingual Education</t>
  </si>
  <si>
    <t>Infrastructure Improvements - Planning/Construction</t>
  </si>
  <si>
    <t>School Infrastructure - Maintenance Projects</t>
  </si>
  <si>
    <t>ARRA - General State Aid - Education Stabilization</t>
  </si>
  <si>
    <t>ARRA - Title I - Low Income</t>
  </si>
  <si>
    <t>ARRA - Title I - Neglected, Private</t>
  </si>
  <si>
    <t>ARRA - Title I - Delinquent, Private</t>
  </si>
  <si>
    <t>ARRA - Title I - School Improvement (Part A)</t>
  </si>
  <si>
    <t>ARRA - IDEA - Part B - Preschool</t>
  </si>
  <si>
    <t>ARRA - IDEA - Part B - Flow-Through</t>
  </si>
  <si>
    <t>ARRA - Title IID - Technology-Formula</t>
  </si>
  <si>
    <t>ARRA - Title IID - Technology-Competitive</t>
  </si>
  <si>
    <t>ARRA - McKinney - Vento Homeless Education</t>
  </si>
  <si>
    <t>ARRA - Child Nutrition Equipment Assistance</t>
  </si>
  <si>
    <t>Signature</t>
  </si>
  <si>
    <t>The district has issued tax anticipation warrants or tax anticipation notes in anticipation of a second year's taxes when warrants or notes in</t>
  </si>
  <si>
    <t>Student Activity Funds, Imprest Funds, or other funds maintained by the district were excluded from the audit.</t>
  </si>
  <si>
    <t>The district has issued short-term debt against two future revenue sources, such as, but not limited to, tax anticipation warrants and General State Aid</t>
  </si>
  <si>
    <t>PAYMENTS TO OTHER DISTRICTS &amp; GOVT UNITS (ED)</t>
  </si>
  <si>
    <t>Other Payments to In-State Govt Units - Transfers</t>
  </si>
  <si>
    <t>Debt Services - Interest on Long-Term Debt</t>
  </si>
  <si>
    <t>RECEIPTS:</t>
  </si>
  <si>
    <t>DISBURSEMENTS:</t>
  </si>
  <si>
    <t>SECTION II</t>
  </si>
  <si>
    <t>RCDT Number:</t>
  </si>
  <si>
    <t>Other Sources Not Classified Elsewhere</t>
  </si>
  <si>
    <t>Total Other Sources of Funds</t>
  </si>
  <si>
    <t>Transfer to Debt Service Fund to Pay Principal on ISBE Loans</t>
  </si>
  <si>
    <t>Other Support Services - School Admin (Describe &amp; Itemize)</t>
  </si>
  <si>
    <t>Medicaid Matching Funds - Fee-for-Service Program</t>
  </si>
  <si>
    <t>Acct #</t>
  </si>
  <si>
    <t>AD VALOREM TAXES LEVIED BY LOCAL EDUCATION AGENCY</t>
  </si>
  <si>
    <t>Learning Improvement - Change Grants</t>
  </si>
  <si>
    <t xml:space="preserve">  Material Decrease in EAV</t>
  </si>
  <si>
    <t>Basic Financial Statements</t>
  </si>
  <si>
    <t>No</t>
  </si>
  <si>
    <t>Regular - Transp Fees from Other Sources (In State)</t>
  </si>
  <si>
    <t>Check the applicable box for long-term debt allowance by type of district.</t>
  </si>
  <si>
    <t>FINANCIAL PROFILE INFORMATION</t>
  </si>
  <si>
    <t>Comments:</t>
  </si>
  <si>
    <t>Fire Prevention &amp; Safety Fund</t>
  </si>
  <si>
    <t>Long-Term Debt Outstanding:</t>
  </si>
  <si>
    <t>Acct</t>
  </si>
  <si>
    <t>Contributions and Donations from Private Sources</t>
  </si>
  <si>
    <t>Fund Balance</t>
  </si>
  <si>
    <t>TAWs</t>
  </si>
  <si>
    <t>CPPRT Notes</t>
  </si>
  <si>
    <t>TANs</t>
  </si>
  <si>
    <t>Total Bilingual Ed</t>
  </si>
  <si>
    <t>Extended Learning Opportunities - Summer Bridges</t>
  </si>
  <si>
    <t>Total Restricted Grants-In-Aid</t>
  </si>
  <si>
    <t>Total Receipts from State Sources</t>
  </si>
  <si>
    <t>Total Title I</t>
  </si>
  <si>
    <t>Pupil</t>
  </si>
  <si>
    <t>Attach sheets as needed explaining each item checked.</t>
  </si>
  <si>
    <t>Staff Services</t>
  </si>
  <si>
    <t>Data Processing Services</t>
  </si>
  <si>
    <t>ILLINOIS STATE BOARD OF EDUCATION</t>
  </si>
  <si>
    <t>100 North First Street</t>
  </si>
  <si>
    <t>Working Cash</t>
  </si>
  <si>
    <t>Capital Improvements</t>
  </si>
  <si>
    <t>Tort Immunity</t>
  </si>
  <si>
    <t>Special Education</t>
  </si>
  <si>
    <t>Debt Services  **</t>
  </si>
  <si>
    <t>Principal on Bonds Sold</t>
  </si>
  <si>
    <t>FICA/Medicare Only Purposes Levies</t>
  </si>
  <si>
    <t>Other Tax Levies (Describe &amp; Itemize)</t>
  </si>
  <si>
    <t>RegionalSuperintendent/Cook ISC Name (Type or Print):</t>
  </si>
  <si>
    <t xml:space="preserve">  Reviewed by Regional Superintendent/Cook ISC</t>
  </si>
  <si>
    <t>Taxes Receivable</t>
  </si>
  <si>
    <t>Interfund Receivables</t>
  </si>
  <si>
    <t>Other Current Assets (Describe &amp; Itemize)</t>
  </si>
  <si>
    <t>Reserved Fund Balance</t>
  </si>
  <si>
    <t>Title II - Eisenhower Professional Development Formula</t>
  </si>
  <si>
    <t>CPA Firm Name</t>
  </si>
  <si>
    <t xml:space="preserve">  13.8% for unit districts.</t>
  </si>
  <si>
    <t>1650</t>
  </si>
  <si>
    <t>(10)</t>
  </si>
  <si>
    <t>(20)</t>
  </si>
  <si>
    <t>(30)</t>
  </si>
  <si>
    <t>(40)</t>
  </si>
  <si>
    <t>(50)</t>
  </si>
  <si>
    <t>(60)</t>
  </si>
  <si>
    <t>(70)</t>
  </si>
  <si>
    <t>(80)</t>
  </si>
  <si>
    <t>Unrestricted Program</t>
  </si>
  <si>
    <t>Function</t>
  </si>
  <si>
    <t>Indirect Costs</t>
  </si>
  <si>
    <t>Tort</t>
  </si>
  <si>
    <t>Capital Projects</t>
  </si>
  <si>
    <t>Debt Services</t>
  </si>
  <si>
    <t>Other Uses Not Classified Elsewhere</t>
  </si>
  <si>
    <t>Total Other Uses of Funds</t>
  </si>
  <si>
    <t>Transfer to Debt Service to Pay Principal on Revenue Bonds</t>
  </si>
  <si>
    <t>Funds 10, 20 &amp; 40</t>
  </si>
  <si>
    <t>Funds 10, 20 40 &amp; 70</t>
  </si>
  <si>
    <t>Funds 10, 20, 40 divided by 360</t>
  </si>
  <si>
    <t>Total Federal - Special Education</t>
  </si>
  <si>
    <t>Other - (Describe &amp; Itemize)</t>
  </si>
  <si>
    <t>Community Services</t>
  </si>
  <si>
    <t>Debt Service</t>
  </si>
  <si>
    <t>PAYMENTS IN LIEU OF TAXES</t>
  </si>
  <si>
    <t xml:space="preserve">TUITION </t>
  </si>
  <si>
    <t>TRANSPORTATION</t>
  </si>
  <si>
    <t>EARNINGS ON INVESTMENTS</t>
  </si>
  <si>
    <t>FOOD SERVICE</t>
  </si>
  <si>
    <t>Instruction</t>
  </si>
  <si>
    <t>Support Services</t>
  </si>
  <si>
    <t xml:space="preserve">A.  </t>
  </si>
  <si>
    <t>ED</t>
  </si>
  <si>
    <t>O&amp;M</t>
  </si>
  <si>
    <t>TR</t>
  </si>
  <si>
    <t>MR/SS</t>
  </si>
  <si>
    <t>Fiscal Services</t>
  </si>
  <si>
    <t>ARRA - Title I - School Improvement (Section 1003g)</t>
  </si>
  <si>
    <t>Build America Bond Interest Reimbursement</t>
  </si>
  <si>
    <t>Build America Bond Tax Credits</t>
  </si>
  <si>
    <t>Qualified School Construction Bond Credits</t>
  </si>
  <si>
    <t>Qualified Zone Academy Bond Tax Credits</t>
  </si>
  <si>
    <t>Impact Aid Formula Grants</t>
  </si>
  <si>
    <t>Impact Aid Competitive Grants</t>
  </si>
  <si>
    <t>ARRA - Early Childhood</t>
  </si>
  <si>
    <t>Total Indirect Costs:</t>
  </si>
  <si>
    <t>Total Direct Costs:</t>
  </si>
  <si>
    <t>Possible Adjustment:</t>
  </si>
  <si>
    <t>This schedule is completed for school districts only.</t>
  </si>
  <si>
    <t>Township Treasurer Name (type or print)</t>
  </si>
  <si>
    <t>State</t>
  </si>
  <si>
    <t>Total Payments to Other Govt. Units (In-State)</t>
  </si>
  <si>
    <t>Description</t>
  </si>
  <si>
    <t>1st new number for 2009</t>
  </si>
  <si>
    <t>AQ21</t>
  </si>
  <si>
    <t>Total Debt Services - Interest</t>
  </si>
  <si>
    <t>Total Transportation Fees</t>
  </si>
  <si>
    <t>Total Earnings on Investments</t>
  </si>
  <si>
    <t>Total Other Revenue from Local Sources</t>
  </si>
  <si>
    <t>Total Unrestricted Grants-In-Aid</t>
  </si>
  <si>
    <t>Special Ed - Transp Fees from Other Sources (In State)</t>
  </si>
  <si>
    <t>4.  Percent of Short-Term Borrowing Maximum Remaining:</t>
  </si>
  <si>
    <t>Percent</t>
  </si>
  <si>
    <t>5000</t>
  </si>
  <si>
    <t>Special Ed - Tuition from Other Sources (Out of State)</t>
  </si>
  <si>
    <t>Special Ed - Tuition from Pupils or Parents (In State)</t>
  </si>
  <si>
    <t>Special Ed - Tuition from Other Sources (In State)</t>
  </si>
  <si>
    <t>Payments for Regular Programs</t>
  </si>
  <si>
    <t>DS</t>
  </si>
  <si>
    <t>ED-O&amp;M-DS-TR-MR/SS-Tort</t>
  </si>
  <si>
    <t>Total Expenditures</t>
  </si>
  <si>
    <t>EXPENDITURES:</t>
  </si>
  <si>
    <t>ED-O&amp;M-TR</t>
  </si>
  <si>
    <t>ED-TR</t>
  </si>
  <si>
    <t>Total Disbursements/Expenditures</t>
  </si>
  <si>
    <t>Transportation and Working Cash Funds.</t>
  </si>
  <si>
    <t>Supplementary Schedules</t>
  </si>
  <si>
    <t>Debt Services - Construction</t>
  </si>
  <si>
    <t>Debt Services - Working Cash</t>
  </si>
  <si>
    <t>Debt Services - Refunding Bonds</t>
  </si>
  <si>
    <r>
      <t>ACCOUNT NO - TITLE</t>
    </r>
    <r>
      <rPr>
        <b/>
        <sz val="8"/>
        <rFont val="Arial"/>
        <family val="2"/>
      </rPr>
      <t/>
    </r>
  </si>
  <si>
    <t>LESS RECEIPTS/REVENUES OR DISBURSEMENTS/EXPENDITURES NOT APPLICABLE TO THE REGULAR K-12 PROGRAM:</t>
  </si>
  <si>
    <t>DEBT SERVICES (ED)</t>
  </si>
  <si>
    <t>PROVISIONS FOR CONTINGENCIES (ED)</t>
  </si>
  <si>
    <t>Direction of Business Spt. Srv.</t>
  </si>
  <si>
    <t>Oper. &amp; Maint. Plant Services</t>
  </si>
  <si>
    <t>Pupil Transportation</t>
  </si>
  <si>
    <t>Central:</t>
  </si>
  <si>
    <t>Direction of Central Spt. Srv.</t>
  </si>
  <si>
    <t>Plan, Rsrch, Dvlp, Eval. Srv.</t>
  </si>
  <si>
    <t>Other:</t>
  </si>
  <si>
    <t>Restricted Rate</t>
  </si>
  <si>
    <t>Unrestricted Rate</t>
  </si>
  <si>
    <t>217/785-8779</t>
  </si>
  <si>
    <t xml:space="preserve">The Chart of Accounts used to define and control budget and accounting records does not conform to the minimum requirements imposed by </t>
  </si>
  <si>
    <t>Reference Pages.</t>
  </si>
  <si>
    <t>Receipts/Revenues</t>
  </si>
  <si>
    <t>Construction in Progress</t>
  </si>
  <si>
    <t>LONG-TERM LIABILITIES (500)</t>
  </si>
  <si>
    <t>Address:</t>
  </si>
  <si>
    <t>Email Address:</t>
  </si>
  <si>
    <t>Restricted Program</t>
  </si>
  <si>
    <t>Certified Public Accountant Information</t>
  </si>
  <si>
    <t>Agency Fund</t>
  </si>
  <si>
    <t>General Long-Term Debt</t>
  </si>
  <si>
    <t>Page 5 &amp; 6:  Total Current &amp; Capital Assets must = Total Liabilities &amp; Fund Balance.</t>
  </si>
  <si>
    <t xml:space="preserve">Total Payments in Lieu of Taxes </t>
  </si>
  <si>
    <t>Total Tuition</t>
  </si>
  <si>
    <t>Total Claims Payments:</t>
  </si>
  <si>
    <t>Total Reserve Remaining:</t>
  </si>
  <si>
    <t>Educational, Inspectional, Supervisory Services Related to Loss Prevention and/or Reduction</t>
  </si>
  <si>
    <t xml:space="preserve">  Reviewed by District Superintendent/Administrator</t>
  </si>
  <si>
    <t>Other Restricted Revenue from State Sources</t>
  </si>
  <si>
    <t xml:space="preserve">  Other Ongoing Concerns (Describe &amp; Itemize)</t>
  </si>
  <si>
    <t>E.</t>
  </si>
  <si>
    <t>Interest on Investments</t>
  </si>
  <si>
    <t>Total Food Service</t>
  </si>
  <si>
    <t>Admissions - Athletic</t>
  </si>
  <si>
    <t>Fees</t>
  </si>
  <si>
    <t>Book Store Sales</t>
  </si>
  <si>
    <t>Rentals - Regular Textbooks</t>
  </si>
  <si>
    <t>Rentals - Summer School Textbooks</t>
  </si>
  <si>
    <t>Sales - Regular Textbooks</t>
  </si>
  <si>
    <t>HEADING     (No Data Entry is required on this sheet)</t>
  </si>
  <si>
    <t>ESTIMATED FINANCIAL PROFILE SUMMARY</t>
  </si>
  <si>
    <t>REF</t>
  </si>
  <si>
    <t>4190</t>
  </si>
  <si>
    <t>4100</t>
  </si>
  <si>
    <t>Total Support Services - Pupils</t>
  </si>
  <si>
    <t>Total Support Services - Instructional Staff</t>
  </si>
  <si>
    <t>5.  Percent of Long-Term Debt Margin Remaining:</t>
  </si>
  <si>
    <t>ITEMIZATION</t>
  </si>
  <si>
    <t>Instructional Staff</t>
  </si>
  <si>
    <t>General Admin.</t>
  </si>
  <si>
    <t>School Admin</t>
  </si>
  <si>
    <t>Business:</t>
  </si>
  <si>
    <t>Medicaid Matching Funds - Administrative Outreach</t>
  </si>
  <si>
    <t>2000</t>
  </si>
  <si>
    <t>1000</t>
  </si>
  <si>
    <t>Account Groups</t>
  </si>
  <si>
    <t>Yes</t>
  </si>
  <si>
    <t>T</t>
  </si>
  <si>
    <t>2900</t>
  </si>
  <si>
    <t>3000</t>
  </si>
  <si>
    <t>Illinois Registration Number</t>
  </si>
  <si>
    <t>SCHEDULE OF LONG-TERM DEBT</t>
  </si>
  <si>
    <t>Amount of Original Issue</t>
  </si>
  <si>
    <t>4.  Fire Prevent, Safety, Environmental and Energy Bonds</t>
  </si>
  <si>
    <t>General Fixed Assets</t>
  </si>
  <si>
    <t>a.</t>
  </si>
  <si>
    <t>b.</t>
  </si>
  <si>
    <t>c.</t>
  </si>
  <si>
    <t>5140</t>
  </si>
  <si>
    <t>Total Debt Service</t>
  </si>
  <si>
    <t>SUPPORT SERVICES - PUPILS</t>
  </si>
  <si>
    <t>SUPPORT SERVICES - INSTRUCTIONAL STAFF</t>
  </si>
  <si>
    <t>Adult - Tuition from Other Sources (In State)</t>
  </si>
  <si>
    <t>Adult - Tuition from Other Sources (Out of State)</t>
  </si>
  <si>
    <t>OTHER SOURCES/USES OF FUNDS</t>
  </si>
  <si>
    <t>OTHER SOURCES OF FUNDS  (7000)</t>
  </si>
  <si>
    <t>Excess of Receipts/Revenues and Other Sources of Funds (Over/Under) Expenditures/Disbursements and Other Uses of Funds</t>
  </si>
  <si>
    <t>CURRENT LIABILITIES (400)</t>
  </si>
  <si>
    <t>CTE - Technical Education - Tech Prep</t>
  </si>
  <si>
    <t>CTE - Agriculture Education</t>
  </si>
  <si>
    <t>CTE - Instructor Practicum</t>
  </si>
  <si>
    <t>CTE - Student Organizations</t>
  </si>
  <si>
    <t>Total Career and Technical Education</t>
  </si>
  <si>
    <t>Bilingual Ed - Downstate - TPI and TBE</t>
  </si>
  <si>
    <t>Life In Years</t>
  </si>
  <si>
    <t>3.</t>
  </si>
  <si>
    <t>Planning, Research, Development, &amp; Evaluation Services</t>
  </si>
  <si>
    <t>Facilities Acquisition and Construction Services</t>
  </si>
  <si>
    <t xml:space="preserve">certificates or tax anticipation warrants and revenue anticipation notes.  </t>
  </si>
  <si>
    <t>SUPPORT SERVICES - GENERAL ADMINISTRATION</t>
  </si>
  <si>
    <t>SUPPORT SERVICES - SCHOOL ADMINISTRATION</t>
  </si>
  <si>
    <t>SUPPORT SERVICES - BUSINESS</t>
  </si>
  <si>
    <t>SUPPORT SERVICES - CENTRAL</t>
  </si>
  <si>
    <t>PAYMENTS TO OTHER GOVT UNITS (IN-STATE)</t>
  </si>
  <si>
    <t>DEBT SERVICES - INTEREST ON SHORT-TERM DEBT</t>
  </si>
  <si>
    <t>PAYMENTS TO OTHER DIST &amp; GOVT UNITS (O&amp;M)</t>
  </si>
  <si>
    <t>5130</t>
  </si>
  <si>
    <t>5150</t>
  </si>
  <si>
    <t>Other Interest on Short-Term Debt (Describe &amp; Itemize)</t>
  </si>
  <si>
    <t xml:space="preserve">Total Direct Disbursements/Expenditures </t>
  </si>
  <si>
    <t>30 - DEBT SERVICES (DS)</t>
  </si>
  <si>
    <t>Adult/Continuing Education Programs - Private Tuition</t>
  </si>
  <si>
    <t>CTE Programs - Private Tuition</t>
  </si>
  <si>
    <r>
      <t>Total Support Services</t>
    </r>
    <r>
      <rPr>
        <i/>
        <sz val="8"/>
        <rFont val="Arial"/>
        <family val="2"/>
      </rPr>
      <t/>
    </r>
  </si>
  <si>
    <t>PAYMENTS TO OTHER DIST &amp; GOVT UNITS (FP&amp;S)</t>
  </si>
  <si>
    <t>Total Debt Service - Interest on Short-Term Debt</t>
  </si>
  <si>
    <t>DEBT SERVICES- INTEREST ON SHORT-TERM DEBT</t>
  </si>
  <si>
    <t>**  All tax receipts for debt service payments on bonds must be recorded on line 6 (Debt Services).</t>
  </si>
  <si>
    <t>SCHEDULE OF SHORT-TERM DEBT</t>
  </si>
  <si>
    <t>Total CPPRT Notes</t>
  </si>
  <si>
    <t>Total TAWs</t>
  </si>
  <si>
    <t>Total TANs</t>
  </si>
  <si>
    <t>Total T/EOs (Educational, Operations &amp; Maintenance, &amp; Transportation Funds)</t>
  </si>
  <si>
    <t>ICR Computation</t>
  </si>
  <si>
    <t>Total Debt Services</t>
  </si>
  <si>
    <t>Transfer to Capital Projects Fund</t>
  </si>
  <si>
    <t>ISBE Loan Proceeds</t>
  </si>
  <si>
    <t>Transfer to Debt Service Fund to Pay Interest on Revenue Bonds</t>
  </si>
  <si>
    <t>Total Capital Assets</t>
  </si>
  <si>
    <t>Total Current Assets</t>
  </si>
  <si>
    <t>Interfund Payables</t>
  </si>
  <si>
    <t>Intergovernmental Accounts Payable</t>
  </si>
  <si>
    <t>Other Payables</t>
  </si>
  <si>
    <t>Contracts Payable</t>
  </si>
  <si>
    <t>Loans Payable</t>
  </si>
  <si>
    <t>Salaries &amp; Benefits Payable</t>
  </si>
  <si>
    <t>Payroll Deductions &amp; Withholdings</t>
  </si>
  <si>
    <t>Deferred Revenues &amp; Other Current Liabilities</t>
  </si>
  <si>
    <t>Total Long-Term Liabilities</t>
  </si>
  <si>
    <t>Total Current Liabilities</t>
  </si>
  <si>
    <t>Total Liabilities and Fund Balance</t>
  </si>
  <si>
    <t>AQ9</t>
  </si>
  <si>
    <t>OTHER SHORT-TERM BORROWING</t>
  </si>
  <si>
    <t>AQ5</t>
  </si>
  <si>
    <t>AQ4</t>
  </si>
  <si>
    <t>AQ6</t>
  </si>
  <si>
    <t>AQ7</t>
  </si>
  <si>
    <t>AQ8</t>
  </si>
  <si>
    <t>Check this Section for Error Messages</t>
  </si>
  <si>
    <t>ED-MR/SS</t>
  </si>
  <si>
    <t>Sales to Pupils - Lunch</t>
  </si>
  <si>
    <t>SPECIAL EDUCATION</t>
  </si>
  <si>
    <t>ED-O&amp;M-TR-MR/SS</t>
  </si>
  <si>
    <t>CTE - Secondary Program Improvement (CTEI)</t>
  </si>
  <si>
    <t>BILINGUAL EDUCATION</t>
  </si>
  <si>
    <t>Statement of Assets and Liabilities Arising from Cash Transactions/Statement of Position ………………...............................................</t>
  </si>
  <si>
    <t>LIMITATION OF ADMINISTRATIVE COSTS WORKSHEET</t>
  </si>
  <si>
    <t>ED-O&amp;M-MR/SS</t>
  </si>
  <si>
    <t>Accounting Basis:</t>
  </si>
  <si>
    <t>School District/Joint Agreement Information</t>
  </si>
  <si>
    <t>Filing Status:</t>
  </si>
  <si>
    <t>Zip Code:</t>
  </si>
  <si>
    <t>Gain or Loss on Sale of Investments</t>
  </si>
  <si>
    <t>Illinois School District/Joint Agreement</t>
  </si>
  <si>
    <t>Short-Term Long-Term Debt</t>
  </si>
  <si>
    <t>TAB Name</t>
  </si>
  <si>
    <t>Opinion-Notes</t>
  </si>
  <si>
    <t>Allowable Depreciation</t>
  </si>
  <si>
    <t>Payments for Other Programs - Tuition</t>
  </si>
  <si>
    <t>Other Payments to In-State Govt Units</t>
  </si>
  <si>
    <t>Payments for Regular Programs - Transfers</t>
  </si>
  <si>
    <t>Payments for Special Education Programs - Transfers</t>
  </si>
  <si>
    <t>Payments for CTE Programs - Transfers</t>
  </si>
  <si>
    <t>All School Districts/Joint Agreements must complete this form (Note:  joint agreement supplementary/statistical schedules may not be applicable)</t>
  </si>
  <si>
    <t>Grants/Reimbursements Pledged to Pay Principal on Revenue Bonds</t>
  </si>
  <si>
    <t>Grants/Reimbursements Pledged to Pay Interest on Revenue Bonds</t>
  </si>
  <si>
    <t>Payments for CTE Programs</t>
  </si>
  <si>
    <t>Other Payments to In-State Govt. Units (Describe &amp; Itemize)</t>
  </si>
  <si>
    <t>Payments for Special Education Programs - Tuition</t>
  </si>
  <si>
    <t>Payments for Adult/Continuing Education Programs - Tuition</t>
  </si>
  <si>
    <t>Payments for Community College Programs - Tuition</t>
  </si>
  <si>
    <t>Risk Management and Claims Services Payments</t>
  </si>
  <si>
    <t>District Superintendent/Administrator Name (Type or Print):</t>
  </si>
  <si>
    <t>District Superintendent/Administrator Name</t>
  </si>
  <si>
    <t>Township Treasurer Name</t>
  </si>
  <si>
    <t>Regional Superintendent Name</t>
  </si>
  <si>
    <t>Reviewed by Township Treasurer (Cook County only)</t>
  </si>
  <si>
    <t>Name of Township:</t>
  </si>
  <si>
    <t>Name of Township</t>
  </si>
  <si>
    <t>Error Message</t>
  </si>
  <si>
    <t>City:</t>
  </si>
  <si>
    <t>County Name:</t>
  </si>
  <si>
    <t>Sales - Summer School Textbooks</t>
  </si>
  <si>
    <t>Total Instruction</t>
  </si>
  <si>
    <t>2100</t>
  </si>
  <si>
    <t>Total Support Services - General Administration</t>
  </si>
  <si>
    <t>5100</t>
  </si>
  <si>
    <t>Total Support Services - Business</t>
  </si>
  <si>
    <t>Earnings on Investments</t>
  </si>
  <si>
    <t>Special Education Programs Pre-K</t>
  </si>
  <si>
    <t>Remedial and Supplemental Programs K-12</t>
  </si>
  <si>
    <t>CTE Programs</t>
  </si>
  <si>
    <t>Driver's Education Programs</t>
  </si>
  <si>
    <t>1910</t>
  </si>
  <si>
    <t>1911</t>
  </si>
  <si>
    <t>1912</t>
  </si>
  <si>
    <t>1913</t>
  </si>
  <si>
    <t>1914</t>
  </si>
  <si>
    <t>1915</t>
  </si>
  <si>
    <t>1916</t>
  </si>
  <si>
    <t>1917</t>
  </si>
  <si>
    <t>1918</t>
  </si>
  <si>
    <t>1919</t>
  </si>
  <si>
    <t>1920</t>
  </si>
  <si>
    <t>1921</t>
  </si>
  <si>
    <t>1922</t>
  </si>
  <si>
    <t>Pre-K Programs - Private Tuition</t>
  </si>
  <si>
    <t>Regular K-12 Programs - Private Tuition</t>
  </si>
  <si>
    <t>Special Education Programs K-12 - Private Tuition</t>
  </si>
  <si>
    <t>Special Education Programs Pre-K - Tuition</t>
  </si>
  <si>
    <t>Remedial/Supplemental Programs K-12 - Private Tuition</t>
  </si>
  <si>
    <t>Taxes Pledged to Pay Principal on Revenue Bonds</t>
  </si>
  <si>
    <t>Other Revenues Pledged  to Pay Principal on Revenue Bonds</t>
  </si>
  <si>
    <t>Fund Balance Transfers Pledged to Pay Principal on Revenue Bonds</t>
  </si>
  <si>
    <t>Taxes Pledged to Pay Interest on Revenue Bonds</t>
  </si>
  <si>
    <t>Other Revenues Pledged to Pay Interest on Revenue Bonds</t>
  </si>
  <si>
    <t>Fund Balance Transfers Pledged to Pay Interest on Revenue Bonds</t>
  </si>
  <si>
    <t>Taxes Transferred to Pay for Capital Projects</t>
  </si>
  <si>
    <t>Other Revenues Pledged to Pay for Capital Projects</t>
  </si>
  <si>
    <t>Fund Balance Transfers Pledged to Pay for Capital Projects</t>
  </si>
  <si>
    <t>New 04</t>
  </si>
  <si>
    <t>Grants/Reimbursements Pledged to Pay for Capital Projects</t>
  </si>
  <si>
    <t>(90)</t>
  </si>
  <si>
    <t>Federal - Adult Education</t>
  </si>
  <si>
    <t>Title II - Teacher Quality</t>
  </si>
  <si>
    <t>AQ10</t>
  </si>
  <si>
    <t>Reviewed by the District Superintendent</t>
  </si>
  <si>
    <t>Other (Describe &amp; Itemize)</t>
  </si>
  <si>
    <t>Payments for Community College Program - Transfers</t>
  </si>
  <si>
    <t>Payments for Other Programs - Transfers</t>
  </si>
  <si>
    <t>Payments for CTE Programs - Tuition</t>
  </si>
  <si>
    <t>DEBT SERVICES - OTHER (Describe &amp; Itemize)</t>
  </si>
  <si>
    <t>Adult Ed (from ICCB)</t>
  </si>
  <si>
    <t>Has the entity established an insurance reserve pursuant to 745 ILCS 10/9-103?</t>
  </si>
  <si>
    <t>If yes, list in the aggregate the following:</t>
  </si>
  <si>
    <t>Other ARRA Funds VII</t>
  </si>
  <si>
    <t>Other ARRA Funds VIII</t>
  </si>
  <si>
    <t>Other ARRA Funds IX</t>
  </si>
  <si>
    <t>Other ARRA Funds X</t>
  </si>
  <si>
    <t>Total Stimulus Programs</t>
  </si>
  <si>
    <t>(100)</t>
  </si>
  <si>
    <t>Total ARRA Program Adjustments</t>
  </si>
  <si>
    <t>Tuition paid to another school district or to a joint agreement (in state) is coded to Function 4200, and Other Objects (600).</t>
  </si>
  <si>
    <t>Page 5:  Cells C4:L4  Acct 111-115 - Cash Balances cannot be negative.</t>
  </si>
  <si>
    <t>Fund (30) DS:  Cash balances cannot be negative.</t>
  </si>
  <si>
    <t>Fund (60) CP:  Cash balances cannot be negative.</t>
  </si>
  <si>
    <t>Fund (80) Tort:  Cash balances cannot be negative.</t>
  </si>
  <si>
    <t>Page 5:  Sum of Reserved &amp; Unreserved Fund Balance must = Page 8, Ending Fund Balance.</t>
  </si>
  <si>
    <t>Total Restricted Grants-In-Aid Received Directly from Federal Govt</t>
  </si>
  <si>
    <t>Other Restricted Grants-In-Aid Received Directly from the Federal Govt (Describe &amp; Itemize)</t>
  </si>
  <si>
    <t>CTE - Perkins - Title IIIE - Tech Prep</t>
  </si>
  <si>
    <t>Other ARRA Funds - II</t>
  </si>
  <si>
    <t>Other ARRA Funds - III</t>
  </si>
  <si>
    <t>Other ARRA Funds - IV</t>
  </si>
  <si>
    <t>Other ARRA Funds - V</t>
  </si>
  <si>
    <t>Fresh Fruits &amp; Vegetables</t>
  </si>
  <si>
    <t xml:space="preserve">Funds 10, 20, 40, &amp; 70,                                               </t>
  </si>
  <si>
    <t xml:space="preserve">Funds 10, 20, 40 &amp; 70,                                               </t>
  </si>
  <si>
    <t>Minus Funds 10 &amp; 20</t>
  </si>
  <si>
    <t>EAV x 85% x  Combined Tax Rates (P3, Cell J7 and J10)</t>
  </si>
  <si>
    <t>Total Sum of Direct Expenditures (P7, Cell C17, D17, F17, I17)</t>
  </si>
  <si>
    <t>Total Sum of Direct Expenditures (P7, Cell C17, D17, F17 &amp; I17)</t>
  </si>
  <si>
    <t>(.85 x EAV)  x Sum of Combined Tax Rates</t>
  </si>
  <si>
    <t>Remedial/Supplemental Programs Pre-K - Private Tuition</t>
  </si>
  <si>
    <t>RECEIPTS/REVENUES FROM STATE SOURCES (3000)</t>
  </si>
  <si>
    <t>RECEIPTS/REVENUES FROM FEDERAL SOURCES (4000)</t>
  </si>
  <si>
    <t>Other Unrestricted Grants-In-Aid Received Directly from the Fed Govt (Describe &amp; Itemize)</t>
  </si>
  <si>
    <t>Total Flow-Through Receipts/Revenues from One District to Another District</t>
  </si>
  <si>
    <t>Other Payments in Lieu of Taxes (Describe &amp; Itemize)</t>
  </si>
  <si>
    <t>Revenue L238, Col C,D,E,F,G,J</t>
  </si>
  <si>
    <t>Total Support Services</t>
  </si>
  <si>
    <t>C.</t>
  </si>
  <si>
    <t xml:space="preserve"> LESS OFFSETTING RECEIPTS/REVENUES:</t>
  </si>
  <si>
    <t>Improvement of Instruction Services</t>
  </si>
  <si>
    <t>Educational Media Services</t>
  </si>
  <si>
    <t>Assessment &amp; Testing</t>
  </si>
  <si>
    <t>Board of Education Services</t>
  </si>
  <si>
    <t>Executive Administration Services</t>
  </si>
  <si>
    <t>Qualified</t>
  </si>
  <si>
    <t>Refund of Prior Years' Expenditures</t>
  </si>
  <si>
    <t>Sale of Vocational Projects</t>
  </si>
  <si>
    <t>Flow-through Revenue from State Sources</t>
  </si>
  <si>
    <t>Flow-through Revenue from Federal Sources</t>
  </si>
  <si>
    <t>Page 3: Financial Information must be completed.</t>
  </si>
  <si>
    <t>Fund (10) ED: Cash balances cannot be negative.</t>
  </si>
  <si>
    <t>New 2010</t>
  </si>
  <si>
    <t>Last new cells for fy2010</t>
  </si>
  <si>
    <t>Deleted 4/10</t>
  </si>
  <si>
    <t>Payment from Other Districts</t>
  </si>
  <si>
    <t>Adult - Tuition from Pupils or Parents (In State)</t>
  </si>
  <si>
    <t>Regular - Tuition from Other Districts (In State)</t>
  </si>
  <si>
    <t>Summer Sch - Tuition from Other Districts (In State)</t>
  </si>
  <si>
    <t>CTE - Tuition from Other Districts (In State)</t>
  </si>
  <si>
    <t>Special Ed - Tuition from Other Districts (In State)</t>
  </si>
  <si>
    <t>Adult - Tuition from Other Districts (In State)</t>
  </si>
  <si>
    <t>Regular - Transp Fees from Other Districts (In State)</t>
  </si>
  <si>
    <t>Summer Sch - Transp. Fees from Other Districts (In State)</t>
  </si>
  <si>
    <t>PART A - FINDINGS</t>
  </si>
  <si>
    <t>4800</t>
  </si>
  <si>
    <t>Page 2:  Auditor's Questionnaire, Part C, Question 21:  Check box if a tax district and enter date</t>
  </si>
  <si>
    <r>
      <t>Payment towards the retirement of lease/purchase agreements or bonded/other indebtedness (</t>
    </r>
    <r>
      <rPr>
        <u val="double"/>
        <sz val="8"/>
        <rFont val="Arial"/>
        <family val="2"/>
      </rPr>
      <t>principal only</t>
    </r>
    <r>
      <rPr>
        <sz val="8"/>
        <rFont val="Arial"/>
        <family val="2"/>
      </rPr>
      <t>) otherwise reported within the fund</t>
    </r>
    <r>
      <rPr>
        <sz val="8"/>
        <rFont val="Arial"/>
        <family val="2"/>
      </rPr>
      <t>―</t>
    </r>
    <r>
      <rPr>
        <sz val="8"/>
        <rFont val="Arial"/>
        <family val="2"/>
      </rPr>
      <t>e.g. alternate revenue bonds( Describe &amp; Itemize).</t>
    </r>
  </si>
  <si>
    <t>SUPPORT SERVICES (FP&amp;S)</t>
  </si>
  <si>
    <t>10-1970</t>
  </si>
  <si>
    <t>30 or 60-1983</t>
  </si>
  <si>
    <t>10, 20, 40 or 60-7200</t>
  </si>
  <si>
    <t>10 or 20-3370</t>
  </si>
  <si>
    <t>10 or 50-1000</t>
  </si>
  <si>
    <t>20 or 60-2530</t>
  </si>
  <si>
    <t>SCHEDULE OF RESTRICTED LOCAL TAX LEVIES AND SELECTED REVENUE SOURCES</t>
  </si>
  <si>
    <t>Instructions to insert word doc or pdf files:</t>
  </si>
  <si>
    <t>State Charter Schools</t>
  </si>
  <si>
    <t>Educational Fund (10) - Computer Technology only.</t>
  </si>
  <si>
    <t>4000</t>
  </si>
  <si>
    <t>6000</t>
  </si>
  <si>
    <t>--</t>
  </si>
  <si>
    <t xml:space="preserve">  Material Increase/Decrease in Enrollment</t>
  </si>
  <si>
    <t>Amount</t>
  </si>
  <si>
    <t>Special Education - Private Facility Tuition</t>
  </si>
  <si>
    <t>Special Education - Personnel</t>
  </si>
  <si>
    <t>Springfield, IL   62777-0001</t>
  </si>
  <si>
    <t>(Section 17-1.5 of the School Code)</t>
  </si>
  <si>
    <t>Operations &amp; Maintenance</t>
  </si>
  <si>
    <t>Funct. No.</t>
  </si>
  <si>
    <t>PROVISION FOR CONTINGENCIES (TR)</t>
  </si>
  <si>
    <t>INSTRUCTION (MR/SS)</t>
  </si>
  <si>
    <t>SUPPORT SERVICES (MR/SS)</t>
  </si>
  <si>
    <t>COMMUNITY SERVICES (MR/SS)</t>
  </si>
  <si>
    <t>DEBT SERVICES (MR/SS)</t>
  </si>
  <si>
    <t>PROVISION FOR CONTINGENCIES (MR/SS)</t>
  </si>
  <si>
    <t>Adult - Transp Fees from Pupils or Parents (In State)</t>
  </si>
  <si>
    <t>Adult - Transp Fees from Other Sources (In State)</t>
  </si>
  <si>
    <t>Adult - Transp Fees from Other Sources (Out of State)</t>
  </si>
  <si>
    <t>DISTRICT/SCHOOL ACTIVITY INCOME</t>
  </si>
  <si>
    <t>Annual Financial Report *</t>
  </si>
  <si>
    <t>Name of Audit Supervisor</t>
  </si>
  <si>
    <t>Email Address</t>
  </si>
  <si>
    <t>City</t>
  </si>
  <si>
    <t>Zip Code</t>
  </si>
  <si>
    <t>Total Title IV</t>
  </si>
  <si>
    <t>Federal Charter Schools</t>
  </si>
  <si>
    <t>Acct. #</t>
  </si>
  <si>
    <t>Works of Art &amp; Historical Treasures</t>
  </si>
  <si>
    <t>Non-Depreciable Land</t>
  </si>
  <si>
    <t>Equals Line 8 minus Line 17</t>
  </si>
  <si>
    <t>PROVISION FOR CONTINGENCIES (S&amp;C/CI)</t>
  </si>
  <si>
    <t>Unemployment Insurance Act</t>
  </si>
  <si>
    <t>PAYMENTS TO OTHER GOVT UNITS (In-State)</t>
  </si>
  <si>
    <t>80 - TORT FUND (TF)</t>
  </si>
  <si>
    <t>DEBT SERVICES (TF)</t>
  </si>
  <si>
    <t>5110</t>
  </si>
  <si>
    <t>Other Interest or Short-Term Debt</t>
  </si>
  <si>
    <t>Total Debt Services - Interest on Short-Term Debt</t>
  </si>
  <si>
    <t>PROVISIONS FOR CONTINGENCIES (TF)</t>
  </si>
  <si>
    <t>Account No</t>
  </si>
  <si>
    <t>Total Receipts</t>
  </si>
  <si>
    <t>Total Disbursements</t>
  </si>
  <si>
    <t>Expenditures:</t>
  </si>
  <si>
    <t xml:space="preserve">Direction of Business Support Services (1-2510) and (5-2510) </t>
  </si>
  <si>
    <t>Include revenue accounts 1110 through 1115, 1117, 1118 &amp; 1120.  Include taxes for bonds sold that are in addition to those identified separately.</t>
  </si>
  <si>
    <t xml:space="preserve">   School District</t>
  </si>
  <si>
    <t xml:space="preserve">   Joint Agreement</t>
  </si>
  <si>
    <t>1.  Working Cash Fund Bonds</t>
  </si>
  <si>
    <t>2.  Funding Bonds</t>
  </si>
  <si>
    <t>3.  Refunding Bonds</t>
  </si>
  <si>
    <t>10</t>
  </si>
  <si>
    <t>11</t>
  </si>
  <si>
    <t>Do not enter negative numbers.  Reports with negative numbers will be returned for correction.</t>
  </si>
  <si>
    <t>Title I - Low Income</t>
  </si>
  <si>
    <t>Title I - Low Income - Neglected,  Private</t>
  </si>
  <si>
    <t>New for 2005</t>
  </si>
  <si>
    <t>Deleted 5/05</t>
  </si>
  <si>
    <t>School Breakfast Initiative</t>
  </si>
  <si>
    <t>55 ILCS 5/5-1006.7</t>
  </si>
  <si>
    <t>School District/Joint Agreement Number:</t>
  </si>
  <si>
    <t>Telephone:</t>
  </si>
  <si>
    <t>Fax Number:</t>
  </si>
  <si>
    <t>Signature &amp; Date:</t>
  </si>
  <si>
    <t xml:space="preserve">      Rate(s):</t>
  </si>
  <si>
    <t>New for 2007</t>
  </si>
  <si>
    <t>4400</t>
  </si>
  <si>
    <t>30-5200</t>
  </si>
  <si>
    <t>30-5300</t>
  </si>
  <si>
    <t>30-5400</t>
  </si>
  <si>
    <t>DEBT SERVICE</t>
  </si>
  <si>
    <t>Leasing Levy</t>
  </si>
  <si>
    <t>40 - TRANSPORTATION FUND (TR)</t>
  </si>
  <si>
    <t>SUPPORT SERVICES (TR)</t>
  </si>
  <si>
    <t>COMMUNITY SERVICES (TR)</t>
  </si>
  <si>
    <t>DEBT SERVICES (TR)</t>
  </si>
  <si>
    <t>3</t>
  </si>
  <si>
    <t>4</t>
  </si>
  <si>
    <t>5</t>
  </si>
  <si>
    <t>6</t>
  </si>
  <si>
    <t>7</t>
  </si>
  <si>
    <t>8</t>
  </si>
  <si>
    <t>9</t>
  </si>
  <si>
    <t>DEBT SERVICES (FP&amp;S)</t>
  </si>
  <si>
    <t>PROVISION FOR CONTINGENCIES (FP&amp;S)</t>
  </si>
  <si>
    <t>Municipal Retirement/Social Security</t>
  </si>
  <si>
    <t>5.  Tort Judgment Bonds</t>
  </si>
  <si>
    <t>6.  Building Bonds</t>
  </si>
  <si>
    <t>Pupil Transportation Services</t>
  </si>
  <si>
    <t>What Basis of Accounting is used?</t>
  </si>
  <si>
    <t>(See instructions on inside of this page.)</t>
  </si>
  <si>
    <t>County Name</t>
  </si>
  <si>
    <t>Accounting Basis</t>
  </si>
  <si>
    <t>$</t>
  </si>
  <si>
    <t>Regular Programs</t>
  </si>
  <si>
    <t>Adult/Continuing Education Programs</t>
  </si>
  <si>
    <t>Interscholastic Programs</t>
  </si>
  <si>
    <t>Summer School Programs</t>
  </si>
  <si>
    <t>50 - MUNICIPAL RETIREMENT/SOCIAL SECURITY FUND (MR/SS)</t>
  </si>
  <si>
    <t>90 - FIRE PREVENTION &amp; SAFETY FUND (FP&amp;S)</t>
  </si>
  <si>
    <t>1125</t>
  </si>
  <si>
    <t>1225</t>
  </si>
  <si>
    <t>Restricted funds were commingled in the accounting records or used for other than the purpose for which they were restricted.</t>
  </si>
  <si>
    <t>Reciprocal Insurance Payments (Insurance Code 72, 76, and 81)</t>
  </si>
  <si>
    <t>Legal Services</t>
  </si>
  <si>
    <t>Principal and Interest on Tort Bonds</t>
  </si>
  <si>
    <t>CURRENT ASSETS (100)</t>
  </si>
  <si>
    <t xml:space="preserve">Statement of Revenues Received/Revenues, Expenditures Disbursed/Expenditures, Other </t>
  </si>
  <si>
    <t>Were any findings issued?</t>
  </si>
  <si>
    <t>Is this a School District AFR? (YES)</t>
  </si>
  <si>
    <t>Is this a Joint Agreement AFR? (YES)</t>
  </si>
  <si>
    <t>Section D:  Check  a or b that agrees with the school district type.</t>
  </si>
  <si>
    <t>Other Support Services (Describe &amp; Itemize)</t>
  </si>
  <si>
    <t>SALE OF BONDS (7200)</t>
  </si>
  <si>
    <t>-</t>
  </si>
  <si>
    <t>1.</t>
  </si>
  <si>
    <t>2.</t>
  </si>
  <si>
    <t>Chicago Educational Services Block Grant</t>
  </si>
  <si>
    <t>School Safety &amp; Educational Improvement Block Grant</t>
  </si>
  <si>
    <t>Gifted Programs</t>
  </si>
  <si>
    <t>Schedule of Restricted Local Tax Levies and Selected Revenue Sources/</t>
  </si>
  <si>
    <t>Municipal Retirement/ Social Security</t>
  </si>
  <si>
    <t>Accrued Interest on Bonds Sold</t>
  </si>
  <si>
    <t>Inventory</t>
  </si>
  <si>
    <t>Investments</t>
  </si>
  <si>
    <t>Insurance (Regular or Self-Insurance)</t>
  </si>
  <si>
    <t>Risk Management and Claims Service</t>
  </si>
  <si>
    <t>Judgments/Settlements</t>
  </si>
  <si>
    <t>Excess (Deficiency) of Receipts/Revenues Over Disbursements/Expenditures</t>
  </si>
  <si>
    <t>Sales to Pupils - Breakfast</t>
  </si>
  <si>
    <t>Sales to Adults</t>
  </si>
  <si>
    <t>Rentals - Adult/Continuing Education Textbooks</t>
  </si>
  <si>
    <t>Truant Alternative/Optional Education</t>
  </si>
  <si>
    <t>Premium on Bonds Sold</t>
  </si>
  <si>
    <t>Combined Total</t>
  </si>
  <si>
    <t>Disbursements/ Expenditures</t>
  </si>
  <si>
    <t>Excess/ (Deficiency)</t>
  </si>
  <si>
    <t>+</t>
  </si>
  <si>
    <t>=</t>
  </si>
  <si>
    <t>District/Joint Agreement Name</t>
  </si>
  <si>
    <t>Balancing Schedule</t>
  </si>
  <si>
    <t>ED-O&amp;M-DS-TR-MR/SS</t>
  </si>
  <si>
    <t>Note:  Explain any unreconcilable differences in the Itemization sheet.</t>
  </si>
  <si>
    <t>23, Illinois Administrative Code 100, Subtitle A, Chapter I, Subchapter C (Part 100)</t>
  </si>
  <si>
    <t>Summer Sch - Tuition from Other Sources (Out of State)</t>
  </si>
  <si>
    <t>CTE - Tuition from Pupils or Parents (In State)</t>
  </si>
  <si>
    <t>CTE - Tuition from Other Sources (Out of State)</t>
  </si>
  <si>
    <t>CTE - Tuition from Other Sources (In State)</t>
  </si>
  <si>
    <t>Summer Sch - Tuition from Pupils or Parents (In State)</t>
  </si>
  <si>
    <t>School District Name:</t>
  </si>
  <si>
    <t>Title I - Migrant Education</t>
  </si>
  <si>
    <t>Total Special Education</t>
  </si>
  <si>
    <t>Signature of Superintendent</t>
  </si>
  <si>
    <t>If line 9 is greater than 5% please check one box below.</t>
  </si>
  <si>
    <t>SUPPORT SERVICES (O&amp;M)</t>
  </si>
  <si>
    <t>COMMUNITY SERVICES (O&amp;M)</t>
  </si>
  <si>
    <t>DEBT SERVICES (O&amp;M)</t>
  </si>
  <si>
    <t>PROVISIONS FOR CONTINGENCIES (O&amp;M)</t>
  </si>
  <si>
    <t>Federal Impact Aid</t>
  </si>
  <si>
    <t>Head Start</t>
  </si>
  <si>
    <t>Construction (Impact Aid)</t>
  </si>
  <si>
    <t>Special Milk Program</t>
  </si>
  <si>
    <t>ISBE Use Only</t>
  </si>
  <si>
    <t>Total Profile Score may change based on data provided on the Financial Profile</t>
  </si>
  <si>
    <t>Early Childhood - Block Grant</t>
  </si>
  <si>
    <t>Fed - Spec Education - Preschool Flow-Through</t>
  </si>
  <si>
    <t>Fed - Spec Education - Preschool Discretionary</t>
  </si>
  <si>
    <t>Fed - Spec Education - IDEA - Room &amp; Board</t>
  </si>
  <si>
    <t>Fed - Spec Education - IDEA - Discretionary</t>
  </si>
  <si>
    <t>State Free Lunch &amp; Breakfast</t>
  </si>
  <si>
    <t>Transportation - Special Education</t>
  </si>
  <si>
    <t>National School Lunch Program</t>
  </si>
  <si>
    <t>School Breakfast Program</t>
  </si>
  <si>
    <t>Direction of Central Support Services</t>
  </si>
  <si>
    <t>Information Services</t>
  </si>
  <si>
    <t>Business Manager/Bookkeeper Costs are charged to the proper Function (No. 2510/2520).</t>
  </si>
  <si>
    <t>Other</t>
  </si>
  <si>
    <t>Rentals</t>
  </si>
  <si>
    <t>INSTRUCTIONS/REQUIREMENTS:  For School Districts/Joint Agreements</t>
  </si>
  <si>
    <t>TABLE OF CONTENTS</t>
  </si>
  <si>
    <t>Office of the Principal Services</t>
  </si>
  <si>
    <t>Direction of Business Support Services</t>
  </si>
  <si>
    <t>Ad Valorem Taxes Received by District</t>
  </si>
  <si>
    <t>Total Other Short-Term Borrowing (Describe &amp; Itemize)</t>
  </si>
  <si>
    <t>Identification or Name of Issue</t>
  </si>
  <si>
    <t xml:space="preserve">  6.9% for elementary and high school districts, </t>
  </si>
  <si>
    <t>Regular - Tuition from Pupils or Parents (In State)</t>
  </si>
  <si>
    <t>Regular - Tuition from Other Sources (In State)</t>
  </si>
  <si>
    <t>Regular - Tuition from Other Sources (Out of State)</t>
  </si>
  <si>
    <t>Regular -Transp Fees from Pupils or Parents (In State)</t>
  </si>
  <si>
    <t>Fund</t>
  </si>
  <si>
    <t>(200)</t>
  </si>
  <si>
    <t>(300)</t>
  </si>
  <si>
    <t>(400)</t>
  </si>
  <si>
    <t>(500)</t>
  </si>
  <si>
    <t>(600)</t>
  </si>
  <si>
    <t>(700)</t>
  </si>
  <si>
    <t>(800)</t>
  </si>
  <si>
    <t>Total CTE - Perkins</t>
  </si>
  <si>
    <t>Total Receipts/Revenues from Federal Sources</t>
  </si>
  <si>
    <t>Bilingual Programs</t>
  </si>
  <si>
    <t>Truants' Alternative &amp; Optional Programs</t>
  </si>
  <si>
    <t>Attendance &amp; Social Work Services</t>
  </si>
  <si>
    <t>Guidance Services</t>
  </si>
  <si>
    <t>Funds 10, 20, 40, 70 + (50 &amp; 80 if negative)</t>
  </si>
  <si>
    <t>FEDERAL - SPECIAL EDUCATION</t>
  </si>
  <si>
    <t>CTE - PERKINS</t>
  </si>
  <si>
    <t>Supplies &amp; Materials</t>
  </si>
  <si>
    <t>Capital Outlay</t>
  </si>
  <si>
    <t>Other Objects</t>
  </si>
  <si>
    <t>O&amp;M-TR</t>
  </si>
  <si>
    <t>AFR Page No.</t>
  </si>
  <si>
    <t>Statistical Section</t>
  </si>
  <si>
    <t>Purchased Services</t>
  </si>
  <si>
    <t>Summer Sch - Tuition from Other Sources (In State)</t>
  </si>
  <si>
    <t>Total Interest on Short-Term Debt</t>
  </si>
  <si>
    <t>OPERATING EXPENSE PER PUPIL</t>
  </si>
  <si>
    <t>PER CAPITA TUITION CHARGE</t>
  </si>
  <si>
    <t>CTE - Transp Fees from Other Districts (In State)</t>
  </si>
  <si>
    <t>Special Ed - Transp Fees from Other Districts (In State)</t>
  </si>
  <si>
    <t>Adult - Transp Fees from Other Districts (In State)</t>
  </si>
  <si>
    <t>Workers' Compensation Act and/or Workers' Occupational Disease Act</t>
  </si>
  <si>
    <t>TAX ANTICIPATION WARRANTS (TAW)</t>
  </si>
  <si>
    <t>TAX ANTICIPATION NOTES (TAN)</t>
  </si>
  <si>
    <t>TEACHERS'/EMPLOYEES' ORDERS (T/EO)</t>
  </si>
  <si>
    <t>CORPORATE PERSONAL PROPERTY REPLACEMENT TAX ANTICIPATION NOTES (CPPRT)</t>
  </si>
  <si>
    <t>ESTIMATED INDIRECT COST RATE DATA</t>
  </si>
  <si>
    <t xml:space="preserve">SECTION I  </t>
  </si>
  <si>
    <t>Depreciable Land</t>
  </si>
  <si>
    <t>Permanent Buildings</t>
  </si>
  <si>
    <t>Temporary Buildings</t>
  </si>
  <si>
    <t>Improvements Other than Buildings (Infrastructure)</t>
  </si>
  <si>
    <t>10 Yr Schedule</t>
  </si>
  <si>
    <t>5 Yr Schedule</t>
  </si>
  <si>
    <t>3 Yr Schedule</t>
  </si>
  <si>
    <t>Date of Issue (mm/dd/yy)</t>
  </si>
  <si>
    <t>District Code:</t>
  </si>
  <si>
    <t>District Name:</t>
  </si>
  <si>
    <t>Include only tuition payments made to private facilities.  See Function 4200 or 4400 for public facility disbursements/expenditures.</t>
  </si>
  <si>
    <t>ARRA - General State Aid - Other Govt Services Stabilization</t>
  </si>
  <si>
    <t>Truants Alternative/Optional Ed Progms - Private Tuition</t>
  </si>
  <si>
    <t>Remedial and Supplemental Programs Pre-K</t>
  </si>
  <si>
    <t>PAYMENTS TO OTHER GOVT UNITS  (IN-STATE)</t>
  </si>
  <si>
    <t xml:space="preserve">  Outstanding:……….....……………....</t>
  </si>
  <si>
    <t>Capitalized Equipment</t>
  </si>
  <si>
    <t>OTHER REVENUE FROM LOCAL SOURCES</t>
  </si>
  <si>
    <t>TITLE I</t>
  </si>
  <si>
    <t>TITLE IV</t>
  </si>
  <si>
    <t xml:space="preserve">Total Payments to Other Govt. Units (In-State) </t>
  </si>
  <si>
    <t>Fund Balance to Revenue Ratio:</t>
  </si>
  <si>
    <t>Ratio</t>
  </si>
  <si>
    <t>Score</t>
  </si>
  <si>
    <t>Weight</t>
  </si>
  <si>
    <t>Value</t>
  </si>
  <si>
    <t>Expenditures to Revenue Ratio:</t>
  </si>
  <si>
    <t>Days Cash on Hand:</t>
  </si>
  <si>
    <t>Days</t>
  </si>
  <si>
    <t>Statements of Expenditures Disbursed/Expenditures Budget to Actual (All Funds)………………………....................................................</t>
  </si>
  <si>
    <t>Address</t>
  </si>
  <si>
    <t>Fax Number</t>
  </si>
  <si>
    <t>Telephone Number</t>
  </si>
  <si>
    <t>Reviewed by Township Treasurer</t>
  </si>
  <si>
    <t>If applicable, check any of the following items that may have a material impact on the entity's financial position during future reporting periods.</t>
  </si>
  <si>
    <t>Educational</t>
  </si>
  <si>
    <t>Municipal Retirement/Social Security Fund</t>
  </si>
  <si>
    <t>Area Vocational Construction</t>
  </si>
  <si>
    <t>Social Security/Medicare Only</t>
  </si>
  <si>
    <t>Summer School</t>
  </si>
  <si>
    <t>Totals</t>
  </si>
  <si>
    <t>Annual Financial Report</t>
  </si>
  <si>
    <t>Type of Auditor's Report Issued:</t>
  </si>
  <si>
    <t>Adverse</t>
  </si>
  <si>
    <t>Disclaimer</t>
  </si>
  <si>
    <t>Comments Applicable to the Auditor's Questionnaire:</t>
  </si>
  <si>
    <t>Name of Audit Firm (print)</t>
  </si>
  <si>
    <t>AUDITOR'S QUESTIONNAIRE</t>
  </si>
  <si>
    <t xml:space="preserve"> </t>
  </si>
  <si>
    <t>Corporate Personal Prop. Repl. Tax Anticipation Notes</t>
  </si>
  <si>
    <t>Adjustment</t>
  </si>
  <si>
    <t>Total Direct Receipts/Revenues</t>
  </si>
  <si>
    <t>Total Receipts/Revenues</t>
  </si>
  <si>
    <t>Regular Transp Fees from Other Sources (Out of State)</t>
  </si>
  <si>
    <t>RECEIPTS/REVENUES</t>
  </si>
  <si>
    <t>DISBURSEMENTS/EXPENDITURES</t>
  </si>
  <si>
    <t xml:space="preserve">Total Other Sources/Uses of Funds </t>
  </si>
  <si>
    <t>Excess (Deficiency) of Receipts/Revenues/Over Disbursements/ Expenditures</t>
  </si>
  <si>
    <t>Municipal Retirement</t>
  </si>
  <si>
    <t>Unqualified</t>
  </si>
  <si>
    <t xml:space="preserve">Total Sum of Direct Revenues (P7, Cell C8, D8, F8, &amp; I8)                                   </t>
  </si>
  <si>
    <t>Expiration Date:</t>
  </si>
  <si>
    <t>Use of proceeds from the sale of school sites buildings, or other real estate is limited.  See Sections 5-22 and 10-22.8 of the School Code.</t>
  </si>
  <si>
    <t>Account Name</t>
  </si>
  <si>
    <t>Direct Receipts/Revenue</t>
  </si>
  <si>
    <t>(For School Districts who report on an Accrual/Modified Accrual Accounting Basis only)</t>
  </si>
  <si>
    <t>PART D - EXPLANATION OF ACCOUNTING PRACTICES FOR LATE MANDATED CATEGORICAL PAYMENTS</t>
  </si>
  <si>
    <t>Total Sum of Direct Revenues (P7, Cell C8, D8, F8 &amp; I8)</t>
  </si>
  <si>
    <t>12</t>
  </si>
  <si>
    <t xml:space="preserve">Only abolishment of Working Cash Fund must transfer its funds directly to the Educational Fund upon adoption of a resolution and at the close of the </t>
  </si>
  <si>
    <t>current school Year (see 105 ILCS 5/20-8 for further explanation)</t>
  </si>
  <si>
    <t>Only abatement of working cash fund can transfer its funds to any fund in most need of money (see 105 ILCS 5/20-10 for further explanation)</t>
  </si>
  <si>
    <t>Name of Audit Manager:</t>
  </si>
  <si>
    <t>The undersigned affirms that this audit was conducted by a qualified auditing firm and in accordance with the applicable standards [23 Illinois Administrative Code Part 100] and the scope of the audit conformed to the requirements of subsection (a) or (b) of 23 Illinois Administrative Code Part 100 Section 110, as applicable.</t>
  </si>
  <si>
    <t>PART E - QUALIFICATIONS OF AUDITING FIRM</t>
  </si>
  <si>
    <t>Accounting for late payments (Audit Questionnaire Section D)</t>
  </si>
  <si>
    <t>New 2011</t>
  </si>
  <si>
    <t>Closed 2011</t>
  </si>
  <si>
    <t>Fund 10, Cell C13 must = Cell C41.</t>
  </si>
  <si>
    <t>Fund 20, Cell D13 must = Cell D41.</t>
  </si>
  <si>
    <t>Fund 30, Cell E13 must = Cell E41.</t>
  </si>
  <si>
    <t>Fund 40, Cell F13 must = Cell F41.</t>
  </si>
  <si>
    <t>Fund 50, Cell G13 must = Cell G41.</t>
  </si>
  <si>
    <t>Fund 60, Cell H13 must = Cell H41.</t>
  </si>
  <si>
    <t>Fund 70, Cell I13 must = Cell I41.</t>
  </si>
  <si>
    <t>Fund 80, Cell J13 must = Cell J41.</t>
  </si>
  <si>
    <t>Fund 90, Cell K13 must = Cell K41.</t>
  </si>
  <si>
    <t>Agency Fund, Cell L13 must = Cell L41.</t>
  </si>
  <si>
    <t>General Fixed Assets, Cell M23 must = Cell M41.</t>
  </si>
  <si>
    <t>General Long-Term Debt, Cell N23 must = Cell N41.</t>
  </si>
  <si>
    <t>Fund 10, Cells C38+C39 must = Cell C81.</t>
  </si>
  <si>
    <t>Fund 20, Cells D38+D39 must = Cell D81.</t>
  </si>
  <si>
    <t>Fund 30, Cells E38+E39 must = Cell E81</t>
  </si>
  <si>
    <t>Fund 40, Cells F38+F39 must = Cell F81.</t>
  </si>
  <si>
    <t>Fund 60, Cells H38+H39 must = Cell H81.</t>
  </si>
  <si>
    <t>Fund 70, Cells I38+I39 must = Cell I81.</t>
  </si>
  <si>
    <t>Fund 80, Cells J38+J39 must = Cell J81.</t>
  </si>
  <si>
    <t>Acct 7130 - Transfer Among Funds, Cells C27:K27 must = Acct 8130 Transfer Among Funds, Cells C49:K49</t>
  </si>
  <si>
    <t>Acct 7140 - Transfer of Interest, Cells C28:K28 must = Acct 8140 Transfer of Interest, Cells C50:K50.</t>
  </si>
  <si>
    <t xml:space="preserve">Financial Data To Assist Indirect Cost Rate Determination </t>
  </si>
  <si>
    <t>If the type of Auditor Report designated on the cover page is other than an unqualified opinion and is due to reason(s) other than solely Cash Basis Accounting,</t>
  </si>
  <si>
    <t>Fund 50, Cells G38+G39 must = Cell G81.</t>
  </si>
  <si>
    <t>Fund 90, Cells K38+K39 must = Cell K81.</t>
  </si>
  <si>
    <t>Total Sum of Fund Balance (P8, Cells C81, D81, F81 &amp; I81)</t>
  </si>
  <si>
    <t>TOTAL</t>
  </si>
  <si>
    <t>Direct Revenues</t>
  </si>
  <si>
    <t>Direct Expenditures</t>
  </si>
  <si>
    <t>Difference</t>
  </si>
  <si>
    <t>Deficit reduction plan is required.</t>
  </si>
  <si>
    <t>Deficit reduction plan is not required.</t>
  </si>
  <si>
    <t>Is Budget Deficit Reduction Plan Required?</t>
  </si>
  <si>
    <t>AFR form Incomplete.</t>
  </si>
  <si>
    <t>Estimated Indirect Cost Rate for Federal Programs</t>
  </si>
  <si>
    <t>Reserved Fund Balance, Page 5, Cells C38:H38 must be =&gt; Reserve Fund Balance Cell G25:K25.</t>
  </si>
  <si>
    <t>REPORT ON SHARED SERVICES OR OUTSOURCING</t>
  </si>
  <si>
    <t>Next Fiscal Year</t>
  </si>
  <si>
    <t>Barriers to          Implementation</t>
  </si>
  <si>
    <t>(Limit text to 200 characters, for additional space use line 33 and 38)</t>
  </si>
  <si>
    <t xml:space="preserve">   Curriculum Planning</t>
  </si>
  <si>
    <t xml:space="preserve">   Custodial Services</t>
  </si>
  <si>
    <t xml:space="preserve">   Educational Shared Programs</t>
  </si>
  <si>
    <t xml:space="preserve">   Employee Benefits</t>
  </si>
  <si>
    <t xml:space="preserve">   Energy Purchasing</t>
  </si>
  <si>
    <t xml:space="preserve">   Food Services</t>
  </si>
  <si>
    <t xml:space="preserve">   Grant Writing</t>
  </si>
  <si>
    <t xml:space="preserve">   Grounds Maintenance Services</t>
  </si>
  <si>
    <t>Additional space for Column (E) - Name of LEA :</t>
  </si>
  <si>
    <t>Additional space for Column (D) - Barriers to Implementation:</t>
  </si>
  <si>
    <t>Shared Outsourced Serv.</t>
  </si>
  <si>
    <t>Deficit AFR Sum Calc</t>
  </si>
  <si>
    <t xml:space="preserve">The numbers shown are the sum of entries on Pages 7 &amp; 8, lines 8, 17, 20, and 81 for the Educational, Operations &amp; Maintenance, </t>
  </si>
  <si>
    <t xml:space="preserve"> Less: Operating Debt Pledged to Other Funds (P8, Cell C54 thru D74)</t>
  </si>
  <si>
    <t>Transfer of Interest</t>
  </si>
  <si>
    <t>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</si>
  <si>
    <t xml:space="preserve">Requires notification to the county clerk to abate an equal amount from taxes next extended. See Section 10-22.14  </t>
  </si>
  <si>
    <t xml:space="preserve">    Works of Art &amp; Historical Treasures</t>
  </si>
  <si>
    <t xml:space="preserve">    Land</t>
  </si>
  <si>
    <t xml:space="preserve">    Building &amp; Building Improvements</t>
  </si>
  <si>
    <t xml:space="preserve">    Site Improvements &amp; Infrastructure</t>
  </si>
  <si>
    <t xml:space="preserve">    Capitalized Equipment</t>
  </si>
  <si>
    <t xml:space="preserve">    Construction in Progress</t>
  </si>
  <si>
    <t xml:space="preserve">    Amount Available in Debt Service Funds</t>
  </si>
  <si>
    <t xml:space="preserve">    Amount to be Provided for Payment on Long-Term Debt</t>
  </si>
  <si>
    <t>To determine if the AFR is balanced, complete all pages of the AFR first.</t>
  </si>
  <si>
    <t>Congratulations! You have a balanced AFR.</t>
  </si>
  <si>
    <t xml:space="preserve">    (Excluding C:D57, C:D61, C:D65, C:D69 and C:D73)</t>
  </si>
  <si>
    <t>Total Sum of Cash &amp; Investments (P5, Cell C4, D4, F4, I4 &amp; C5, D5, F5 &amp; I5)</t>
  </si>
  <si>
    <t xml:space="preserve">May require notification to the county clerk to abate an equal amount from taxes next extended. Refer to Section 17-2.11 for the applicable provisions and other "limited" transfer </t>
  </si>
  <si>
    <t>authority to O&amp;M through June 30, 2013</t>
  </si>
  <si>
    <t>Revenue L239, Col C,D,E,F,G,J</t>
  </si>
  <si>
    <t>Revenue L247, Col C,D,E,F,G,J</t>
  </si>
  <si>
    <t>Unreserved Fund Balance, Page 5, Cells C39:H39 must be &gt; 0</t>
  </si>
  <si>
    <t xml:space="preserve">This form is based on 23 Illinois Administrative Code, Subtitle A, Chapter I, Subchapter C, Part 100.  </t>
  </si>
  <si>
    <t xml:space="preserve">In some instances, use of open account codes (cells) may not be authorized by statute or administrative rule.  </t>
  </si>
  <si>
    <t>Race to the Top Program</t>
  </si>
  <si>
    <t>New 2013 Race to Top</t>
  </si>
  <si>
    <t>are recorded.  Depending on the accounting procedure these amounts will be used to adjust the Direct Receipts/Revenues in calculation 1 and 2 of the Financial Profile Score.</t>
  </si>
  <si>
    <t>Payments should only be listed once.</t>
  </si>
  <si>
    <t>4901</t>
  </si>
  <si>
    <t>Race to the Top</t>
  </si>
  <si>
    <t>Other Local Fees (Describe &amp; Itemize)</t>
  </si>
  <si>
    <t>1115</t>
  </si>
  <si>
    <t>New 2014 Charter School Tuition Payment</t>
  </si>
  <si>
    <t>Tuition Payment to Charter Schools</t>
  </si>
  <si>
    <t>Deferred Revenues (490)</t>
  </si>
  <si>
    <t>closed</t>
  </si>
  <si>
    <t>Special Education - Orphanage - Summer Individual</t>
  </si>
  <si>
    <t>Transportation - Regular and Vocational</t>
  </si>
  <si>
    <t>Technology - Technology for Success</t>
  </si>
  <si>
    <t>Breakfast Start-Up Expansion</t>
  </si>
  <si>
    <t>Summer Food Service Program</t>
  </si>
  <si>
    <t>Title IV - 21st Century Comm Learning Centers</t>
  </si>
  <si>
    <t>Fed - Spec Education - IDEA - Flow Through</t>
  </si>
  <si>
    <t>Other ARRA Funds Ed Job Fund Program</t>
  </si>
  <si>
    <t>Title III - Immigrant Education Program (IEP)</t>
  </si>
  <si>
    <t>Title III - Language Inst Program - Limited Eng (LIPLEP)</t>
  </si>
  <si>
    <t>One or more long-term loans or long-term debt instruments were executed in non-conformity with the applicable authorizing statute or without statutory Authority.</t>
  </si>
  <si>
    <t>One or more short-term loans or short-term debt instruments were executed in non-conformity with the applicable authorizing statute or without statutory Authority.</t>
  </si>
  <si>
    <t>To correct error in 6076 (line 58 1444 rev)</t>
  </si>
  <si>
    <t>Effective Date:</t>
  </si>
  <si>
    <t xml:space="preserve">Check this box if the district is subject to the Property Tax Extension Limitation Law.  </t>
  </si>
  <si>
    <t>Race to the Top - Preschool Expansion Grant</t>
  </si>
  <si>
    <t>New 2015 Race to the Top - Preschool Expansion Grant #4902</t>
  </si>
  <si>
    <t>End 2015</t>
  </si>
  <si>
    <t>4902</t>
  </si>
  <si>
    <t>Race to the Top-Preschool Expansion Grant</t>
  </si>
  <si>
    <t>AQ22 Date (If AQ22 = X, DATE)</t>
  </si>
  <si>
    <t>AQ22</t>
  </si>
  <si>
    <t>AQ23</t>
  </si>
  <si>
    <t>(Ex: 00/00/0000)</t>
  </si>
  <si>
    <t>Total Payments to Other Govt Units (In-State)</t>
  </si>
  <si>
    <t>Total Payments to Other Govt Units -Transfers (In-State)</t>
  </si>
  <si>
    <t>Total Payments to Other Govt Units</t>
  </si>
  <si>
    <t>Payments for Adult/Continuing Ed Programs-Transfers</t>
  </si>
  <si>
    <t>Payments to Other Govt Units (Out-of-State)</t>
  </si>
  <si>
    <t>RESTRICTED GRANTS-IN-AID (3100 - 3900)</t>
  </si>
  <si>
    <t>UNRESTRICTED GRANTS-IN-AID (3001-3099)</t>
  </si>
  <si>
    <t>UNRESTRICTED GRANTS-IN-AID RECEIVED DIRECTLY FROM FEDERAL GOVT (4001-4009)</t>
  </si>
  <si>
    <t>[Please insert files above]</t>
  </si>
  <si>
    <t>ASSETS                                                                                                                    (Enter Whole Dollars)</t>
  </si>
  <si>
    <t>TRANSPORTATION FUND (40)</t>
  </si>
  <si>
    <t>EDUCATIONAL                   FUND (10)</t>
  </si>
  <si>
    <t>OPERATIONS &amp; MAINTENANCE                 FUND (20)</t>
  </si>
  <si>
    <t>WORKING CASH                FUND (70)</t>
  </si>
  <si>
    <t>LOCAL SOURCES</t>
  </si>
  <si>
    <t>FLOW-THROUGH RECEIPTS/REVENUES FROM ONE DISTRICT TO ANOTHER DISTRICT</t>
  </si>
  <si>
    <t>STATE SOURCES</t>
  </si>
  <si>
    <t>FEDERAL SOURCES</t>
  </si>
  <si>
    <t>explanations are included for all checked items at the bottom of page 2.</t>
  </si>
  <si>
    <t>All entries were entered to the nearest whole dollar amount.</t>
  </si>
  <si>
    <t xml:space="preserve">will be calculated by ISBE. </t>
  </si>
  <si>
    <t xml:space="preserve">         </t>
  </si>
  <si>
    <t>Date</t>
  </si>
  <si>
    <t>Contact Telephone Number</t>
  </si>
  <si>
    <t>IL License Number (9 digit):</t>
  </si>
  <si>
    <t xml:space="preserve">   Insurance</t>
  </si>
  <si>
    <t xml:space="preserve">   Investment Pools</t>
  </si>
  <si>
    <t xml:space="preserve">   Legal Services</t>
  </si>
  <si>
    <t xml:space="preserve">   Maintenance Services</t>
  </si>
  <si>
    <t xml:space="preserve">   Personnel Recruitment</t>
  </si>
  <si>
    <t xml:space="preserve">   Professional Development</t>
  </si>
  <si>
    <t xml:space="preserve">   Shared Personnel</t>
  </si>
  <si>
    <t xml:space="preserve">   Special Education Cooperatives</t>
  </si>
  <si>
    <t xml:space="preserve">   STEM (science, technology, engineering and math) Program Offerings</t>
  </si>
  <si>
    <t xml:space="preserve">   Supply &amp; Equipment Purchasing</t>
  </si>
  <si>
    <t xml:space="preserve">   Technology Services</t>
  </si>
  <si>
    <t xml:space="preserve">   Transportation</t>
  </si>
  <si>
    <t xml:space="preserve">   Vocational Education Cooperatives</t>
  </si>
  <si>
    <t xml:space="preserve">   All Other Joint/Cooperative Agreements</t>
  </si>
  <si>
    <t xml:space="preserve">   Other</t>
  </si>
  <si>
    <t xml:space="preserve">Indicate with an (X) If Deficit Reduction Plan Is Required in the Budget   </t>
  </si>
  <si>
    <t>*   $</t>
  </si>
  <si>
    <t xml:space="preserve">Complete the following for attempts to improve fiscal efficiency through shared services or outsourcing in the prior, current and next fiscal years. </t>
  </si>
  <si>
    <t>End 2016</t>
  </si>
  <si>
    <t>Sharing Act [30 ILCS 115/12].</t>
  </si>
  <si>
    <t>5/10-22.33, 20-4 and 20-5].</t>
  </si>
  <si>
    <t>School Code [105 ILCS 5/17-2A].</t>
  </si>
  <si>
    <t>One or more school board members, administrators, certified school business officials, or other qualifying district employees failed to file economic interested</t>
  </si>
  <si>
    <t>Substantial, or systematic misclassification of budgetary items such as, but not limited to, revenues, receipts, expenditures, disbursements or expenses were observed.</t>
  </si>
  <si>
    <t>Total Payments to Other Govt Units -Tuition (In State)</t>
  </si>
  <si>
    <t>Contact Name (for questions)</t>
  </si>
  <si>
    <t>TITLE V</t>
  </si>
  <si>
    <t>Title V - Innovation and Flexibility Formula</t>
  </si>
  <si>
    <t>Title V - District Projects</t>
  </si>
  <si>
    <t>Title V - Other (Describe &amp; Itemize)</t>
  </si>
  <si>
    <t>Title V - Rural Education Initiative (REI)</t>
  </si>
  <si>
    <t>Total Title V</t>
  </si>
  <si>
    <t xml:space="preserve">This form complies with Part 100 (Requirements for Accounting, Budgeting, Financial Reporting, and Auditing).  </t>
  </si>
  <si>
    <r>
      <t xml:space="preserve">Report on Shared Services or Outsourcing </t>
    </r>
    <r>
      <rPr>
        <sz val="9"/>
        <rFont val="Calibri"/>
        <family val="2"/>
        <scheme val="minor"/>
      </rPr>
      <t>………………………………………………................................................................................................................</t>
    </r>
  </si>
  <si>
    <t xml:space="preserve">3. </t>
  </si>
  <si>
    <t xml:space="preserve">  Any errors left unresolved by the Audit Checklist/Balancing Schedule must be explained in the itemization page.</t>
  </si>
  <si>
    <t xml:space="preserve">4. </t>
  </si>
  <si>
    <t xml:space="preserve">5. </t>
  </si>
  <si>
    <r>
      <rPr>
        <b/>
        <sz val="9"/>
        <rFont val="Calibri"/>
        <family val="2"/>
        <scheme val="minor"/>
      </rPr>
      <t xml:space="preserve">  </t>
    </r>
    <r>
      <rPr>
        <b/>
        <u/>
        <sz val="9"/>
        <rFont val="Calibri"/>
        <family val="2"/>
        <scheme val="minor"/>
      </rPr>
      <t>Submit AFR Electronically</t>
    </r>
  </si>
  <si>
    <t xml:space="preserve"> Federal Single Audit 2 CFR 200.500</t>
  </si>
  <si>
    <r>
      <t xml:space="preserve">6.  </t>
    </r>
    <r>
      <rPr>
        <b/>
        <u/>
        <sz val="9"/>
        <rFont val="Calibri"/>
        <family val="2"/>
        <scheme val="minor"/>
      </rPr>
      <t/>
    </r>
  </si>
  <si>
    <t>7.</t>
  </si>
  <si>
    <t xml:space="preserve">  •  A school district/joint agreement who engages with an auditing firm who is not licensed and qualified will be required to complete a new audit by a qualified  </t>
  </si>
  <si>
    <r>
      <t xml:space="preserve">statements pursuant to the </t>
    </r>
    <r>
      <rPr>
        <i/>
        <sz val="8"/>
        <rFont val="Calibri"/>
        <family val="2"/>
        <scheme val="minor"/>
      </rPr>
      <t>Illinois Government Ethics Act. [5 ILCS 420/4A-101]</t>
    </r>
  </si>
  <si>
    <r>
      <t>One or more custodians of funds failed to comply with the bonding requirements pursuant to</t>
    </r>
    <r>
      <rPr>
        <i/>
        <sz val="8"/>
        <rFont val="Calibri"/>
        <family val="2"/>
        <scheme val="minor"/>
      </rPr>
      <t xml:space="preserve"> Illinois School Code [105 ILCS 5/8-2;10-20.19;19-6].</t>
    </r>
  </si>
  <si>
    <r>
      <t xml:space="preserve">One or more contracts were executed or purchases made contrary to the provisions </t>
    </r>
    <r>
      <rPr>
        <i/>
        <sz val="8"/>
        <rFont val="Calibri"/>
        <family val="2"/>
        <scheme val="minor"/>
      </rPr>
      <t>of the Illinois School Code [105 ILCS 5/10-20.21].</t>
    </r>
  </si>
  <si>
    <r>
      <t>One or more violations of the Public Funds Deposit Act or the Public Funds Investment Act were noted</t>
    </r>
    <r>
      <rPr>
        <i/>
        <sz val="8"/>
        <rFont val="Calibri"/>
        <family val="2"/>
        <scheme val="minor"/>
      </rPr>
      <t xml:space="preserve"> [30 ILCS 225/1 et. seq. and 30 ILCS 235/1 et. seq.]. </t>
    </r>
  </si>
  <si>
    <r>
      <t>Corporate Personal Property Replacement Tax monies were deposited and/or used without first satisfying the lien imposed pursuant to the</t>
    </r>
    <r>
      <rPr>
        <i/>
        <sz val="8"/>
        <rFont val="Calibri"/>
        <family val="2"/>
        <scheme val="minor"/>
      </rPr>
      <t xml:space="preserve"> Illinois State Revenue </t>
    </r>
  </si>
  <si>
    <r>
      <t xml:space="preserve">One or more interfund loans were made in non-conformity with the applicable authorizing statute or without statutory authorization per </t>
    </r>
    <r>
      <rPr>
        <i/>
        <sz val="8"/>
        <rFont val="Calibri"/>
        <family val="2"/>
        <scheme val="minor"/>
      </rPr>
      <t xml:space="preserve">Illinois School Code [105 ILCS </t>
    </r>
  </si>
  <si>
    <r>
      <t>One or more interfund loans were outstanding beyond the term provided by statute</t>
    </r>
    <r>
      <rPr>
        <i/>
        <sz val="8"/>
        <rFont val="Calibri"/>
        <family val="2"/>
        <scheme val="minor"/>
      </rPr>
      <t xml:space="preserve"> Illinois School Code [105 ILCS 5/10-22.33, 20-4, 20-5].</t>
    </r>
  </si>
  <si>
    <r>
      <t xml:space="preserve">One or more permanent transfers were made in non-conformity with the applicable authorizing statute/regulation or without statutory/regulatory authorization per </t>
    </r>
    <r>
      <rPr>
        <i/>
        <sz val="8"/>
        <rFont val="Calibri"/>
        <family val="2"/>
        <scheme val="minor"/>
      </rPr>
      <t xml:space="preserve">Illinois </t>
    </r>
  </si>
  <si>
    <r>
      <t>ISBE rules pursuant to Illinois School Code</t>
    </r>
    <r>
      <rPr>
        <i/>
        <sz val="8"/>
        <rFont val="Calibri"/>
        <family val="2"/>
        <scheme val="minor"/>
      </rPr>
      <t xml:space="preserve"> [105 ILCS 5/2-3.27; 2-3.28].</t>
    </r>
  </si>
  <si>
    <r>
      <t xml:space="preserve">PART B - FINANCIAL DIFFICULTIES/CERTIFICATION Criteria pursuant to the </t>
    </r>
    <r>
      <rPr>
        <i/>
        <u/>
        <sz val="10"/>
        <rFont val="Calibri"/>
        <family val="2"/>
        <scheme val="minor"/>
      </rPr>
      <t>Illinois School Code [105 ILCS 5/1A-8]</t>
    </r>
    <r>
      <rPr>
        <b/>
        <u/>
        <sz val="10"/>
        <rFont val="Calibri"/>
        <family val="2"/>
        <scheme val="minor"/>
      </rPr>
      <t>.</t>
    </r>
  </si>
  <si>
    <r>
      <t xml:space="preserve">anticipation of current year taxes are still outstanding, as authorized by Illinois School Code </t>
    </r>
    <r>
      <rPr>
        <i/>
        <sz val="8"/>
        <rFont val="Calibri"/>
        <family val="2"/>
        <scheme val="minor"/>
      </rPr>
      <t xml:space="preserve">[105 ILCS 5/17-16 or 34-23 through 34-27]. </t>
    </r>
    <r>
      <rPr>
        <sz val="8"/>
        <rFont val="Calibri"/>
        <family val="2"/>
        <scheme val="minor"/>
      </rPr>
      <t xml:space="preserve"> </t>
    </r>
  </si>
  <si>
    <r>
      <t xml:space="preserve">The district has issued school or teacher orders for wages as permitted in Illinois School Code </t>
    </r>
    <r>
      <rPr>
        <i/>
        <sz val="8"/>
        <rFont val="Calibri"/>
        <family val="2"/>
        <scheme val="minor"/>
      </rPr>
      <t xml:space="preserve">[105 ILCS 5/8-16, 32-7.2 and 34-76] </t>
    </r>
    <r>
      <rPr>
        <sz val="8"/>
        <rFont val="Calibri"/>
        <family val="2"/>
        <scheme val="minor"/>
      </rPr>
      <t>or issued funding</t>
    </r>
  </si>
  <si>
    <r>
      <t>bonds for this purpose pursuant to Illinois</t>
    </r>
    <r>
      <rPr>
        <i/>
        <sz val="8"/>
        <rFont val="Calibri"/>
        <family val="2"/>
        <scheme val="minor"/>
      </rPr>
      <t xml:space="preserve"> School Code [105 ILCS 5/8-6; 32-7.2; 34-76; and 19-8].</t>
    </r>
  </si>
  <si>
    <t>attach the appropriate findings/comments.</t>
  </si>
  <si>
    <t xml:space="preserve">Findings, other than those listed in Part A (above), were reported (e.g. student activity findings). These findings may be described extensively in the financial notes. </t>
  </si>
  <si>
    <t xml:space="preserve">•  A school district/joint agreement who engages with an auditing firm who is not licensed and qualified will be required to complete a new audit by a qualified auditing firm </t>
  </si>
  <si>
    <t>letter from the approved peer review program for the current peer review.</t>
  </si>
  <si>
    <t xml:space="preserve">    at the school district's/joint agreement's expense.</t>
  </si>
  <si>
    <t xml:space="preserve"> Enter the date that the district used to accrue mandated categorical payments</t>
  </si>
  <si>
    <r>
      <t xml:space="preserve">Tax Rates </t>
    </r>
    <r>
      <rPr>
        <sz val="8"/>
        <rFont val="Calibri"/>
        <family val="2"/>
        <scheme val="minor"/>
      </rPr>
      <t>(Enter the tax rate - ex: .0150 for $1.50)</t>
    </r>
  </si>
  <si>
    <r>
      <t>Results of Operations</t>
    </r>
    <r>
      <rPr>
        <b/>
        <sz val="12"/>
        <rFont val="Calibri"/>
        <family val="2"/>
        <scheme val="minor"/>
      </rPr>
      <t xml:space="preserve">  </t>
    </r>
    <r>
      <rPr>
        <b/>
        <sz val="10"/>
        <rFont val="Calibri"/>
        <family val="2"/>
        <scheme val="minor"/>
      </rPr>
      <t>*</t>
    </r>
  </si>
  <si>
    <r>
      <t xml:space="preserve">Short-Term Debt </t>
    </r>
    <r>
      <rPr>
        <b/>
        <sz val="10"/>
        <rFont val="Calibri"/>
        <family val="2"/>
        <scheme val="minor"/>
      </rPr>
      <t>**</t>
    </r>
  </si>
  <si>
    <r>
      <t xml:space="preserve">Cash (Accounts 111 through 115)  </t>
    </r>
    <r>
      <rPr>
        <b/>
        <vertAlign val="superscript"/>
        <sz val="8"/>
        <rFont val="Calibri"/>
        <family val="2"/>
        <scheme val="minor"/>
      </rPr>
      <t>1</t>
    </r>
    <r>
      <rPr>
        <sz val="8"/>
        <rFont val="Calibri"/>
        <family val="2"/>
        <scheme val="minor"/>
      </rPr>
      <t xml:space="preserve">  </t>
    </r>
  </si>
  <si>
    <r>
      <t xml:space="preserve">Receipts/Revenues for "On Behalf" Payments  </t>
    </r>
    <r>
      <rPr>
        <i/>
        <vertAlign val="superscript"/>
        <sz val="10"/>
        <rFont val="Calibri"/>
        <family val="2"/>
        <scheme val="minor"/>
      </rPr>
      <t>2</t>
    </r>
  </si>
  <si>
    <r>
      <t>Disbursements/Expenditures for "On Behalf" Payments</t>
    </r>
    <r>
      <rPr>
        <i/>
        <vertAlign val="superscript"/>
        <sz val="8"/>
        <rFont val="Calibri"/>
        <family val="2"/>
        <scheme val="minor"/>
      </rPr>
      <t xml:space="preserve"> </t>
    </r>
    <r>
      <rPr>
        <i/>
        <vertAlign val="superscript"/>
        <sz val="10"/>
        <rFont val="Calibri"/>
        <family val="2"/>
        <scheme val="minor"/>
      </rPr>
      <t>2</t>
    </r>
  </si>
  <si>
    <r>
      <t xml:space="preserve">Excess of Direct Receipts/Revenues Over (Under) Direct Disbursements/Expenditures  </t>
    </r>
    <r>
      <rPr>
        <b/>
        <vertAlign val="superscript"/>
        <sz val="10"/>
        <rFont val="Calibri"/>
        <family val="2"/>
        <scheme val="minor"/>
      </rPr>
      <t>3</t>
    </r>
  </si>
  <si>
    <r>
      <t xml:space="preserve">Abolishment of the Working Cash Fund </t>
    </r>
    <r>
      <rPr>
        <vertAlign val="superscript"/>
        <sz val="10"/>
        <rFont val="Calibri"/>
        <family val="2"/>
        <scheme val="minor"/>
      </rPr>
      <t>12</t>
    </r>
  </si>
  <si>
    <r>
      <t xml:space="preserve">Abatement of the Working Cash Fund </t>
    </r>
    <r>
      <rPr>
        <vertAlign val="superscript"/>
        <sz val="10"/>
        <rFont val="Calibri"/>
        <family val="2"/>
        <scheme val="minor"/>
      </rPr>
      <t>12</t>
    </r>
  </si>
  <si>
    <r>
      <t xml:space="preserve">Sale or Compensation for Fixed Assets </t>
    </r>
    <r>
      <rPr>
        <vertAlign val="superscript"/>
        <sz val="10"/>
        <rFont val="Calibri"/>
        <family val="2"/>
        <scheme val="minor"/>
      </rPr>
      <t>6</t>
    </r>
  </si>
  <si>
    <r>
      <t xml:space="preserve">Abolishment or Abatement of the Working Cash Fund </t>
    </r>
    <r>
      <rPr>
        <vertAlign val="superscript"/>
        <sz val="10"/>
        <rFont val="Calibri"/>
        <family val="2"/>
        <scheme val="minor"/>
      </rPr>
      <t>12</t>
    </r>
  </si>
  <si>
    <r>
      <t xml:space="preserve">Transfer of Working Cash Fund Interest </t>
    </r>
    <r>
      <rPr>
        <vertAlign val="superscript"/>
        <sz val="10"/>
        <rFont val="Calibri"/>
        <family val="2"/>
        <scheme val="minor"/>
      </rPr>
      <t>12</t>
    </r>
  </si>
  <si>
    <r>
      <t xml:space="preserve">Designated Purposes Levies (1110-1120) </t>
    </r>
    <r>
      <rPr>
        <vertAlign val="superscript"/>
        <sz val="10"/>
        <rFont val="Calibri"/>
        <family val="2"/>
        <scheme val="minor"/>
      </rPr>
      <t xml:space="preserve">7 </t>
    </r>
  </si>
  <si>
    <r>
      <t xml:space="preserve">Leasing Purposes Levy </t>
    </r>
    <r>
      <rPr>
        <vertAlign val="superscript"/>
        <sz val="10"/>
        <rFont val="Calibri"/>
        <family val="2"/>
        <scheme val="minor"/>
      </rPr>
      <t>8</t>
    </r>
    <r>
      <rPr>
        <sz val="8"/>
        <rFont val="Calibri"/>
        <family val="2"/>
        <scheme val="minor"/>
      </rPr>
      <t xml:space="preserve">    </t>
    </r>
  </si>
  <si>
    <r>
      <t xml:space="preserve">Corporate Personal Property Replacement Taxes </t>
    </r>
    <r>
      <rPr>
        <vertAlign val="superscript"/>
        <sz val="10"/>
        <rFont val="Calibri"/>
        <family val="2"/>
        <scheme val="minor"/>
      </rPr>
      <t>9</t>
    </r>
  </si>
  <si>
    <t>RESTRICTED GRANTS-IN-AID RECEIVED DIRECTLY FROM FEDERAL GOVT  (4045-4090)</t>
  </si>
  <si>
    <t>Total Unrestricted  Grants-In-Aid Received Directly from the Federal Govt</t>
  </si>
  <si>
    <t xml:space="preserve">Total Restricted Grants-In-Aid Received from the Federal Govt Thru the State </t>
  </si>
  <si>
    <t>Evidence Based Funding Formula (Section 18-8.15)</t>
  </si>
  <si>
    <r>
      <t>Other Support Services - Pupils</t>
    </r>
    <r>
      <rPr>
        <i/>
        <sz val="8"/>
        <rFont val="Calibri"/>
        <family val="2"/>
        <scheme val="minor"/>
      </rPr>
      <t xml:space="preserve"> (Describe &amp; Itemize)</t>
    </r>
  </si>
  <si>
    <r>
      <t xml:space="preserve">DEBT SERVICES - PAYMENTS OF PRINCIPAL ON LONG-TERM DEBT (Lease/Purchase Principal Retired) </t>
    </r>
    <r>
      <rPr>
        <b/>
        <vertAlign val="superscript"/>
        <sz val="10"/>
        <rFont val="Calibri"/>
        <family val="2"/>
        <scheme val="minor"/>
      </rPr>
      <t>11</t>
    </r>
  </si>
  <si>
    <r>
      <t xml:space="preserve">DEBT SERVICE - PAYMENTS OF PRINCIPAL ON LONG-TERM DEBT (Lease/Purchase Principal Retired) </t>
    </r>
    <r>
      <rPr>
        <b/>
        <vertAlign val="superscript"/>
        <sz val="10"/>
        <rFont val="Calibri"/>
        <family val="2"/>
        <scheme val="minor"/>
      </rPr>
      <t>11</t>
    </r>
  </si>
  <si>
    <r>
      <t xml:space="preserve">Debt Service - Payments of Principal on Long-Term Debt </t>
    </r>
    <r>
      <rPr>
        <b/>
        <vertAlign val="superscript"/>
        <sz val="10"/>
        <rFont val="Calibri"/>
        <family val="2"/>
        <scheme val="minor"/>
      </rPr>
      <t>15</t>
    </r>
    <r>
      <rPr>
        <b/>
        <vertAlign val="superscript"/>
        <sz val="8"/>
        <rFont val="Calibri"/>
        <family val="2"/>
        <scheme val="minor"/>
      </rPr>
      <t xml:space="preserve">    </t>
    </r>
    <r>
      <rPr>
        <b/>
        <sz val="8"/>
        <rFont val="Calibri"/>
        <family val="2"/>
        <scheme val="minor"/>
      </rPr>
      <t xml:space="preserve">(Lease/Purchase Principal Retired)  </t>
    </r>
  </si>
  <si>
    <r>
      <t>Type of Issue</t>
    </r>
    <r>
      <rPr>
        <b/>
        <sz val="10"/>
        <rFont val="Calibri"/>
        <family val="2"/>
        <scheme val="minor"/>
      </rPr>
      <t xml:space="preserve"> *</t>
    </r>
  </si>
  <si>
    <r>
      <t>Tort Immunity</t>
    </r>
    <r>
      <rPr>
        <b/>
        <vertAlign val="superscript"/>
        <sz val="8"/>
        <rFont val="Calibri"/>
        <family val="2"/>
        <scheme val="minor"/>
      </rPr>
      <t xml:space="preserve"> </t>
    </r>
    <r>
      <rPr>
        <b/>
        <vertAlign val="superscript"/>
        <sz val="10"/>
        <rFont val="Calibri"/>
        <family val="2"/>
        <scheme val="minor"/>
      </rPr>
      <t>a</t>
    </r>
  </si>
  <si>
    <r>
      <rPr>
        <b/>
        <sz val="10"/>
        <rFont val="Calibri"/>
        <family val="2"/>
        <scheme val="minor"/>
      </rPr>
      <t>Description</t>
    </r>
    <r>
      <rPr>
        <b/>
        <sz val="8"/>
        <rFont val="Calibri"/>
        <family val="2"/>
        <scheme val="minor"/>
      </rPr>
      <t xml:space="preserve">  (Enter Whole Dollars)</t>
    </r>
  </si>
  <si>
    <r>
      <rPr>
        <b/>
        <sz val="10"/>
        <rFont val="Calibri"/>
        <family val="2"/>
        <scheme val="minor"/>
      </rPr>
      <t xml:space="preserve">Description of Assets                                                  </t>
    </r>
    <r>
      <rPr>
        <b/>
        <sz val="8"/>
        <rFont val="Calibri"/>
        <family val="2"/>
        <scheme val="minor"/>
      </rPr>
      <t xml:space="preserve"> (Enter Whole Dollars)</t>
    </r>
  </si>
  <si>
    <r>
      <t>ALL OBJECTS EXCLUDE CAPITAL OUTLAY.</t>
    </r>
    <r>
      <rPr>
        <sz val="8"/>
        <rFont val="Calibri"/>
        <family val="2"/>
        <scheme val="minor"/>
      </rPr>
      <t xml:space="preserve">  With the exception of line 11, enter the disbursements/expenditures included within the following functions charged directly to and reimbursed from federal grant programs.  Also, include all amounts paid to or for other employees within each function that work with specific federal grant programs in the same capacity as those charged to and reimbursed from the same federal grant programs.  For example, if a district received funding for a Title I clerk, all other salaries for Title I clerks performing like duties in that function must be included.  Include any benefits and/or purchased services paid on or to persons whose salaries are classified as direct costs in the function listed.</t>
    </r>
  </si>
  <si>
    <r>
      <t xml:space="preserve">Service or Function </t>
    </r>
    <r>
      <rPr>
        <b/>
        <i/>
        <sz val="9"/>
        <color indexed="8"/>
        <rFont val="Calibri"/>
        <family val="2"/>
        <scheme val="minor"/>
      </rPr>
      <t xml:space="preserve"> (</t>
    </r>
    <r>
      <rPr>
        <b/>
        <i/>
        <u/>
        <sz val="9"/>
        <color indexed="8"/>
        <rFont val="Calibri"/>
        <family val="2"/>
        <scheme val="minor"/>
      </rPr>
      <t>Check all that apply</t>
    </r>
    <r>
      <rPr>
        <b/>
        <i/>
        <sz val="9"/>
        <color indexed="8"/>
        <rFont val="Calibri"/>
        <family val="2"/>
        <scheme val="minor"/>
      </rPr>
      <t>)</t>
    </r>
  </si>
  <si>
    <t>Prior Fiscal Year</t>
  </si>
  <si>
    <t>Current Fiscal Year</t>
  </si>
  <si>
    <t>Name of the Local Education Agency (LEA) Participating in the Joint Agreement,                                                                            Cooperative or Shared Service.</t>
  </si>
  <si>
    <t>Note:  If you have trouble inserting pdf files, submit as a separate attachments and they will be inserted for you.</t>
  </si>
  <si>
    <r>
      <rPr>
        <b/>
        <sz val="10"/>
        <rFont val="Calibri"/>
        <family val="2"/>
        <scheme val="minor"/>
      </rPr>
      <t xml:space="preserve">Unbalanced </t>
    </r>
    <r>
      <rPr>
        <sz val="10"/>
        <rFont val="Calibri"/>
        <family val="2"/>
        <scheme val="minor"/>
      </rPr>
      <t>-  however, a deficit reduction plan is not required at this time.</t>
    </r>
  </si>
  <si>
    <r>
      <rPr>
        <b/>
        <sz val="10"/>
        <rFont val="Calibri"/>
        <family val="2"/>
        <scheme val="minor"/>
      </rPr>
      <t>Balanced</t>
    </r>
    <r>
      <rPr>
        <sz val="10"/>
        <rFont val="Calibri"/>
        <family val="2"/>
        <scheme val="minor"/>
      </rPr>
      <t xml:space="preserve"> - no deficit reduction plan is required.</t>
    </r>
  </si>
  <si>
    <t>DEFICIT ANNUAL FINANCIAL REPORT (AFR) SUMMARY INFORMATION                                                                                                                                                                                        Provisions per Illinois School Code, Section 17-1 (105 ILCS 5/17-1)</t>
  </si>
  <si>
    <r>
      <t xml:space="preserve">DEFICIT AFR SUMMARY INFORMATION - Operating Funds Only                                                                                                                                                                                </t>
    </r>
    <r>
      <rPr>
        <i/>
        <sz val="9"/>
        <rFont val="Calibri"/>
        <family val="2"/>
        <scheme val="minor"/>
      </rPr>
      <t>(All AFR pages must be completed to generate the following calculation)</t>
    </r>
  </si>
  <si>
    <t>All entries must balance within the individual fund statements and schedules as instructed below.    Any error messages left unresolved below, will be returned to the auditor for correction.</t>
  </si>
  <si>
    <r>
      <t xml:space="preserve">The following assures that various entries are in balance. Any out of balance condition is followed by an error message in </t>
    </r>
    <r>
      <rPr>
        <b/>
        <i/>
        <u/>
        <sz val="9"/>
        <color indexed="10"/>
        <rFont val="Calibri"/>
        <family val="2"/>
        <scheme val="minor"/>
      </rPr>
      <t>RED</t>
    </r>
    <r>
      <rPr>
        <i/>
        <sz val="9"/>
        <rFont val="Calibri"/>
        <family val="2"/>
        <scheme val="minor"/>
      </rPr>
      <t xml:space="preserve"> and must be resolved before submitting to ISBE.  One or more</t>
    </r>
  </si>
  <si>
    <t xml:space="preserve">   Description:</t>
  </si>
  <si>
    <t xml:space="preserve">Acct 7900 - ISBE Loan Proceeds (Cells C42:K42) must = Acct 8910 - Transfers to Debt Service Fund to Pay Principal on ISBE Loans                                             (Cells C74:K74) </t>
  </si>
  <si>
    <t xml:space="preserve">  •  AFR supporting documentation must be embedded as Microsoft Word (.doc), Word Perfect (*.wpd) or Adobe (*.pdf) and inserted within tab "Opinions &amp; Notes".  </t>
  </si>
  <si>
    <r>
      <rPr>
        <b/>
        <sz val="9"/>
        <rFont val="Calibri"/>
        <family val="2"/>
        <scheme val="minor"/>
      </rPr>
      <t xml:space="preserve">  </t>
    </r>
    <r>
      <rPr>
        <b/>
        <u/>
        <sz val="9"/>
        <rFont val="Calibri"/>
        <family val="2"/>
        <scheme val="minor"/>
      </rPr>
      <t>Submit Paper Copy of AFR with Signatures</t>
    </r>
  </si>
  <si>
    <t xml:space="preserve">  These documents include: The Audit, Management letter, Opinion letters, Compliance letters, Financial notes etc….  For embedding instructions see </t>
  </si>
  <si>
    <t xml:space="preserve">  "Opinions &amp; Notes" tab of this form.</t>
  </si>
  <si>
    <t xml:space="preserve">   office no later than October 15, annually.</t>
  </si>
  <si>
    <t xml:space="preserve">    than November 15, annually. </t>
  </si>
  <si>
    <t>•  If the 15th falls on a Saturday, the due date is the Friday before.  If the 15th falls on a Sunday, the due date is the Monday after.</t>
  </si>
  <si>
    <t>•  Yellow Book, CPE, and Peer Review requirements must be met if the Auditor issues an opinion stating "Governmental Auditing Standards" were utilized.</t>
  </si>
  <si>
    <t xml:space="preserve">  Approval may be provided up to and no later than December 15 annually.  After December 15, audits are considered late and out of compliance per Illinois School Code.</t>
  </si>
  <si>
    <r>
      <rPr>
        <b/>
        <sz val="9"/>
        <rFont val="Calibri"/>
        <family val="2"/>
        <scheme val="minor"/>
      </rPr>
      <t xml:space="preserve">  </t>
    </r>
    <r>
      <rPr>
        <b/>
        <u/>
        <sz val="9"/>
        <rFont val="Calibri"/>
        <family val="2"/>
        <scheme val="minor"/>
      </rPr>
      <t>Qualifications of Auditing Firm</t>
    </r>
  </si>
  <si>
    <t xml:space="preserve">  auditing firm at the school district's/joint agreement's expense.</t>
  </si>
  <si>
    <t xml:space="preserve">  corresponding acceptance letter from the approved peer review program, for the current peer review period.</t>
  </si>
  <si>
    <t xml:space="preserve">  b)  Upon receipt, the School District retains one copy for their records, signs, and forwards the remaining two copies to the Regional Superintendent's </t>
  </si>
  <si>
    <t xml:space="preserve">  c)  Upon receipt, the Regional Superintendent's office retains one copy for their records, signs, and forwards the remaining paper copy to ISBE no later </t>
  </si>
  <si>
    <t xml:space="preserve">    please check and explain the reason(s) in the box below. </t>
  </si>
  <si>
    <r>
      <t xml:space="preserve">Transfer of Excess Fire Prevention &amp; Safety Tax and Interest Proceeds to O&amp;M Fund </t>
    </r>
    <r>
      <rPr>
        <vertAlign val="superscript"/>
        <sz val="10"/>
        <rFont val="Calibri"/>
        <family val="2"/>
        <scheme val="minor"/>
      </rPr>
      <t>4</t>
    </r>
  </si>
  <si>
    <t>Other Changes in Fund Balances - Increases (Decreases) (Describe &amp; Itemize)</t>
  </si>
  <si>
    <r>
      <t xml:space="preserve">Transfer of Excess Fire Prevention &amp; Safety Bond and Interest Proceeds to Debt Service Fund </t>
    </r>
    <r>
      <rPr>
        <vertAlign val="superscript"/>
        <sz val="10"/>
        <rFont val="Calibri"/>
        <family val="2"/>
        <scheme val="minor"/>
      </rPr>
      <t>5</t>
    </r>
  </si>
  <si>
    <r>
      <t xml:space="preserve">Transfer of Excess Fire Prevention &amp; Safety Tax &amp; Interest Proceeds to O&amp;M Fund </t>
    </r>
    <r>
      <rPr>
        <vertAlign val="superscript"/>
        <sz val="10"/>
        <rFont val="Calibri"/>
        <family val="2"/>
        <scheme val="minor"/>
      </rPr>
      <t>4</t>
    </r>
  </si>
  <si>
    <r>
      <t xml:space="preserve">Transfer to Excess Fire Prevention &amp; Safety Bond and Interest Proceeds to Debt Service Fund </t>
    </r>
    <r>
      <rPr>
        <vertAlign val="superscript"/>
        <sz val="10"/>
        <rFont val="Calibri"/>
        <family val="2"/>
        <scheme val="minor"/>
      </rPr>
      <t xml:space="preserve">5 </t>
    </r>
  </si>
  <si>
    <t>Reorganization Incentives (Accounts 3005-3021)</t>
  </si>
  <si>
    <t>Other Unrestricted Grants-In-Aid from State Sources (Describe &amp; Itemize)</t>
  </si>
  <si>
    <r>
      <rPr>
        <b/>
        <sz val="10"/>
        <rFont val="Calibri"/>
        <family val="2"/>
        <scheme val="minor"/>
      </rPr>
      <t xml:space="preserve">Description </t>
    </r>
    <r>
      <rPr>
        <b/>
        <sz val="8"/>
        <rFont val="Calibri"/>
        <family val="2"/>
        <scheme val="minor"/>
      </rPr>
      <t>(Enter Whole Dollars)</t>
    </r>
  </si>
  <si>
    <t>RESTRICTED GRANTS-IN-AID RECEIVED FROM FEDERAL GOVT THRU THE STATE (4100-4999)</t>
  </si>
  <si>
    <t>Other Support Services - School Administration (Describe &amp; Itemize)</t>
  </si>
  <si>
    <r>
      <rPr>
        <sz val="8"/>
        <rFont val="Calibri"/>
        <family val="2"/>
      </rPr>
      <t xml:space="preserve">• </t>
    </r>
    <r>
      <rPr>
        <sz val="8"/>
        <rFont val="Calibri"/>
        <family val="2"/>
        <scheme val="minor"/>
      </rPr>
      <t>Each type of debt issued must be identified separately with the amount:</t>
    </r>
  </si>
  <si>
    <t>Debt Services - Principal Payments on Long-Term Debt (Lease/Purchase Principal Retired)</t>
  </si>
  <si>
    <r>
      <t xml:space="preserve">School Facility Occupation Taxes </t>
    </r>
    <r>
      <rPr>
        <b/>
        <vertAlign val="superscript"/>
        <sz val="10"/>
        <rFont val="Calibri"/>
        <family val="2"/>
        <scheme val="minor"/>
      </rPr>
      <t>b</t>
    </r>
  </si>
  <si>
    <t>Other Receipts (Describe &amp; Itemize)</t>
  </si>
  <si>
    <r>
      <t xml:space="preserve">Debt Services Other  </t>
    </r>
    <r>
      <rPr>
        <sz val="7"/>
        <rFont val="Calibri"/>
        <family val="2"/>
        <scheme val="minor"/>
      </rPr>
      <t>(</t>
    </r>
    <r>
      <rPr>
        <sz val="8"/>
        <rFont val="Calibri"/>
        <family val="2"/>
        <scheme val="minor"/>
      </rPr>
      <t>Describe &amp; Itemize)</t>
    </r>
  </si>
  <si>
    <t>Other Disbursements (Describe &amp; Itemize)</t>
  </si>
  <si>
    <t>Current Year Payment on Contracts For Indirect Cost Rate Computation</t>
  </si>
  <si>
    <t>Company Name</t>
  </si>
  <si>
    <t>10-1000-600</t>
  </si>
  <si>
    <t>Fund- Function- Object Number            (Column B)</t>
  </si>
  <si>
    <t>Contract Amount deducted from the Indirect Cost Rate Base                                  (Column F)</t>
  </si>
  <si>
    <t xml:space="preserve">                                                                                                                                                                Illinois State Board of Education</t>
  </si>
  <si>
    <t>Enter as shown here: ED-Instruction-Other</t>
  </si>
  <si>
    <t>4110</t>
  </si>
  <si>
    <t>PAYMENTS TO OTHER DIST &amp; GOVT UNITS (In-State)</t>
  </si>
  <si>
    <t>4120</t>
  </si>
  <si>
    <t>Other Payments to In-State Govt Units (Describe &amp; Itemize)</t>
  </si>
  <si>
    <t>Total Payments to Other Districts &amp; Govt Units (In-State)</t>
  </si>
  <si>
    <t>Payments to Regular Programs (In-State)</t>
  </si>
  <si>
    <t>PAYMENTS TO OTHER DIST &amp; GOVT UNITS (TF)</t>
  </si>
  <si>
    <t>Total Payments to Other Dist &amp; Govt Units</t>
  </si>
  <si>
    <t>Payments to Regular Programs</t>
  </si>
  <si>
    <t>Payments to Special Education Programs</t>
  </si>
  <si>
    <t>Added 4000 accounts to all funds in 2018</t>
  </si>
  <si>
    <t>Indirect Cost Rate - Contracts paid in Current Year…………………………………………………………………………………………………………………….</t>
  </si>
  <si>
    <t>Indirect Cost Rate - Computation…………………………………………………………………………………………………………………………………………………</t>
  </si>
  <si>
    <r>
      <t>Auditor's Questionnaire</t>
    </r>
    <r>
      <rPr>
        <sz val="9"/>
        <rFont val="Calibri"/>
        <family val="2"/>
        <scheme val="minor"/>
      </rPr>
      <t>……………………………...………....…………………………..……….......................................................................................................</t>
    </r>
  </si>
  <si>
    <r>
      <t>Financial Profile Information</t>
    </r>
    <r>
      <rPr>
        <sz val="9"/>
        <rFont val="Calibri"/>
        <family val="2"/>
        <scheme val="minor"/>
      </rPr>
      <t xml:space="preserve"> …………………………………………….……………………………………………...........................................................................</t>
    </r>
  </si>
  <si>
    <r>
      <t>Comments Applicable to the Auditor's Questionnaire</t>
    </r>
    <r>
      <rPr>
        <sz val="9"/>
        <rFont val="Calibri"/>
        <family val="2"/>
        <scheme val="minor"/>
      </rPr>
      <t>……..……..……………………………………………………………………………………………………………………..</t>
    </r>
  </si>
  <si>
    <r>
      <t>Estimated Financial Profile Summary</t>
    </r>
    <r>
      <rPr>
        <sz val="9"/>
        <rFont val="Calibri"/>
        <family val="2"/>
        <scheme val="minor"/>
      </rPr>
      <t>…………………………………………………………………………………………………………...................................................</t>
    </r>
  </si>
  <si>
    <t xml:space="preserve"> Sources (Uses) and Changes in Fund Balances (All Funds)…...……………..…………………….................................................................................</t>
  </si>
  <si>
    <t>Statements of Revenues Received/Revenues (All Funds)………………………………………………………………..............................................................</t>
  </si>
  <si>
    <t>Schedule of Ad Valorem Tax Receipts……………………………………………………………………………………………………………………………………………………………..</t>
  </si>
  <si>
    <t>Schedule of Short-Term Debt/Long-Term Debt ………………………………………………………….............................................................................</t>
  </si>
  <si>
    <t>Schedule of Capital Outlay and Depreciation…………………………………………………………………….................................................................</t>
  </si>
  <si>
    <t>Estimated Operating Expenditures Per Pupil and Per Capita Tuition Charge Computation……………………………………………………….</t>
  </si>
  <si>
    <r>
      <t>Administrative Cost Worksheet</t>
    </r>
    <r>
      <rPr>
        <sz val="9"/>
        <rFont val="Calibri"/>
        <family val="2"/>
        <scheme val="minor"/>
      </rPr>
      <t>……………………………………………………………………….……………............................................................................</t>
    </r>
  </si>
  <si>
    <r>
      <t>Itemization Schedule</t>
    </r>
    <r>
      <rPr>
        <sz val="9"/>
        <rFont val="Calibri"/>
        <family val="2"/>
        <scheme val="minor"/>
      </rPr>
      <t>………………………………………………………………………………………………….................................................................................</t>
    </r>
  </si>
  <si>
    <r>
      <t>Reference Page</t>
    </r>
    <r>
      <rPr>
        <sz val="9"/>
        <rFont val="Calibri"/>
        <family val="2"/>
        <scheme val="minor"/>
      </rPr>
      <t>……………………………………………………………………………………………………….....................................................................................</t>
    </r>
  </si>
  <si>
    <t>Schedule of Tort Immunity Expenditures…………………………………..….……………….……………………..….............................................................</t>
  </si>
  <si>
    <r>
      <t>Notes, Opinion Letters, etc</t>
    </r>
    <r>
      <rPr>
        <sz val="9"/>
        <rFont val="Calibri"/>
        <family val="2"/>
        <scheme val="minor"/>
      </rPr>
      <t>………………………………………………………………………………………………………………………………………………………………..</t>
    </r>
  </si>
  <si>
    <r>
      <t>Deficit Reduction Calculation</t>
    </r>
    <r>
      <rPr>
        <sz val="9"/>
        <rFont val="Calibri"/>
        <family val="2"/>
        <scheme val="minor"/>
      </rPr>
      <t>………………………………………………………………………………………………………………………………………………………………</t>
    </r>
  </si>
  <si>
    <r>
      <t>Audit Checklist/Balancing Schedule</t>
    </r>
    <r>
      <rPr>
        <sz val="9"/>
        <rFont val="Calibri"/>
        <family val="2"/>
        <scheme val="minor"/>
      </rPr>
      <t>………………………………………………………………………………..............................................................................</t>
    </r>
  </si>
  <si>
    <t xml:space="preserve">                                                                                                                                            Date:</t>
  </si>
  <si>
    <t xml:space="preserve">                                                                 mm/dd/yyyy</t>
  </si>
  <si>
    <t>Check box if this schedule is not applicable…………………</t>
  </si>
  <si>
    <t xml:space="preserve"> SCHEDULE OF CAPITAL OUTLAY AND DEPRECIATION</t>
  </si>
  <si>
    <r>
      <t xml:space="preserve">SCHEDULE OF TORT IMMUNITY EXPENDITURES </t>
    </r>
    <r>
      <rPr>
        <b/>
        <vertAlign val="superscript"/>
        <sz val="10"/>
        <rFont val="Calibri"/>
        <family val="2"/>
        <scheme val="minor"/>
      </rPr>
      <t>a</t>
    </r>
  </si>
  <si>
    <t>Any differences (Described and Itemize)</t>
  </si>
  <si>
    <r>
      <t>School Code, Section 17-1.1 (</t>
    </r>
    <r>
      <rPr>
        <i/>
        <sz val="10"/>
        <color indexed="8"/>
        <rFont val="Calibri"/>
        <family val="2"/>
        <scheme val="minor"/>
      </rPr>
      <t>Public Act 97-0357</t>
    </r>
    <r>
      <rPr>
        <sz val="10"/>
        <color indexed="8"/>
        <rFont val="Calibri"/>
        <family val="2"/>
        <scheme val="minor"/>
      </rPr>
      <t>)</t>
    </r>
  </si>
  <si>
    <t>Revenues (Part of EBF Payment)</t>
  </si>
  <si>
    <t>Special Education Contributions from EBF Funds **</t>
  </si>
  <si>
    <t xml:space="preserve">Each school district or joint agreement is responsible for obtaining the concurring legal opinion and/or other  </t>
  </si>
  <si>
    <t>supporting authorization/documentation, as necessary, to use the applicable account code (cell).</t>
  </si>
  <si>
    <t>General State Aid - Fast Growth District Grant</t>
  </si>
  <si>
    <t>State Assessment Grants</t>
  </si>
  <si>
    <t>Grant for State Assessments and Related Activities</t>
  </si>
  <si>
    <t>Deleted 2019</t>
  </si>
  <si>
    <t>Deleted in 2019</t>
  </si>
  <si>
    <t>To add function 3030 to revenue to AFR 2019</t>
  </si>
  <si>
    <t>To add function 4981 to revenue to AFR 2019</t>
  </si>
  <si>
    <t>To add function 4982 to revenue to AFR 2019</t>
  </si>
  <si>
    <t>Revenue-L224, Col C,D,F,G</t>
  </si>
  <si>
    <t>Revenue-L225, Col C,D,E,F,G,J</t>
  </si>
  <si>
    <t>Revenue L226, Col C,D,E,F,G,J</t>
  </si>
  <si>
    <t>Revenue L227, Col C,D,E,F,G,J</t>
  </si>
  <si>
    <t>Revenue L228, Col C,D,E,F,G,J</t>
  </si>
  <si>
    <t>Revenue L229, Col C,D,E,F,G,J</t>
  </si>
  <si>
    <t>Revenue L230, Col C,D,E,F,G,J</t>
  </si>
  <si>
    <t>Revenue L231, Col C,D,E,F,G,J</t>
  </si>
  <si>
    <t>Revenue L232, Col C,D,E,F,G,J</t>
  </si>
  <si>
    <t>Revenue L233, Col C, D,F,G</t>
  </si>
  <si>
    <t>Revenue L240, Col C,D,E,F,G,J</t>
  </si>
  <si>
    <t>Revenue L242, Col C,D,E,F,G,J</t>
  </si>
  <si>
    <t>Revenue L243, Col C,D,E,F,G,J</t>
  </si>
  <si>
    <t>Revenue L248, Col C,D,E,F,G,J</t>
  </si>
  <si>
    <t>Other Support Services - Pupils (Func. 2190 Describe &amp; Itemize)</t>
  </si>
  <si>
    <t>new 2019</t>
  </si>
  <si>
    <t>Fiscal Year</t>
  </si>
  <si>
    <t>Version</t>
  </si>
  <si>
    <t>Due to ISBE</t>
  </si>
  <si>
    <t>Due to ROE</t>
  </si>
  <si>
    <t>Choose: Insert - Select: Object - Select Create from File tab - Select Browse - Select file that you want to embed - Check Display as icon - Select OK.</t>
  </si>
  <si>
    <t>errors detected may cause this AFR to be returned for corrections and resubmission.  If impossible for entries to balance, please explain on the itemization page.</t>
  </si>
  <si>
    <t>Contracts tab F-F-O</t>
  </si>
  <si>
    <t>To add contracts paid in cy AFR18, deleted AFR20</t>
  </si>
  <si>
    <t xml:space="preserve">PCTC tab </t>
  </si>
  <si>
    <t>Fund (10) ED: Account 3998, cell C9 must be entered or Explain why this is zero on Itemization sheet.</t>
  </si>
  <si>
    <t>Mandated Categoricals Payments (3100, 3120, 3500, 3510, 3950)</t>
  </si>
  <si>
    <t>School districts that report on the accrual/modified accrual basis of accounting must identify where late mandated categorical payments (Acct Codes 3100, 3120, 3500, 3510, 3950)</t>
  </si>
  <si>
    <t>3510-Sp Ed Transportation, 3950-Regular Orphans &amp; Foster Children)</t>
  </si>
  <si>
    <t xml:space="preserve"> •  Revenue Code (3100-Sp Ed Private Facilities, 3120-Sp Ed Regular Orphanage Individual, 3500-Regular/Vocational Transportation,</t>
  </si>
  <si>
    <t>Open cells, closed 2020</t>
  </si>
  <si>
    <t>ARRA Schedule, closed</t>
  </si>
  <si>
    <t>deleted 09</t>
  </si>
  <si>
    <t>PCTC OEPP tab 2020</t>
  </si>
  <si>
    <t>Revenue 2020</t>
  </si>
  <si>
    <t>PCTC OEPP tab 2020, closed 2020</t>
  </si>
  <si>
    <t>Tort Fund</t>
  </si>
  <si>
    <t>School Business Services Department (N-330)</t>
  </si>
  <si>
    <t>School Business Services Department</t>
  </si>
  <si>
    <t>EBF/GSA Certificates</t>
  </si>
  <si>
    <t>General State Aid/Evidence-Based Funding Anticipation Certificates</t>
  </si>
  <si>
    <t>Total (All Funds)</t>
  </si>
  <si>
    <t xml:space="preserve">Tort </t>
  </si>
  <si>
    <t>Tort Fund *</t>
  </si>
  <si>
    <t>The district will amend their budget to become in compliance with the limitation.</t>
  </si>
  <si>
    <t>Contracts Paid in CY</t>
  </si>
  <si>
    <t>Deficit Reduction Plan?</t>
  </si>
  <si>
    <t xml:space="preserve">Total </t>
  </si>
  <si>
    <t>Enter Contracted Company Name                              (Column C)</t>
  </si>
  <si>
    <t xml:space="preserve"> Contract Amount Applied to the Indirect Cost Rate Base                                   (Column E)</t>
  </si>
  <si>
    <t xml:space="preserve">Column (E) and (F) are calculated automatically based on the information provided in Columns (A through D).  </t>
  </si>
  <si>
    <t xml:space="preserve">Please do not remove and reinsert this tab from the workbook or paste into this tab.  The AFR will be returned to the auditor if this tab is completed incorrectly. </t>
  </si>
  <si>
    <t>Column A, B, C, D below must be completed for each contract.  Enter Column B without hypens.  Ex) 101000600</t>
  </si>
  <si>
    <t xml:space="preserve">All audit questions on page 2 are answered appropriately by checking all that apply. This page must also be certified with the signature of the CPA firm.  Comments and </t>
  </si>
  <si>
    <t>The auditor's Opinion and Notes to the Financial Statements and the Corrective Action Plan(s) on LEA letterhead are embedded in the "Opinion-Notes" tab.</t>
  </si>
  <si>
    <r>
      <t xml:space="preserve">All </t>
    </r>
    <r>
      <rPr>
        <b/>
        <u/>
        <sz val="9"/>
        <rFont val="Calibri"/>
        <family val="2"/>
        <scheme val="minor"/>
      </rPr>
      <t>Other</t>
    </r>
    <r>
      <rPr>
        <sz val="9"/>
        <rFont val="Calibri"/>
        <family val="2"/>
        <scheme val="minor"/>
      </rPr>
      <t xml:space="preserve"> accounts and functions labeled "(describe &amp; itemize) are properly noted on the "Itemization" tab.</t>
    </r>
  </si>
  <si>
    <t xml:space="preserve">Cover Page:  Choose School District or Joint Agreement.  </t>
  </si>
  <si>
    <t xml:space="preserve">Choose School District or Joint Agreement.  </t>
  </si>
  <si>
    <t>Section E:  Is there a material impact on the entity's financial position?</t>
  </si>
  <si>
    <t>Section A:  Tax Rates are not entered.  Cells D10, F10, H10, L10 on tab 3 must have a tax rate or 0 entered.</t>
  </si>
  <si>
    <t>Total Student Activity Direct Receipts/Revenues</t>
  </si>
  <si>
    <t>Total Student Activity Disbursements/Expenditures</t>
  </si>
  <si>
    <t>Total District/School Activity Income (without Student Activity Funds)</t>
  </si>
  <si>
    <t>Total District/School Activity Income (with Student Activity Funds)</t>
  </si>
  <si>
    <t xml:space="preserve">Student Activity Funds Revenues </t>
  </si>
  <si>
    <t>1999</t>
  </si>
  <si>
    <t xml:space="preserve">Student Activity Fund Expenditures </t>
  </si>
  <si>
    <r>
      <t xml:space="preserve">Total Instruction </t>
    </r>
    <r>
      <rPr>
        <b/>
        <vertAlign val="superscript"/>
        <sz val="8"/>
        <rFont val="Calibri"/>
        <family val="2"/>
        <scheme val="minor"/>
      </rPr>
      <t>10</t>
    </r>
    <r>
      <rPr>
        <b/>
        <sz val="8"/>
        <rFont val="Calibri"/>
        <family val="2"/>
        <scheme val="minor"/>
      </rPr>
      <t xml:space="preserve"> (without Student Activity Funds)</t>
    </r>
  </si>
  <si>
    <r>
      <t xml:space="preserve">Total Instruction </t>
    </r>
    <r>
      <rPr>
        <b/>
        <vertAlign val="superscript"/>
        <sz val="8"/>
        <rFont val="Calibri"/>
        <family val="2"/>
        <scheme val="minor"/>
      </rPr>
      <t>10</t>
    </r>
    <r>
      <rPr>
        <b/>
        <sz val="8"/>
        <rFont val="Calibri"/>
        <family val="2"/>
        <scheme val="minor"/>
      </rPr>
      <t xml:space="preserve"> (with Student Activity Funds)</t>
    </r>
  </si>
  <si>
    <t>Total Direct Disbursements/Expenditures (without Student Activity Funds 1999)</t>
  </si>
  <si>
    <t>Total Direct Disbursements/Expenditures (with Student Activity Funds 1999)</t>
  </si>
  <si>
    <t>Total Direct Receipts/Revenues (with Student Activity Funds 1799)</t>
  </si>
  <si>
    <t>Total Direct Receipts/Revenues (without Student Activity Funds 1799)</t>
  </si>
  <si>
    <t>Excess (Deficiency) of Receipts/Revenues Over Disbursements/Expenditures (without Student Activity Funds 1999)</t>
  </si>
  <si>
    <t>Excess (Deficiency) of Receipts/Revenues Over Disbursements/Expenditures (with Student Activity Funds 1999)</t>
  </si>
  <si>
    <t>Special Education Programs (Functions 1200 - 1220)</t>
  </si>
  <si>
    <t>Regular K-12 Programs  Private Tuition</t>
  </si>
  <si>
    <t>Special Education Programs K-12 Private Tuition</t>
  </si>
  <si>
    <t>Special Education Programs Pre-K Tuition</t>
  </si>
  <si>
    <t>Remedial/Supplemental Programs K-12 Private Tuition</t>
  </si>
  <si>
    <t>Remedial/Supplemental Programs Pre-K Private Tuition</t>
  </si>
  <si>
    <t>Adult/Continuing Education Programs Private Tuition</t>
  </si>
  <si>
    <t>CTE Programs Private Tuition</t>
  </si>
  <si>
    <t>Interscholastic Programs Private Tuition</t>
  </si>
  <si>
    <t>Summer School Programs Private Tuition</t>
  </si>
  <si>
    <t>Gifted Programs Private Tuition</t>
  </si>
  <si>
    <t>Bilingual Programs Private Tuition</t>
  </si>
  <si>
    <t>Truants Alternative/Opt Ed Programs Private Tuition</t>
  </si>
  <si>
    <t>Support Services - Pupil</t>
  </si>
  <si>
    <t>Total Support Services - Pupil</t>
  </si>
  <si>
    <t>Support Services - Instructional Staff</t>
  </si>
  <si>
    <t>Support Services - School Administration</t>
  </si>
  <si>
    <r>
      <t xml:space="preserve">Other Support Services - School Administration </t>
    </r>
    <r>
      <rPr>
        <i/>
        <sz val="8"/>
        <rFont val="Calibri"/>
        <family val="2"/>
        <scheme val="minor"/>
      </rPr>
      <t>(Describe &amp; Itemize)</t>
    </r>
  </si>
  <si>
    <t>Support Services - Business</t>
  </si>
  <si>
    <t>Support Services - Central</t>
  </si>
  <si>
    <t>Planning, Research, Development &amp; Evaluation Services</t>
  </si>
  <si>
    <r>
      <t>Other Support Services</t>
    </r>
    <r>
      <rPr>
        <b/>
        <i/>
        <sz val="9"/>
        <rFont val="Calibri"/>
        <family val="2"/>
        <scheme val="minor"/>
      </rPr>
      <t xml:space="preserve"> (Describe &amp; Itemize)</t>
    </r>
  </si>
  <si>
    <t>Payments to Other Dist &amp; Govt Units (In-State)</t>
  </si>
  <si>
    <r>
      <t xml:space="preserve">Other Payments to In-State Govt Units </t>
    </r>
    <r>
      <rPr>
        <i/>
        <sz val="8"/>
        <rFont val="Calibri"/>
        <family val="2"/>
        <scheme val="minor"/>
      </rPr>
      <t>(Describe &amp; Itemize)</t>
    </r>
  </si>
  <si>
    <t>Total Payments to Other Dist &amp; Govt Units (In-State)</t>
  </si>
  <si>
    <r>
      <t>Other Payments to In-State Govt Units</t>
    </r>
    <r>
      <rPr>
        <i/>
        <sz val="8"/>
        <rFont val="Calibri"/>
        <family val="2"/>
        <scheme val="minor"/>
      </rPr>
      <t xml:space="preserve"> (Describe &amp; Itemize)</t>
    </r>
  </si>
  <si>
    <t>Total Payments to Other Dist &amp; Govt Units - Tuition (In State)</t>
  </si>
  <si>
    <t>Payments for Adult/Continuing Ed Programs - Transfers</t>
  </si>
  <si>
    <r>
      <t>Other Payments to In-State Govt Units - Transfers</t>
    </r>
    <r>
      <rPr>
        <i/>
        <sz val="8"/>
        <rFont val="Calibri"/>
        <family val="2"/>
        <scheme val="minor"/>
      </rPr>
      <t xml:space="preserve"> (Describe &amp; Itemize)</t>
    </r>
  </si>
  <si>
    <t>Total Payments to Other Dist &amp; Govt Units-Transfers (In State)</t>
  </si>
  <si>
    <t>Payments to Other Dist &amp; Govt Units (Out of State)</t>
  </si>
  <si>
    <t>INSTRUCTION (TF)</t>
  </si>
  <si>
    <t>SUPPORT SERVICES (TF)</t>
  </si>
  <si>
    <t>COMMUNITY SERVICES (TF)</t>
  </si>
  <si>
    <r>
      <t>Total Instruction</t>
    </r>
    <r>
      <rPr>
        <b/>
        <vertAlign val="superscript"/>
        <sz val="8"/>
        <rFont val="Calibri"/>
        <family val="2"/>
        <scheme val="minor"/>
      </rPr>
      <t>14</t>
    </r>
  </si>
  <si>
    <t>7-9</t>
  </si>
  <si>
    <t>10-15</t>
  </si>
  <si>
    <t>16-24</t>
  </si>
  <si>
    <t xml:space="preserve">A tax rate must be entered in the Educational, Operations and Maintenance, Transportation, and Working Cash boxes above.  If the tax rate is zero, enter "0".  </t>
  </si>
  <si>
    <t>To determine the applicable contracts for this schedule, they must meet ALL three qualifications below:</t>
  </si>
  <si>
    <t>Total Receipts/Revenues from Local Sources (with Student Activity Funds 1799)</t>
  </si>
  <si>
    <t>Total Receipts/Revenues from Local Sources (without Student Activity Funds 1799)</t>
  </si>
  <si>
    <t>Restricted Tax Levies Page 27, Line 25 must = Reserved Fund Balance, Pages 5 &amp; 6, Line 38.</t>
  </si>
  <si>
    <t>Revenue Adjustments (C226 thru J253)</t>
  </si>
  <si>
    <t xml:space="preserve">Total Deductions for OEPP Computation (Sum of Lines 18 - 95) </t>
  </si>
  <si>
    <t>Total Operating Expenses Regular K-12 (Line 14 minus Line 96)</t>
  </si>
  <si>
    <t>Estimated OEPP  (Line 97 divided by Line 98)</t>
  </si>
  <si>
    <t xml:space="preserve">Student Activity Funds, Convenience Accounts, and other agency funds are included, if applicable. </t>
  </si>
  <si>
    <t>Page 26:  Schedule of Long-Term Debt</t>
  </si>
  <si>
    <t>Total Long-Term Debt Issued (P26, Cell F49) must = Principal on Long-Term Debt Sold (P7, Cells C33:K33).</t>
  </si>
  <si>
    <t xml:space="preserve">3.  Only list contracts that were paid over $25,000 for the fiscal year.  </t>
  </si>
  <si>
    <t>Single Audit Questions 217-782-5630 or GATA@isbe.net</t>
  </si>
  <si>
    <t>Annual Financial Report Questions 217-785-8779 or finance1@isbe.net</t>
  </si>
  <si>
    <t>(Source document for the computation of the Indirect Cost Rate is found in the "Expenditures" tab.)</t>
  </si>
  <si>
    <t>Assest - Liab 2021</t>
  </si>
  <si>
    <t>Acct Sum 2021</t>
  </si>
  <si>
    <t>Rev 2021</t>
  </si>
  <si>
    <t>Exp 2021</t>
  </si>
  <si>
    <t>PCTC OEPP 2021</t>
  </si>
  <si>
    <t>Single Audit and GATA Information</t>
  </si>
  <si>
    <t>Please read schedule instructions before completing.</t>
  </si>
  <si>
    <t>Part 1:  CARES, CRRSA, and ARP REVENUE</t>
  </si>
  <si>
    <t xml:space="preserve">Revenue Section A </t>
  </si>
  <si>
    <t xml:space="preserve"> Description (Enter Whole Dollars) *See instructions for detailed descriptions of revenue </t>
  </si>
  <si>
    <t>ESSER I (only) (CARES Act) (FRIS SUB PROGRAM CODES: ER, DE, EE, PL)</t>
  </si>
  <si>
    <t>GEER I (only) (CARES Act) (FRIS SUB PROGRAM CODE: DG, EC)</t>
  </si>
  <si>
    <t>Total Revenue Section A</t>
  </si>
  <si>
    <t>Revenue Section B</t>
  </si>
  <si>
    <t>Total Revenue Section B</t>
  </si>
  <si>
    <t xml:space="preserve">Revenue Section C:  Reconciliation for Revenue Account 4998 - Total Revenue </t>
  </si>
  <si>
    <t>Total Other Federal Revenue (Section A plus Section B)</t>
  </si>
  <si>
    <t>Total Other Federal Revenue from Revenue Tab</t>
  </si>
  <si>
    <t>Error must be corrected before submitting to ISBE</t>
  </si>
  <si>
    <t>Part 2:  CARES, CRRSA, and ARP EXPENDITURES</t>
  </si>
  <si>
    <t xml:space="preserve">Expenditure Section A:    </t>
  </si>
  <si>
    <t>-------------------------------------------------------------------------------------------DISBURSEMENTS------------------------------------------------------------------------------------</t>
  </si>
  <si>
    <t xml:space="preserve">FUNCTION </t>
  </si>
  <si>
    <t>1.  List the total expenditures for the Functions 1000 and 2000 below</t>
  </si>
  <si>
    <t>INSTRUCTION Total Expenditures</t>
  </si>
  <si>
    <t xml:space="preserve">SUPPORT SERVICES Total Expenditures </t>
  </si>
  <si>
    <t>2.  List the specific expenditures in Functions: 2530, 2540, &amp; 2560 below (these expenditures are also included in Function 2000 above)</t>
  </si>
  <si>
    <t>Facilities Acquisition and Construction Services (Total)</t>
  </si>
  <si>
    <t>2530</t>
  </si>
  <si>
    <t>OPERATION &amp; MAINTENANCE OF PLANT SERVICES (Total)</t>
  </si>
  <si>
    <t>2540</t>
  </si>
  <si>
    <t>FOOD SERVICES (Total)</t>
  </si>
  <si>
    <t>2560</t>
  </si>
  <si>
    <t>3.  List the technology expenses in Functions: 1000 &amp; 2000 below (these expenditures are also included in Functions 1000 &amp; 2000 above).</t>
  </si>
  <si>
    <t>TECHNOLOGY-RELATED SUPPLIES, PURCHASE SERVICES, EQUIPMENT (Included in Function 1000)</t>
  </si>
  <si>
    <t>TECHNOLOGY-RELATED SUPPLIES, PURCHASE SERVICES, EQUIPMENT (Included in Function 2000)</t>
  </si>
  <si>
    <t>TOTAL TECHNOLOGY-RELATED SUPPLIES, PURCHASE SERVICES, EQUIPMENT (Total TECHNOLOGY included in all Expenditure Functions)</t>
  </si>
  <si>
    <t>Total Technology</t>
  </si>
  <si>
    <t>TOTAL EXPENDITURES (from all CARES, CRRSA, &amp; ARP funds)</t>
  </si>
  <si>
    <t>INSTRUCTION</t>
  </si>
  <si>
    <t>SUPPORT SERVICES</t>
  </si>
  <si>
    <t>TOTAL EXPENDITURES</t>
  </si>
  <si>
    <t>TOTAL TECHNOLOGY EXPENDITURES (from all CARES, CRRSA, &amp; ARP funds)</t>
  </si>
  <si>
    <t>TOTAL TECHNOLOGY-RELATED SUPPLIES, PURCHASE SERVICES, EQUIPMENT (Total TECHNOLOGY Expenditures)</t>
  </si>
  <si>
    <t xml:space="preserve">Expenditure Section E:    </t>
  </si>
  <si>
    <t xml:space="preserve">Expenditure Section F:    </t>
  </si>
  <si>
    <t xml:space="preserve">Expenditure Section B:    </t>
  </si>
  <si>
    <t xml:space="preserve">Expenditure Section C:    </t>
  </si>
  <si>
    <t xml:space="preserve">Expenditure Section D:    </t>
  </si>
  <si>
    <r>
      <t xml:space="preserve">  </t>
    </r>
    <r>
      <rPr>
        <b/>
        <u/>
        <sz val="9"/>
        <rFont val="Calibri"/>
        <family val="2"/>
        <scheme val="minor"/>
      </rPr>
      <t>Round all amounts to the nearest dollar.</t>
    </r>
    <r>
      <rPr>
        <sz val="9"/>
        <rFont val="Calibri"/>
        <family val="2"/>
        <scheme val="minor"/>
      </rPr>
      <t xml:space="preserve">  Do not enter cents. (Exception:  9 Month ADA on PCTC OEPP Tab)</t>
    </r>
  </si>
  <si>
    <t>CARES CRRSA ARP Schedule……………………………………………………………………….…………….............................................................................................</t>
  </si>
  <si>
    <t>CARES CRRSA ARP</t>
  </si>
  <si>
    <t xml:space="preserve">Federal Stimulus Revenue </t>
  </si>
  <si>
    <t xml:space="preserve">CARES CRRSA ARP Schedule </t>
  </si>
  <si>
    <t>Total Student Activity Current Assets For Student Activity Funds</t>
  </si>
  <si>
    <t>Student Activity Fund Cash and Investments</t>
  </si>
  <si>
    <t>CURRENT LIABILITIES (400) For Student Activity Funds</t>
  </si>
  <si>
    <t>Total Current Liabilities For Student Activity Funds</t>
  </si>
  <si>
    <t>Total Student Activity  Liabilities and Fund Balance For Student Activity Funds</t>
  </si>
  <si>
    <t xml:space="preserve">ASSETS /LIABILITIES for Student Activity Funds </t>
  </si>
  <si>
    <t>Assets-Liab 2021</t>
  </si>
  <si>
    <t>CURRENT ASSETS (100)  for Student Activity Funds</t>
  </si>
  <si>
    <t>English Learning (Bilingual) Contributions from EBF Funds **</t>
  </si>
  <si>
    <t>---</t>
  </si>
  <si>
    <t>Auditcheck</t>
  </si>
  <si>
    <t xml:space="preserve">Expenditure Section G:    </t>
  </si>
  <si>
    <t>RECEIPTS/REVENUES (with Student Activity Funds)</t>
  </si>
  <si>
    <t>DISBURSEMENTS/EXPENDITURES (with Student Activity Funds)</t>
  </si>
  <si>
    <t>OTHER SOURCES/USES OF FUNDS (with Student Activity Funds)</t>
  </si>
  <si>
    <t>RECEIPTS/REVENUES -Student Activity Funds</t>
  </si>
  <si>
    <t>DISBURSEMENTS/EXPENDITURES -Students Activity Funds</t>
  </si>
  <si>
    <t>Assets-Liab (C45,C48, C49), Acct Summary (C85), Revenues (C82), Expenditures (H33) -Enter Student Activity Funds</t>
  </si>
  <si>
    <r>
      <rPr>
        <b/>
        <sz val="9"/>
        <rFont val="Calibri"/>
        <family val="2"/>
        <scheme val="minor"/>
      </rPr>
      <t>Single Audit and GATA Information</t>
    </r>
    <r>
      <rPr>
        <sz val="9"/>
        <rFont val="Calibri"/>
        <family val="2"/>
        <scheme val="minor"/>
      </rPr>
      <t>………………………………………………………………………………..............................................................................</t>
    </r>
  </si>
  <si>
    <t xml:space="preserve">PLEASE DO NOT REMOVE AND REINSERT THIS SCHEDULE INTO THE AFR.  IF THE LINKS ARE BROKEN, THE AFR WILL BE SENT BACK TO THE AUDITOR FOR CORRECTION.  </t>
  </si>
  <si>
    <t>(Remaining) Other Federal Revenues in Revenue Acct 4998 - not accounted for elsewhere in Revenue Section A or Revenue Section B</t>
  </si>
  <si>
    <t>Difference (must equal 0)</t>
  </si>
  <si>
    <t>Total Deductions for PCTC Computation  Line 104 through Line 193</t>
  </si>
  <si>
    <t>Net Operating Expense for Tuition Computation (Line 97 minus Line 195)</t>
  </si>
  <si>
    <t>Total Allowance for PCTC Computation (Line 196 plus Line 197)</t>
  </si>
  <si>
    <t>Total Estimated PCTC (Line 198 divided by Line 199)</t>
  </si>
  <si>
    <t>*The total OEPP/PCTC may change based on the data provided.  The final amounts will be calculated by ISBE.  The 9-month ADA listed on the this tab is NOT the final 9-month ADA.</t>
  </si>
  <si>
    <t>CARES CRRSA 2021</t>
  </si>
  <si>
    <t>Child and Adult Care Food Program</t>
  </si>
  <si>
    <t>Title IV - Student Support &amp; Academic Enrichment Grant</t>
  </si>
  <si>
    <t>Special Education - Funding for Children Requiring Sp Ed Services</t>
  </si>
  <si>
    <t xml:space="preserve">   Note:  School Districts and Regional Superintendents may prefer a complete paper copy in lieu of an electronic file. Please comply with their requests as necessary.  </t>
  </si>
  <si>
    <r>
      <rPr>
        <b/>
        <sz val="9"/>
        <rFont val="Calibri"/>
        <family val="2"/>
        <scheme val="minor"/>
      </rPr>
      <t xml:space="preserve">  </t>
    </r>
    <r>
      <rPr>
        <b/>
        <u/>
        <sz val="9"/>
        <rFont val="Calibri"/>
        <family val="2"/>
        <scheme val="minor"/>
      </rPr>
      <t>Requesting an Extension of Time</t>
    </r>
    <r>
      <rPr>
        <sz val="9"/>
        <rFont val="Calibri"/>
        <family val="2"/>
        <scheme val="minor"/>
      </rPr>
      <t xml:space="preserve"> must be submitted in writing via email or letter to the Regional Office of Education (at the discretion of the ROE).  </t>
    </r>
  </si>
  <si>
    <r>
      <t xml:space="preserve">    Budget (ISBE FORM 50-36).  Explain in the comments box below in pursuant to</t>
    </r>
    <r>
      <rPr>
        <i/>
        <sz val="8"/>
        <rFont val="Calibri"/>
        <family val="2"/>
        <scheme val="minor"/>
      </rPr>
      <t xml:space="preserve"> Illinois School Code [105 ILCS 5/3-15.1; 5/10-17; 5/17-1]</t>
    </r>
    <r>
      <rPr>
        <sz val="8"/>
        <rFont val="Calibri"/>
        <family val="2"/>
        <scheme val="minor"/>
      </rPr>
      <t>.</t>
    </r>
  </si>
  <si>
    <t>The numbers shown are the sum of entries on page 26.</t>
  </si>
  <si>
    <t>Tax Anticipation Warrants Borrowed (P26, Cell F6-7 &amp; F11)</t>
  </si>
  <si>
    <t>Long-Term Debt Outstanding (P3, Cell H38)</t>
  </si>
  <si>
    <t xml:space="preserve">Total Long-Term Debt Allowed (P3, Cell H32) </t>
  </si>
  <si>
    <t>Reserved Student Activity Fund Balance For Student Activity Funds</t>
  </si>
  <si>
    <t>Payments to Other Districts &amp; Governmental Units</t>
  </si>
  <si>
    <t>DEBT SERVICE - INTEREST ON LONG-TERM DEBT</t>
  </si>
  <si>
    <t>Expenditures 16-24, L116</t>
  </si>
  <si>
    <t>Expenditures 16-24, L155</t>
  </si>
  <si>
    <t>Expenditures 16-24, L178</t>
  </si>
  <si>
    <t>Expenditures 16-24, L214</t>
  </si>
  <si>
    <t>Expenditures 16-24, L7, Col K - (G+I)</t>
  </si>
  <si>
    <t>Expenditures 16-24, L9, Col K - (G+I)</t>
  </si>
  <si>
    <t>Expenditures 16-24, L11, Col K - (G+I)</t>
  </si>
  <si>
    <t>Expenditures 16-24, L12, Col K - (G+I)</t>
  </si>
  <si>
    <t>Expenditures 16-24, L15, Col K - (G+I)</t>
  </si>
  <si>
    <t>Expenditures 16-24, L20, Col K</t>
  </si>
  <si>
    <t>Expenditures 16-24, L21, Col K</t>
  </si>
  <si>
    <t>Expenditures 16-24, L22, Col K</t>
  </si>
  <si>
    <t>Expenditures 16-24, L23, Col K</t>
  </si>
  <si>
    <t>Expenditures 16-24, L24, Col K</t>
  </si>
  <si>
    <t>Expenditures 16-24, L25, Col K</t>
  </si>
  <si>
    <t>Expenditures 16-24, L26, Col K</t>
  </si>
  <si>
    <t>Expenditures 16-24, L27, Col K</t>
  </si>
  <si>
    <t>Expenditures 16-24, L28, Col K</t>
  </si>
  <si>
    <t>Expenditures 16-24, L29, Col K</t>
  </si>
  <si>
    <t>Expenditures 16-24, L30, Col K</t>
  </si>
  <si>
    <t>Expenditures 16-24, L31, Col K</t>
  </si>
  <si>
    <t>Expenditures 16-24, L32, Col K</t>
  </si>
  <si>
    <t>Expenditures 16-24, L77, Col K - (G+I)</t>
  </si>
  <si>
    <t>Expenditures 16-24, L104, Col K</t>
  </si>
  <si>
    <t>Expenditures 16-24, L116, Col G</t>
  </si>
  <si>
    <t>Expenditures 16-24, L116, Col I</t>
  </si>
  <si>
    <t>Expenditures 16-24, L134, Col K - (G+I)</t>
  </si>
  <si>
    <t>Expenditures 16-24, L143, Col K</t>
  </si>
  <si>
    <t>Expenditures 16-24, L155, Col G</t>
  </si>
  <si>
    <t>Expenditures 16-24, L155, Col I</t>
  </si>
  <si>
    <t>Expenditures 16-24, L164, Col K</t>
  </si>
  <si>
    <t>Expenditures 16-24, L174, Col K</t>
  </si>
  <si>
    <t>Expenditures 16-24, L189, Col K - (G+I)</t>
  </si>
  <si>
    <t>Expenditures 16-24, L200, Col K</t>
  </si>
  <si>
    <t>Expenditures 16-24, L210, Col K</t>
  </si>
  <si>
    <t>Expenditures 16-24, L214, Col G</t>
  </si>
  <si>
    <t>Expenditures 16-24, L214, Col I</t>
  </si>
  <si>
    <t>Expenditures 16-24, L220, Col K</t>
  </si>
  <si>
    <t>Expenditures 16-24, L222, Col K</t>
  </si>
  <si>
    <t>Expenditures 16-24, L224, Col K</t>
  </si>
  <si>
    <t>Expenditures 16-24, L225, Col K</t>
  </si>
  <si>
    <t>Expenditures 16-24, L228, Col K</t>
  </si>
  <si>
    <t>Expenditures 16-24, L338, Col K</t>
  </si>
  <si>
    <t>Expenditures 16-24, L339, Col K</t>
  </si>
  <si>
    <t>Expenditures 16-24, L340, Col K</t>
  </si>
  <si>
    <t>Expenditures 16-24, L341, Col K</t>
  </si>
  <si>
    <t>Expenditures 16-24, L342, Col K</t>
  </si>
  <si>
    <t>Expenditures 16-24, L343, Col K</t>
  </si>
  <si>
    <t>Revenues 10-15, L43, Col F</t>
  </si>
  <si>
    <t>Revenues 10-15, L47, Col F</t>
  </si>
  <si>
    <t>Revenues 10-15, L49, Col F</t>
  </si>
  <si>
    <t>Revenues 10-15, L50 Col F</t>
  </si>
  <si>
    <t>Revenues 10-15, L56, Col F</t>
  </si>
  <si>
    <t>Revenues 10-15, L59, Col F</t>
  </si>
  <si>
    <t xml:space="preserve">Revenues 10-15, L60, Col F </t>
  </si>
  <si>
    <t>Revenues 10-15, L61, Col F</t>
  </si>
  <si>
    <t>Revenues 10-15, L62, Col F</t>
  </si>
  <si>
    <t>Revenues 10-15, L151, Col D &amp; F</t>
  </si>
  <si>
    <t>Revenues 10-15, L152, Col D &amp; F</t>
  </si>
  <si>
    <t>Revenues 10-15, L213, Col D,F</t>
  </si>
  <si>
    <t>Revenues 10-15, L214, Col D,F</t>
  </si>
  <si>
    <t>Revenues 10-15, L224, Col D</t>
  </si>
  <si>
    <t>Revenues 10-15, L42, Col F</t>
  </si>
  <si>
    <t>Revenues 10-15, L44, Col F</t>
  </si>
  <si>
    <t>Revenues 10-15, L45, Col F</t>
  </si>
  <si>
    <t>Revenues 10-15, L46, Col F</t>
  </si>
  <si>
    <t>Revenues 10-15, L51, Col F</t>
  </si>
  <si>
    <t>Revenues 10-15, L53, Col F</t>
  </si>
  <si>
    <t>Revenues 10-15, L54, Col F</t>
  </si>
  <si>
    <t>Revenues 10-15, L55, Col F</t>
  </si>
  <si>
    <t>Revenues 10-15, L57, Col F</t>
  </si>
  <si>
    <t>Revenues 10-15, L58, Col F</t>
  </si>
  <si>
    <t>Revenues 10-15, L75, Col C</t>
  </si>
  <si>
    <t>Revenues 10-15, L83, Col C,D</t>
  </si>
  <si>
    <t>Revenues 10-15, L86, Col C</t>
  </si>
  <si>
    <t>Revenues 10-15, L89, Col C</t>
  </si>
  <si>
    <t>Revenues 10-15, L90, Col C</t>
  </si>
  <si>
    <t>Revenues 10-15, L93, Col C</t>
  </si>
  <si>
    <t>Revenues 10-15, L94, Col C</t>
  </si>
  <si>
    <t>Revenues 10-15, L97, Col C,D</t>
  </si>
  <si>
    <t>Revenues 10-15, L100, Col C,D,F</t>
  </si>
  <si>
    <t>Revenues 10-15, L106, Col C,D,E,F,G</t>
  </si>
  <si>
    <t>Revenues 10-15, L108, Col C</t>
  </si>
  <si>
    <t>Revenues 10-15, L134, Col C,D,F</t>
  </si>
  <si>
    <t>Revenues 10-15, L143, Col C,D,G</t>
  </si>
  <si>
    <t>Revenues 10-15, L147, Col C,G</t>
  </si>
  <si>
    <t>Revenues 10-15, L148, Col C</t>
  </si>
  <si>
    <t>Revenues 10-15, L149, Col C,D,G</t>
  </si>
  <si>
    <t>Revenues 10-15, L150,Col C,D</t>
  </si>
  <si>
    <t>Revenues 10-15, L157, Col C,D,F,G</t>
  </si>
  <si>
    <t>Revenues 10-15, L158, Col C</t>
  </si>
  <si>
    <t>Revenues 10-15, L159, Col C,D,F,G</t>
  </si>
  <si>
    <t>Revenues 10-15, L160, Col C,F,G</t>
  </si>
  <si>
    <t>Revenues 10-15, L162, Col C,D,F,G</t>
  </si>
  <si>
    <t>Revenues 10-15, L163, Col C,D,F,G</t>
  </si>
  <si>
    <t>Revenues 10-15, L164, Col C,D,E,F,G</t>
  </si>
  <si>
    <t>Revenues 10-15, L165, Col C,D,E,F,G</t>
  </si>
  <si>
    <t>Revenues 10-15, L166, Col C,F</t>
  </si>
  <si>
    <t>Revenues 10-15, L169, Col D</t>
  </si>
  <si>
    <t>Revenues 10-15, L170, Col C-G,J</t>
  </si>
  <si>
    <t>Revenues 10-15, L179, Col C</t>
  </si>
  <si>
    <t>Revenues 10-15, L183, Col C,D,F,G</t>
  </si>
  <si>
    <t>Revenues 10-15, L190, Col C,D,F,G</t>
  </si>
  <si>
    <t>Revenues 10-15, L200, Col C,G</t>
  </si>
  <si>
    <t>Revenues 10-15, L206, Col C,D,F,G</t>
  </si>
  <si>
    <t>Revenues 10-15, L211, Col C,D,F,G</t>
  </si>
  <si>
    <t>Revenues 10-15, L215, Col C,D,F,G</t>
  </si>
  <si>
    <t>Revenues 10-15, L216, Col C,D,F,G</t>
  </si>
  <si>
    <t>Revenues 10-15, L217, Col C,D,F,G</t>
  </si>
  <si>
    <t>Revenues 10-15, L218, Col C,D,F,G</t>
  </si>
  <si>
    <t>Revenues 10-15, L223, Col C,D,G</t>
  </si>
  <si>
    <t>Revenues 10-15, L255, Col C</t>
  </si>
  <si>
    <t>Revenues 10-15, L257, Col C,F,G</t>
  </si>
  <si>
    <t>Revenues 10-15, L258, Col C,F,G</t>
  </si>
  <si>
    <t>Revenues 10-15, L259, Col C,D,F,G</t>
  </si>
  <si>
    <t>Revenues 10-15, L260, Col C,D,F,G</t>
  </si>
  <si>
    <t>Revenues 10-15, L261, Col C,D,F,G</t>
  </si>
  <si>
    <t>Revenues 10-15, L262, Col C,D,F,G</t>
  </si>
  <si>
    <t>Revenues 10-15, L263, Col C,D,F,G</t>
  </si>
  <si>
    <t>Revenues 10-15, L264, Col C,D,F,G</t>
  </si>
  <si>
    <t>Revenues 10-15, L265, Col C,D,F,G</t>
  </si>
  <si>
    <t>Revenues 10-15, L266, Col C,D,F,G</t>
  </si>
  <si>
    <t>Revenues 10-15, L267, Col C,D,F,G</t>
  </si>
  <si>
    <t>Revenues 10-15, L52, Col F</t>
  </si>
  <si>
    <t>Enter Fund-Function-Object Name, Where the Expenditure was Recorded (Column A)</t>
  </si>
  <si>
    <r>
      <t xml:space="preserve">Food Services (1-2560) </t>
    </r>
    <r>
      <rPr>
        <i/>
        <sz val="8"/>
        <rFont val="Calibri"/>
        <family val="2"/>
        <scheme val="minor"/>
      </rPr>
      <t xml:space="preserve">Must be less than (P16, Col E-F, L65) </t>
    </r>
  </si>
  <si>
    <t>The "Deficit Reduction Plan" is developed using ISBE guidelines and is included in the School District Budget Form 50-36, beginning with page 22.  A plan is required when the operating funds listed below result in direct revenues (cell F8) being less than direct expenditures (cell F9) by an amount equal to or greater than one-third (1/3) of the ending fund balance (cell f11).  That is, if the ending fund balance is less than three times the deficit spending, the district must adopt and submit an original budget/amended budget with ISBE that provides a "deficit reduction plan" to balance the shortfall within the next three years.</t>
  </si>
  <si>
    <r>
      <rPr>
        <b/>
        <sz val="10"/>
        <rFont val="Calibri"/>
        <family val="2"/>
        <scheme val="minor"/>
      </rPr>
      <t xml:space="preserve">Unbalanced - </t>
    </r>
    <r>
      <rPr>
        <sz val="10"/>
        <rFont val="Calibri"/>
        <family val="2"/>
        <scheme val="minor"/>
      </rPr>
      <t xml:space="preserve">a "deficit reduction plan" and narrative must be adopted and submitted to ISBE with the most current fiscal year School District Budget Form 50-36.  This plan must result in a balanced operating budget within three years as adopted by the local board of education.  </t>
    </r>
    <r>
      <rPr>
        <i/>
        <sz val="8"/>
        <rFont val="Calibri"/>
        <family val="2"/>
        <scheme val="minor"/>
      </rPr>
      <t>(See the School District Budget Form 50-36 -Tab: Deficit BudgetSum Calc 22)</t>
    </r>
  </si>
  <si>
    <t>Page 7-9:  Other Sources of Funds must = Other Uses of Funds</t>
  </si>
  <si>
    <t xml:space="preserve">This schedule is to calculate the amount allowed on contracts obligated by the school district for the Indirect Cost Rate calculation.  The contracts should be only for purchase services and not for salary contracts.  Do not include contracts for Capital Outlay (500) or Non-Capitalized Equipment (700) on this schedule.  They are excluded from the Indirect Cost Rate calculation.  </t>
  </si>
  <si>
    <t>Total ASSETS /LIABILITIES District with Student Activity Funds</t>
  </si>
  <si>
    <t>Total Current Assets District with Student Activity Funds</t>
  </si>
  <si>
    <t>Total Capital Assets District with Student Activity Funds</t>
  </si>
  <si>
    <t>CURRENT LIABILITIES (400) District with Student Activity Funds</t>
  </si>
  <si>
    <t>Total Current Liabilities District with Student Activity Funds</t>
  </si>
  <si>
    <t>LONG-TERM LIABILITIES (500) District with Student Activity Funds</t>
  </si>
  <si>
    <t>Total Long-Term Liabilities District with Student Activity Funds</t>
  </si>
  <si>
    <t>Reserved Fund Balance District with Student Activity Funds</t>
  </si>
  <si>
    <t>Unreserved Fund Balance District with Student Activity Funds</t>
  </si>
  <si>
    <t>Investment in General Fixed Assets District with Student Activity Funds</t>
  </si>
  <si>
    <t>Total Liabilities and Fund Balance District with Student Activity Funds</t>
  </si>
  <si>
    <t>80</t>
  </si>
  <si>
    <t>10, 20, 40 or 50-1100, 80</t>
  </si>
  <si>
    <t>10, 20, 40, 50 or 60-1500, 80</t>
  </si>
  <si>
    <t>Reserved Cash Balance</t>
  </si>
  <si>
    <t>Unreserved Cash Balance</t>
  </si>
  <si>
    <t>In the following categories, itemize the Tort Immunity expenditures in line 31 above.  Enter total dollar amount for each category.</t>
  </si>
  <si>
    <t xml:space="preserve">Schedules for Tort Immunity are to be completed for the revenues and expenditures reported in the Tort Immunity Fund (80) during the year.  </t>
  </si>
  <si>
    <t>Rest Tax 2021</t>
  </si>
  <si>
    <t xml:space="preserve">No </t>
  </si>
  <si>
    <t>If the answer to the above question is "YES", this schedule must be completed.</t>
  </si>
  <si>
    <t>2361, 2365</t>
  </si>
  <si>
    <t xml:space="preserve">closed FY21 </t>
  </si>
  <si>
    <r>
      <rPr>
        <b/>
        <sz val="9"/>
        <rFont val="Calibri"/>
        <family val="2"/>
        <scheme val="minor"/>
      </rPr>
      <t xml:space="preserve">Description </t>
    </r>
    <r>
      <rPr>
        <b/>
        <sz val="8"/>
        <rFont val="Calibri"/>
        <family val="2"/>
        <scheme val="minor"/>
      </rPr>
      <t>(Enter Whole Dollars)</t>
    </r>
  </si>
  <si>
    <t>Expenditures 16-24, L292</t>
  </si>
  <si>
    <t>Expenditures 16-24, L422</t>
  </si>
  <si>
    <t>Expenditures 16-24, L277, Col K</t>
  </si>
  <si>
    <t>Expenditures 16-24, L282, Col K</t>
  </si>
  <si>
    <t>Expenditures 16-24, L318, Col K - (G+I)</t>
  </si>
  <si>
    <t>Expenditures 16-24, L320, Col K - (G+I)</t>
  </si>
  <si>
    <t>Expenditures 16-24, L322, Col K - (G+I)</t>
  </si>
  <si>
    <t>Expenditures 16-24, L323, Col K - (G+I)</t>
  </si>
  <si>
    <t>Expenditures 16-24, L326, Col K - (G+I)</t>
  </si>
  <si>
    <t>Expenditures 16-24, L331, Col K</t>
  </si>
  <si>
    <t>Expenditures 16-24, L332, Col K</t>
  </si>
  <si>
    <t>Expenditures 16-24, L333, Col K</t>
  </si>
  <si>
    <t>Expenditures 16-24, L334, Col K</t>
  </si>
  <si>
    <t>Expenditures 16-24, L335, Col K</t>
  </si>
  <si>
    <t>Expenditures 16-24, L336, Col K</t>
  </si>
  <si>
    <t>Expenditures 16-24, L337, Col K</t>
  </si>
  <si>
    <t>Expenditures 16-24, L387, Col K - (G+I)</t>
  </si>
  <si>
    <t>Expenditures 16-24, L414, Col K</t>
  </si>
  <si>
    <t>Expenditures 16-24, L422, Col G</t>
  </si>
  <si>
    <t>Expenditures 16-24, L422, Col I</t>
  </si>
  <si>
    <t>CARES, CRRSA, and ARP SCHEDULE  - FY 2022</t>
  </si>
  <si>
    <t>Review of the July 1, 2021 through June 30, 2022 FRIS Expenditures reports may assist in determining the expenditures to use below.</t>
  </si>
  <si>
    <t>The district is ranked by ISBE in the lowest 25th percentile of like districts in administrative expenditures per student (4th quartile) and will waive the limitation by board action, subsequent to a public hearing.</t>
  </si>
  <si>
    <t>Embed signed Audit Questionnaire below:</t>
  </si>
  <si>
    <t xml:space="preserve">  10.  Other    </t>
  </si>
  <si>
    <t xml:space="preserve">11.  Other    </t>
  </si>
  <si>
    <t xml:space="preserve">12.  Other    </t>
  </si>
  <si>
    <t xml:space="preserve">  8.  Other                   </t>
  </si>
  <si>
    <t xml:space="preserve">9.  Other                   </t>
  </si>
  <si>
    <t>ESSER I EXPENDITURES (CARES)</t>
  </si>
  <si>
    <t>ESSER II EXPENDITURES (CRRSA)</t>
  </si>
  <si>
    <t>GEER I EXPENDITURES (CARES)</t>
  </si>
  <si>
    <t>closed FY22</t>
  </si>
  <si>
    <t>GEER II EXPENDITURES (CRRSA)</t>
  </si>
  <si>
    <t>ESSER III EXPENDITURES (ARP)</t>
  </si>
  <si>
    <t>CURES (Coronavirus State and Local Fiscal Recovery Funds)</t>
  </si>
  <si>
    <t xml:space="preserve">Expenditure Section H:    </t>
  </si>
  <si>
    <t xml:space="preserve">Expenditure Section I:    </t>
  </si>
  <si>
    <t xml:space="preserve">Expenditure Section J:    </t>
  </si>
  <si>
    <t xml:space="preserve">Expenditure Section K:    </t>
  </si>
  <si>
    <t xml:space="preserve">Expenditure Section L:    </t>
  </si>
  <si>
    <t xml:space="preserve">Expenditure Section M:    </t>
  </si>
  <si>
    <t xml:space="preserve">Expenditure Section N:    </t>
  </si>
  <si>
    <t>Other CARES Act Expenditures (not accounted for above)</t>
  </si>
  <si>
    <t>Other CRRSA Expenditures (not accounted for above)</t>
  </si>
  <si>
    <t>Other ARP Expenditures (not accounted for above)</t>
  </si>
  <si>
    <t>Expenditure 16-24</t>
  </si>
  <si>
    <t>ARP IDEA (ARP)</t>
  </si>
  <si>
    <t>ARP Homeless I (ARP)</t>
  </si>
  <si>
    <t>ARP Child Nutrition (ARP)</t>
  </si>
  <si>
    <t>CARES CRRSA ARP 2022</t>
  </si>
  <si>
    <t>RCDT</t>
  </si>
  <si>
    <t>School District/Joint Agreement</t>
  </si>
  <si>
    <t>01001001026</t>
  </si>
  <si>
    <t>Payson CUSD 1</t>
  </si>
  <si>
    <t>01001002026</t>
  </si>
  <si>
    <t>Liberty CUSD 2</t>
  </si>
  <si>
    <t>01001003026</t>
  </si>
  <si>
    <t>Central CUSD 3</t>
  </si>
  <si>
    <t>01001004026</t>
  </si>
  <si>
    <t>CUSD 4</t>
  </si>
  <si>
    <t>01001172022</t>
  </si>
  <si>
    <t>Quincy SD 172</t>
  </si>
  <si>
    <t>01005001026</t>
  </si>
  <si>
    <t>Brown County CUSD 1</t>
  </si>
  <si>
    <t>01009015026</t>
  </si>
  <si>
    <t>Beardstown CUSD 15</t>
  </si>
  <si>
    <t>01009064026</t>
  </si>
  <si>
    <t>Virginia CUSD 64</t>
  </si>
  <si>
    <t>01009262026</t>
  </si>
  <si>
    <t>A-C Central CUSD 262</t>
  </si>
  <si>
    <t>01069001026</t>
  </si>
  <si>
    <t>Franklin CUSD 1</t>
  </si>
  <si>
    <t>01069006026</t>
  </si>
  <si>
    <t>Waverly CUSD 6</t>
  </si>
  <si>
    <t>01069011026</t>
  </si>
  <si>
    <t>Meredosia-Chambersburg CUSD 11</t>
  </si>
  <si>
    <t>01069027026</t>
  </si>
  <si>
    <t>Triopia CUSD 27</t>
  </si>
  <si>
    <t>01069117022</t>
  </si>
  <si>
    <t>Jacksonville SD 117</t>
  </si>
  <si>
    <t>01075003026</t>
  </si>
  <si>
    <t>Pleasant Hill CUSD 3</t>
  </si>
  <si>
    <t>01075004026</t>
  </si>
  <si>
    <t>Griggsville-Perry CUSD 4</t>
  </si>
  <si>
    <t>01075010026</t>
  </si>
  <si>
    <t>Pikeland CUSD 10</t>
  </si>
  <si>
    <t>01075012026</t>
  </si>
  <si>
    <t>Western CUSD 12</t>
  </si>
  <si>
    <t>01086001026</t>
  </si>
  <si>
    <t>Winchester CUSD 1</t>
  </si>
  <si>
    <t>01086002026</t>
  </si>
  <si>
    <t>Scott-Morgan CUSD 2</t>
  </si>
  <si>
    <t>03003001026</t>
  </si>
  <si>
    <t>Mulberry Grove CUSD 1</t>
  </si>
  <si>
    <t>03003002026</t>
  </si>
  <si>
    <t>Bond County CUSD 2</t>
  </si>
  <si>
    <t>03011001026</t>
  </si>
  <si>
    <t>Morrisonville CUSD 1</t>
  </si>
  <si>
    <t>03011003026</t>
  </si>
  <si>
    <t>Taylorville CUSD 3</t>
  </si>
  <si>
    <t>03011004026</t>
  </si>
  <si>
    <t>Edinburg CUSD 4</t>
  </si>
  <si>
    <t>03011008026</t>
  </si>
  <si>
    <t>Pana CUSD 8</t>
  </si>
  <si>
    <t>03011014024</t>
  </si>
  <si>
    <t>South Fork SD 14</t>
  </si>
  <si>
    <t>03025010026</t>
  </si>
  <si>
    <t>Altamont CUSD 10</t>
  </si>
  <si>
    <t>03025020026</t>
  </si>
  <si>
    <t>Beecher City CUSD 20</t>
  </si>
  <si>
    <t>03025030026</t>
  </si>
  <si>
    <t>Dieterich CUSD 30</t>
  </si>
  <si>
    <t>03025040026</t>
  </si>
  <si>
    <t>Effingham CUSD 40</t>
  </si>
  <si>
    <t>03025050026</t>
  </si>
  <si>
    <t>Teutopolis CUSD 50</t>
  </si>
  <si>
    <t>03026201026</t>
  </si>
  <si>
    <t>Brownstown CUSD 201</t>
  </si>
  <si>
    <t>03026202026</t>
  </si>
  <si>
    <t>St Elmo CUSD 202</t>
  </si>
  <si>
    <t>03026203026</t>
  </si>
  <si>
    <t>Vandalia CUSD 203</t>
  </si>
  <si>
    <t>03026204026</t>
  </si>
  <si>
    <t>Ramsey CUSD 204</t>
  </si>
  <si>
    <t>03068002026</t>
  </si>
  <si>
    <t>Panhandle CUSD 2</t>
  </si>
  <si>
    <t>03068003026</t>
  </si>
  <si>
    <t>Hillsboro CUSD 3</t>
  </si>
  <si>
    <t>03068012026</t>
  </si>
  <si>
    <t>Litchfield CUSD 12</t>
  </si>
  <si>
    <t>03068022026</t>
  </si>
  <si>
    <t>Nokomis CUSD 22</t>
  </si>
  <si>
    <t>04004100026</t>
  </si>
  <si>
    <t>Belvidere CUSD 100</t>
  </si>
  <si>
    <t>04004200026</t>
  </si>
  <si>
    <t>North Boone CUSD 200</t>
  </si>
  <si>
    <t>04101122022</t>
  </si>
  <si>
    <t>Harlem UD 122</t>
  </si>
  <si>
    <t>04101131004</t>
  </si>
  <si>
    <t>Kinnikinnick CCSD 131</t>
  </si>
  <si>
    <t>04101133004</t>
  </si>
  <si>
    <t>Prairie Hill CCSD 133</t>
  </si>
  <si>
    <t>04101134004</t>
  </si>
  <si>
    <t>Shirland CCSD 134</t>
  </si>
  <si>
    <t>04101140004</t>
  </si>
  <si>
    <t>Rockton SD 140</t>
  </si>
  <si>
    <t>04101205025</t>
  </si>
  <si>
    <t>Rockford SD 205</t>
  </si>
  <si>
    <t>04101207016</t>
  </si>
  <si>
    <t>Hononegah CHD 207</t>
  </si>
  <si>
    <t>04101320026</t>
  </si>
  <si>
    <t>County of Winnebago SD 320</t>
  </si>
  <si>
    <t>04101321026</t>
  </si>
  <si>
    <t>Pecatonica CUSD 321</t>
  </si>
  <si>
    <t>04101322026</t>
  </si>
  <si>
    <t>Durand CUSD 322</t>
  </si>
  <si>
    <t>04101323026</t>
  </si>
  <si>
    <t>Winnebago CUSD 323</t>
  </si>
  <si>
    <t>05016015004</t>
  </si>
  <si>
    <t>Palatine CCSD 15</t>
  </si>
  <si>
    <t>05016021004</t>
  </si>
  <si>
    <t>Wheeling CCSD 21</t>
  </si>
  <si>
    <t>05016023002</t>
  </si>
  <si>
    <t>Prospect Heights SD 23</t>
  </si>
  <si>
    <t>05016025002</t>
  </si>
  <si>
    <t>Arlington Heights SD 25</t>
  </si>
  <si>
    <t>05016026002</t>
  </si>
  <si>
    <t>River Trails SD 26</t>
  </si>
  <si>
    <t>05016027002</t>
  </si>
  <si>
    <t>Northbrook ESD 27</t>
  </si>
  <si>
    <t>05016028002</t>
  </si>
  <si>
    <t>Northbrook SD 28</t>
  </si>
  <si>
    <t>05016029002</t>
  </si>
  <si>
    <t>Sunset Ridge SD 29</t>
  </si>
  <si>
    <t>05016030002</t>
  </si>
  <si>
    <t>Northbrook/Glenview SD 30</t>
  </si>
  <si>
    <t>05016031002</t>
  </si>
  <si>
    <t>West Northfield SD 31</t>
  </si>
  <si>
    <t>05016034004</t>
  </si>
  <si>
    <t>Glenview CCSD 34</t>
  </si>
  <si>
    <t>05016035002</t>
  </si>
  <si>
    <t>Glencoe SD 35</t>
  </si>
  <si>
    <t>05016036002</t>
  </si>
  <si>
    <t>Winnetka SD 36</t>
  </si>
  <si>
    <t>05016037002</t>
  </si>
  <si>
    <t>Avoca SD 37</t>
  </si>
  <si>
    <t>05016038002</t>
  </si>
  <si>
    <t>Kenilworth SD 38</t>
  </si>
  <si>
    <t>05016039002</t>
  </si>
  <si>
    <t>Wilmette SD 39</t>
  </si>
  <si>
    <t>05016054004</t>
  </si>
  <si>
    <t>Schaumburg CCSD 54</t>
  </si>
  <si>
    <t>05016057002</t>
  </si>
  <si>
    <t>Mount Prospect SD 57</t>
  </si>
  <si>
    <t>05016059004</t>
  </si>
  <si>
    <t>Comm Cons SD 59</t>
  </si>
  <si>
    <t>05016062004</t>
  </si>
  <si>
    <t>CCSD 62</t>
  </si>
  <si>
    <t>05016063002</t>
  </si>
  <si>
    <t>East Maine SD 63</t>
  </si>
  <si>
    <t>05016064004</t>
  </si>
  <si>
    <t>Park Ridge CCSD 64</t>
  </si>
  <si>
    <t>05016065004</t>
  </si>
  <si>
    <t>Evanston CCSD 65</t>
  </si>
  <si>
    <t>05016067002</t>
  </si>
  <si>
    <t>Golf ESD 67</t>
  </si>
  <si>
    <t>05016068002</t>
  </si>
  <si>
    <t>Skokie SD 68</t>
  </si>
  <si>
    <t>05016069002</t>
  </si>
  <si>
    <t>Skokie SD 69</t>
  </si>
  <si>
    <t>05016070002</t>
  </si>
  <si>
    <t>Morton Grove SD 70</t>
  </si>
  <si>
    <t>05016071002</t>
  </si>
  <si>
    <t>Niles ESD 71</t>
  </si>
  <si>
    <t>05016072002</t>
  </si>
  <si>
    <t>Fairview SD 72</t>
  </si>
  <si>
    <t>05016073002</t>
  </si>
  <si>
    <t>East Prairie SD 73</t>
  </si>
  <si>
    <t>05016073502</t>
  </si>
  <si>
    <t>Skokie SD 73-5</t>
  </si>
  <si>
    <t>05016074002</t>
  </si>
  <si>
    <t>Lincolnwood SD 74</t>
  </si>
  <si>
    <t>05016202017</t>
  </si>
  <si>
    <t>Evanston Twp HSD 202</t>
  </si>
  <si>
    <t>05016203017</t>
  </si>
  <si>
    <t>New Trier Twp HSD 203</t>
  </si>
  <si>
    <t>05016207017</t>
  </si>
  <si>
    <t>Maine Township HSD 207</t>
  </si>
  <si>
    <t>05016211017</t>
  </si>
  <si>
    <t>Township HSD 211</t>
  </si>
  <si>
    <t>05016214017</t>
  </si>
  <si>
    <t>Township HSD 214</t>
  </si>
  <si>
    <t>05016219017</t>
  </si>
  <si>
    <t>Niles Twp HSD 219</t>
  </si>
  <si>
    <t>05016225017</t>
  </si>
  <si>
    <t>Northfield Twp HSD 225</t>
  </si>
  <si>
    <t>06016078002</t>
  </si>
  <si>
    <t>Rosemont ESD 78</t>
  </si>
  <si>
    <t>06016079002</t>
  </si>
  <si>
    <t>Pennoyer SD 79</t>
  </si>
  <si>
    <t>06016080002</t>
  </si>
  <si>
    <t>Norridge SD 80</t>
  </si>
  <si>
    <t>06016081002</t>
  </si>
  <si>
    <t>Schiller Park SD 81</t>
  </si>
  <si>
    <t>06016083002</t>
  </si>
  <si>
    <t>Mannheim SD 83</t>
  </si>
  <si>
    <t>06016084002</t>
  </si>
  <si>
    <t>Franklin Park SD 84</t>
  </si>
  <si>
    <t>06016084502</t>
  </si>
  <si>
    <t>Rhodes SD 84-5</t>
  </si>
  <si>
    <t>06016085502</t>
  </si>
  <si>
    <t>River Grove SD 85-5</t>
  </si>
  <si>
    <t>06016086002</t>
  </si>
  <si>
    <t>Union Ridge SD 86</t>
  </si>
  <si>
    <t>06016087002</t>
  </si>
  <si>
    <t>Berkeley SD 87</t>
  </si>
  <si>
    <t>06016088002</t>
  </si>
  <si>
    <t>Bellwood SD 88</t>
  </si>
  <si>
    <t>06016089002</t>
  </si>
  <si>
    <t>Maywood-Melrose Park-Broadview 89</t>
  </si>
  <si>
    <t>06016090002</t>
  </si>
  <si>
    <t>River Forest SD 90</t>
  </si>
  <si>
    <t>06016091002</t>
  </si>
  <si>
    <t>Forest Park SD 91</t>
  </si>
  <si>
    <t>06016092002</t>
  </si>
  <si>
    <t>Lindop SD 92</t>
  </si>
  <si>
    <t>06016092502</t>
  </si>
  <si>
    <t>Westchester SD 92-5</t>
  </si>
  <si>
    <t>06016093002</t>
  </si>
  <si>
    <t>Hillside SD 93</t>
  </si>
  <si>
    <t>06016094002</t>
  </si>
  <si>
    <t>Komarek SD 94</t>
  </si>
  <si>
    <t>06016095002</t>
  </si>
  <si>
    <t>Brookfield Lagrange Park SD 95</t>
  </si>
  <si>
    <t>06016096002</t>
  </si>
  <si>
    <t>Riverside SD 96</t>
  </si>
  <si>
    <t>06016097002</t>
  </si>
  <si>
    <t>Oak Park ESD 97</t>
  </si>
  <si>
    <t>06016098002</t>
  </si>
  <si>
    <t>Berwyn North SD 98</t>
  </si>
  <si>
    <t>06016099002</t>
  </si>
  <si>
    <t>Cicero SD 99</t>
  </si>
  <si>
    <t>06016100002</t>
  </si>
  <si>
    <t>Berwyn South SD 100</t>
  </si>
  <si>
    <t>06016101002</t>
  </si>
  <si>
    <t>Western Springs SD 101</t>
  </si>
  <si>
    <t>06016102002</t>
  </si>
  <si>
    <t>La Grange SD 102</t>
  </si>
  <si>
    <t>06016103002</t>
  </si>
  <si>
    <t>Lyons SD 103</t>
  </si>
  <si>
    <t>06016105002</t>
  </si>
  <si>
    <t>La Grange SD 105 South</t>
  </si>
  <si>
    <t>06016106002</t>
  </si>
  <si>
    <t>LaGrange Highlands SD 106</t>
  </si>
  <si>
    <t>06016107002</t>
  </si>
  <si>
    <t>Pleasantdale SD 107</t>
  </si>
  <si>
    <t>06016200013</t>
  </si>
  <si>
    <t>Oak Park - River Forest SD 200</t>
  </si>
  <si>
    <t>06016201017</t>
  </si>
  <si>
    <t>J S Morton HSD 201</t>
  </si>
  <si>
    <t>06016204017</t>
  </si>
  <si>
    <t>Lyons Twp HSD 204</t>
  </si>
  <si>
    <t>06016208017</t>
  </si>
  <si>
    <t>Riverside-Brookfield Twp SD 208</t>
  </si>
  <si>
    <t>06016209017</t>
  </si>
  <si>
    <t>Proviso Twp HSD 209</t>
  </si>
  <si>
    <t>06016212016</t>
  </si>
  <si>
    <t>Leyden CHSD 212</t>
  </si>
  <si>
    <t>06016234016</t>
  </si>
  <si>
    <t>Ridgewood CHSD 234</t>
  </si>
  <si>
    <t>06016401026</t>
  </si>
  <si>
    <t>Elmwood Park CUSD 401</t>
  </si>
  <si>
    <t>07016104002</t>
  </si>
  <si>
    <t>Summit SD 104</t>
  </si>
  <si>
    <t>07016108002</t>
  </si>
  <si>
    <t>Willow Springs SD 108</t>
  </si>
  <si>
    <t>07016109002</t>
  </si>
  <si>
    <t>Indian Springs SD 109</t>
  </si>
  <si>
    <t>07016110002</t>
  </si>
  <si>
    <t>Central Stickney SD 110</t>
  </si>
  <si>
    <t>07016111002</t>
  </si>
  <si>
    <t>Burbank SD 111</t>
  </si>
  <si>
    <t>07016117002</t>
  </si>
  <si>
    <t>North Palos SD 117</t>
  </si>
  <si>
    <t>07016118004</t>
  </si>
  <si>
    <t>Palos CCSD 118</t>
  </si>
  <si>
    <t>07016122002</t>
  </si>
  <si>
    <t>Ridgeland SD 122</t>
  </si>
  <si>
    <t>07016123002</t>
  </si>
  <si>
    <t>Oak Lawn-Hometown SD 123</t>
  </si>
  <si>
    <t>07016124002</t>
  </si>
  <si>
    <t>Evergreen Park ESD 124</t>
  </si>
  <si>
    <t>07016125002</t>
  </si>
  <si>
    <t>Atwood Heights SD 125</t>
  </si>
  <si>
    <t>07016126002</t>
  </si>
  <si>
    <t>Alsip-Hazlgrn-Oaklwn SD 126</t>
  </si>
  <si>
    <t>07016127002</t>
  </si>
  <si>
    <t>Worth SD 127</t>
  </si>
  <si>
    <t>07016127502</t>
  </si>
  <si>
    <t>Chicago Ridge SD 127-5</t>
  </si>
  <si>
    <t>07016128002</t>
  </si>
  <si>
    <t>Palos Heights SD 128</t>
  </si>
  <si>
    <t>07016130002</t>
  </si>
  <si>
    <t>Cook County SD 130</t>
  </si>
  <si>
    <t>07016132002</t>
  </si>
  <si>
    <t>Calumet Public SD 132</t>
  </si>
  <si>
    <t>07016133002</t>
  </si>
  <si>
    <t>Gen George Patton SD 133</t>
  </si>
  <si>
    <t>07016135002</t>
  </si>
  <si>
    <t>Orland SD 135</t>
  </si>
  <si>
    <t>07016140002</t>
  </si>
  <si>
    <t>Kirby SD 140</t>
  </si>
  <si>
    <t>07016142002</t>
  </si>
  <si>
    <t>Forest Ridge SD 142</t>
  </si>
  <si>
    <t>07016143002</t>
  </si>
  <si>
    <t>Midlothian SD 143</t>
  </si>
  <si>
    <t>07016143502</t>
  </si>
  <si>
    <t>Posen-Robbins ESD 143-5</t>
  </si>
  <si>
    <t>07016144002</t>
  </si>
  <si>
    <t>Prairie-Hills ESD 144</t>
  </si>
  <si>
    <t>07016145002</t>
  </si>
  <si>
    <t>Arbor Park SD 145</t>
  </si>
  <si>
    <t>07016146004</t>
  </si>
  <si>
    <t>CCSD 146</t>
  </si>
  <si>
    <t>07016147002</t>
  </si>
  <si>
    <t>W Harvey-Dixmoor PSD 147</t>
  </si>
  <si>
    <t>07016148002</t>
  </si>
  <si>
    <t>Dolton SD 148</t>
  </si>
  <si>
    <t>07016149002</t>
  </si>
  <si>
    <t>Dolton SD 149</t>
  </si>
  <si>
    <t>07016150002</t>
  </si>
  <si>
    <t>South Holland SD 150</t>
  </si>
  <si>
    <t>07016151002</t>
  </si>
  <si>
    <t>South Holland SD 151</t>
  </si>
  <si>
    <t>07016152002</t>
  </si>
  <si>
    <t>Harvey SD 152</t>
  </si>
  <si>
    <t>07016152502</t>
  </si>
  <si>
    <t>Hazel Crest SD 152-5</t>
  </si>
  <si>
    <t>07016153002</t>
  </si>
  <si>
    <t>Homewood SD 153</t>
  </si>
  <si>
    <t>07016154002</t>
  </si>
  <si>
    <t>Thornton SD 154</t>
  </si>
  <si>
    <t>07016154502</t>
  </si>
  <si>
    <t>Burnham SD 154-5</t>
  </si>
  <si>
    <t>07016155002</t>
  </si>
  <si>
    <t>Calumet City SD 155</t>
  </si>
  <si>
    <t>07016156002</t>
  </si>
  <si>
    <t>Lincoln ESD 156</t>
  </si>
  <si>
    <t>07016157002</t>
  </si>
  <si>
    <t>Hoover-Schrum Memorial SD 157</t>
  </si>
  <si>
    <t>07016158002</t>
  </si>
  <si>
    <t>Lansing SD 158</t>
  </si>
  <si>
    <t>07016159002</t>
  </si>
  <si>
    <t>ESD 159</t>
  </si>
  <si>
    <t>07016160002</t>
  </si>
  <si>
    <t>Country Club Hills SD 160</t>
  </si>
  <si>
    <t>07016161002</t>
  </si>
  <si>
    <t>Flossmoor SD 161</t>
  </si>
  <si>
    <t>07016162002</t>
  </si>
  <si>
    <t>Matteson ESD 162</t>
  </si>
  <si>
    <t>07016163002</t>
  </si>
  <si>
    <t>Park Forest SD 163</t>
  </si>
  <si>
    <t>07016167002</t>
  </si>
  <si>
    <t>Brookwood SD 167</t>
  </si>
  <si>
    <t>07016168004</t>
  </si>
  <si>
    <t>CCSD 168</t>
  </si>
  <si>
    <t>07016169002</t>
  </si>
  <si>
    <t>Ford Heights SD 169</t>
  </si>
  <si>
    <t>07016170002</t>
  </si>
  <si>
    <t>Chicago Heights SD 170</t>
  </si>
  <si>
    <t>07016171002</t>
  </si>
  <si>
    <t>Sunnybrook SD 171</t>
  </si>
  <si>
    <t>07016172002</t>
  </si>
  <si>
    <t>Sandridge SD 172</t>
  </si>
  <si>
    <t>07016194002</t>
  </si>
  <si>
    <t>Steger SD 194</t>
  </si>
  <si>
    <t>07016205017</t>
  </si>
  <si>
    <t>Thornton Twp HSD 205</t>
  </si>
  <si>
    <t>07016206017</t>
  </si>
  <si>
    <t>Bloom Twp HSD 206</t>
  </si>
  <si>
    <t>07016210017</t>
  </si>
  <si>
    <t>Lemont Twp HSD 210</t>
  </si>
  <si>
    <t>07016215017</t>
  </si>
  <si>
    <t>Thornton Fractional Twp HSD 215</t>
  </si>
  <si>
    <t>07016217016</t>
  </si>
  <si>
    <t>Argo CHSD 217</t>
  </si>
  <si>
    <t>07016218016</t>
  </si>
  <si>
    <t>CHSD 218</t>
  </si>
  <si>
    <t>07016220017</t>
  </si>
  <si>
    <t>Reavis Twp HSD 220</t>
  </si>
  <si>
    <t>07016227017</t>
  </si>
  <si>
    <t>Rich Twp HSD 227</t>
  </si>
  <si>
    <t>07016228016</t>
  </si>
  <si>
    <t>Bremen CHSD 228</t>
  </si>
  <si>
    <t>07016229016</t>
  </si>
  <si>
    <t>Oak Lawn CHSD 229</t>
  </si>
  <si>
    <t>07016230013</t>
  </si>
  <si>
    <t>Cons HSD 230</t>
  </si>
  <si>
    <t>07016231016</t>
  </si>
  <si>
    <t>Evergreen Park CHSD 231</t>
  </si>
  <si>
    <t>07016233016</t>
  </si>
  <si>
    <t>Homewood Flossmoor CHSD 233</t>
  </si>
  <si>
    <t>08008308026</t>
  </si>
  <si>
    <t>Eastland CUSD 308</t>
  </si>
  <si>
    <t>08008314026</t>
  </si>
  <si>
    <t>West Carroll CUSD 314</t>
  </si>
  <si>
    <t>08008399026</t>
  </si>
  <si>
    <t>Chadwick-Milledgeville CUSD 399</t>
  </si>
  <si>
    <t>08043119022</t>
  </si>
  <si>
    <t>East Dubuque USD 119</t>
  </si>
  <si>
    <t>08043120022</t>
  </si>
  <si>
    <t>Galena USD 120</t>
  </si>
  <si>
    <t>08043205026</t>
  </si>
  <si>
    <t>Warren CUSD 205</t>
  </si>
  <si>
    <t>08043206026</t>
  </si>
  <si>
    <t>Stockton CUSD 206</t>
  </si>
  <si>
    <t>08043210026</t>
  </si>
  <si>
    <t>River Ridge CUSD 210</t>
  </si>
  <si>
    <t>08043211026</t>
  </si>
  <si>
    <t>Scales Mound CUSD 211</t>
  </si>
  <si>
    <t>08089145022</t>
  </si>
  <si>
    <t>Freeport SD 145</t>
  </si>
  <si>
    <t>08089200026</t>
  </si>
  <si>
    <t>Pearl City CUSD 200</t>
  </si>
  <si>
    <t>08089201026</t>
  </si>
  <si>
    <t>Dakota CUSD 201</t>
  </si>
  <si>
    <t>08089202026</t>
  </si>
  <si>
    <t>Lena Winslow CUSD 202</t>
  </si>
  <si>
    <t>08089203026</t>
  </si>
  <si>
    <t>Orangeville CUSD 203</t>
  </si>
  <si>
    <t>09010001026</t>
  </si>
  <si>
    <t>Fisher CUSD 1</t>
  </si>
  <si>
    <t>09010003026</t>
  </si>
  <si>
    <t>Mahomet-Seymour CUSD 3</t>
  </si>
  <si>
    <t>09010004026</t>
  </si>
  <si>
    <t>Champaign CUSD 4</t>
  </si>
  <si>
    <t>09010007026</t>
  </si>
  <si>
    <t>Tolono CUSD 7</t>
  </si>
  <si>
    <t>09010008026</t>
  </si>
  <si>
    <t>Heritage CUSD 8</t>
  </si>
  <si>
    <t>09010116022</t>
  </si>
  <si>
    <t>Urbana SD 116</t>
  </si>
  <si>
    <t>09010130004</t>
  </si>
  <si>
    <t>Thomasboro CCSD 130</t>
  </si>
  <si>
    <t>09010137002</t>
  </si>
  <si>
    <t>Rantoul City SD 137</t>
  </si>
  <si>
    <t>09010142004</t>
  </si>
  <si>
    <t>Ludlow CCSD 142</t>
  </si>
  <si>
    <t>09010169004</t>
  </si>
  <si>
    <t>St Joseph CCSD 169</t>
  </si>
  <si>
    <t>09010188004</t>
  </si>
  <si>
    <t>Gifford CCSD 188</t>
  </si>
  <si>
    <t>09010193017</t>
  </si>
  <si>
    <t>Rantoul Township HSD 193</t>
  </si>
  <si>
    <t>09010197004</t>
  </si>
  <si>
    <t>Prairieview-Ogden CCSD 197</t>
  </si>
  <si>
    <t>09010305016</t>
  </si>
  <si>
    <t>St Joseph Ogden CHSD 305</t>
  </si>
  <si>
    <t>09027005026</t>
  </si>
  <si>
    <t>Gibson City-Melvin-Sibley CUSD 5</t>
  </si>
  <si>
    <t>09027010026</t>
  </si>
  <si>
    <t>Paxton-Buckley-Loda CUD 10</t>
  </si>
  <si>
    <t>11015001026</t>
  </si>
  <si>
    <t>Charleston CUSD 1</t>
  </si>
  <si>
    <t>11015002026</t>
  </si>
  <si>
    <t>Mattoon CUSD 2</t>
  </si>
  <si>
    <t>11015005026</t>
  </si>
  <si>
    <t>Oakland CUSD 5</t>
  </si>
  <si>
    <t>11018003026</t>
  </si>
  <si>
    <t>Neoga CUSD 3</t>
  </si>
  <si>
    <t>11018077026</t>
  </si>
  <si>
    <t>Cumberland CUSD 77</t>
  </si>
  <si>
    <t>11021301026</t>
  </si>
  <si>
    <t>Tuscola CUSD 301</t>
  </si>
  <si>
    <t>11021302026</t>
  </si>
  <si>
    <t>Villa Grove CUSD 302</t>
  </si>
  <si>
    <t>11021305026</t>
  </si>
  <si>
    <t>Arthur CUSD 305</t>
  </si>
  <si>
    <t>11021306026</t>
  </si>
  <si>
    <t>Arcola CUSD 306</t>
  </si>
  <si>
    <t>11023001026</t>
  </si>
  <si>
    <t>Shiloh CUSD 1</t>
  </si>
  <si>
    <t>11023003026</t>
  </si>
  <si>
    <t>Kansas CUSD 3</t>
  </si>
  <si>
    <t>11023004026</t>
  </si>
  <si>
    <t>Paris CUSD 4</t>
  </si>
  <si>
    <t>11023006026</t>
  </si>
  <si>
    <t>Edgar County CUD 6</t>
  </si>
  <si>
    <t>11023095025</t>
  </si>
  <si>
    <t>Paris-Union SD 95</t>
  </si>
  <si>
    <t>11070300026</t>
  </si>
  <si>
    <t>Sullivan CUSD 300</t>
  </si>
  <si>
    <t>11070302026</t>
  </si>
  <si>
    <t>Okaw Valley CUSD 302</t>
  </si>
  <si>
    <t>11087001026</t>
  </si>
  <si>
    <t>Windsor CUSD 1</t>
  </si>
  <si>
    <t>11087004026</t>
  </si>
  <si>
    <t>Shelbyville CUSD 4</t>
  </si>
  <si>
    <t>11087021026</t>
  </si>
  <si>
    <t>Central A &amp; M CUD 21</t>
  </si>
  <si>
    <t>12013010026</t>
  </si>
  <si>
    <t>Clay City CUSD 10</t>
  </si>
  <si>
    <t>12013025026</t>
  </si>
  <si>
    <t>North Clay CUSD 25</t>
  </si>
  <si>
    <t>12013035026</t>
  </si>
  <si>
    <t>Flora CUSD 35</t>
  </si>
  <si>
    <t>12017001026</t>
  </si>
  <si>
    <t>Hutsonville CUSD 1</t>
  </si>
  <si>
    <t>12017002026</t>
  </si>
  <si>
    <t>Robinson CUSD 2</t>
  </si>
  <si>
    <t>12017003026</t>
  </si>
  <si>
    <t>Palestine CUSD 3</t>
  </si>
  <si>
    <t>12017004026</t>
  </si>
  <si>
    <t>Oblong CUSD 4</t>
  </si>
  <si>
    <t>12040001026</t>
  </si>
  <si>
    <t>Jasper County CUD 1</t>
  </si>
  <si>
    <t>12051010026</t>
  </si>
  <si>
    <t>Red Hill CUSD 10</t>
  </si>
  <si>
    <t>12051020026</t>
  </si>
  <si>
    <t>Lawrence County CUD 20</t>
  </si>
  <si>
    <t>12080001026</t>
  </si>
  <si>
    <t>Richland County CUSD 1</t>
  </si>
  <si>
    <t>13014001026</t>
  </si>
  <si>
    <t>Carlyle CUSD 1</t>
  </si>
  <si>
    <t>13014003026</t>
  </si>
  <si>
    <t>Wesclin CUSD 3</t>
  </si>
  <si>
    <t>13014012004</t>
  </si>
  <si>
    <t>Breese ESD 12</t>
  </si>
  <si>
    <t>13014021002</t>
  </si>
  <si>
    <t>Aviston SD 21</t>
  </si>
  <si>
    <t>13014046002</t>
  </si>
  <si>
    <t>Willow Grove SD 46</t>
  </si>
  <si>
    <t>13014057002</t>
  </si>
  <si>
    <t>Bartelso SD 57</t>
  </si>
  <si>
    <t>13014060002</t>
  </si>
  <si>
    <t>Germantown SD 60</t>
  </si>
  <si>
    <t>13014062002</t>
  </si>
  <si>
    <t>Damiansville SD 62</t>
  </si>
  <si>
    <t>13014063002</t>
  </si>
  <si>
    <t>Albers SD 63</t>
  </si>
  <si>
    <t>13014071016</t>
  </si>
  <si>
    <t>Central CHSD 71</t>
  </si>
  <si>
    <t>13014141502</t>
  </si>
  <si>
    <t>St Rose SD 14-15</t>
  </si>
  <si>
    <t>13014186002</t>
  </si>
  <si>
    <t>North Wamac SD 186</t>
  </si>
  <si>
    <t>13041001026</t>
  </si>
  <si>
    <t>Waltonville CUSD 1</t>
  </si>
  <si>
    <t>13041002004</t>
  </si>
  <si>
    <t>Rome CCSD 2</t>
  </si>
  <si>
    <t>13041003004</t>
  </si>
  <si>
    <t>Field CCSD 3</t>
  </si>
  <si>
    <t>13041005004</t>
  </si>
  <si>
    <t>Opdyke-Belle-Rive CCSD 5</t>
  </si>
  <si>
    <t>13041006004</t>
  </si>
  <si>
    <t>Grand Prairie CCSD 6</t>
  </si>
  <si>
    <t>13041012004</t>
  </si>
  <si>
    <t>McClellan CCSD 12</t>
  </si>
  <si>
    <t>13041079002</t>
  </si>
  <si>
    <t>Summersville SD 79</t>
  </si>
  <si>
    <t>13041080002</t>
  </si>
  <si>
    <t>Mount Vernon SD 80</t>
  </si>
  <si>
    <t>13041082002</t>
  </si>
  <si>
    <t>Bethel SD 82</t>
  </si>
  <si>
    <t>13041099004</t>
  </si>
  <si>
    <t>Farrington CCSD 99</t>
  </si>
  <si>
    <t>13041178004</t>
  </si>
  <si>
    <t>Spring Garden Community Consolidated School District 178</t>
  </si>
  <si>
    <t>13041201017</t>
  </si>
  <si>
    <t>Mt Vernon Twp HSD 201</t>
  </si>
  <si>
    <t>13041209027</t>
  </si>
  <si>
    <t>Woodlawn Unit School District 209</t>
  </si>
  <si>
    <t>13041318027</t>
  </si>
  <si>
    <t>Bluford Unit School District 318</t>
  </si>
  <si>
    <t>13058001003</t>
  </si>
  <si>
    <t>Raccoon Cons SD 1</t>
  </si>
  <si>
    <t>13058002003</t>
  </si>
  <si>
    <t>Kell Cons SD 2</t>
  </si>
  <si>
    <t>13058007004</t>
  </si>
  <si>
    <t>Iuka CCSD 7</t>
  </si>
  <si>
    <t>13058010004</t>
  </si>
  <si>
    <t>Selmaville CCSD 10</t>
  </si>
  <si>
    <t>13058100026</t>
  </si>
  <si>
    <t>Patoka CUSD 100</t>
  </si>
  <si>
    <t>13058111002</t>
  </si>
  <si>
    <t>Salem SD 111</t>
  </si>
  <si>
    <t>13058133002</t>
  </si>
  <si>
    <t>Central City SD 133</t>
  </si>
  <si>
    <t>13058135002</t>
  </si>
  <si>
    <t>Centralia SD 135</t>
  </si>
  <si>
    <t>13058200017</t>
  </si>
  <si>
    <t>Centralia HSD 200</t>
  </si>
  <si>
    <t>13058401026</t>
  </si>
  <si>
    <t>South Central CUD 401</t>
  </si>
  <si>
    <t>13058501026</t>
  </si>
  <si>
    <t>Sandoval CUSD 501</t>
  </si>
  <si>
    <t>13058600016</t>
  </si>
  <si>
    <t>Salem CHSD 600</t>
  </si>
  <si>
    <t>13058722026</t>
  </si>
  <si>
    <t>Odin PSD 722</t>
  </si>
  <si>
    <t>13095001004</t>
  </si>
  <si>
    <t>Oakdale CCSD 1</t>
  </si>
  <si>
    <t>13095010026</t>
  </si>
  <si>
    <t>West Washington Co CUD 10</t>
  </si>
  <si>
    <t>13095011004</t>
  </si>
  <si>
    <t>Irvington CCSD 11</t>
  </si>
  <si>
    <t>13095015004</t>
  </si>
  <si>
    <t>Ashley CCSD 15</t>
  </si>
  <si>
    <t>13095049004</t>
  </si>
  <si>
    <t>Nashville CCSD 49</t>
  </si>
  <si>
    <t>13095099016</t>
  </si>
  <si>
    <t>Nashville CHSD 99</t>
  </si>
  <si>
    <t>15016299025</t>
  </si>
  <si>
    <t>City of Chicago SD 299</t>
  </si>
  <si>
    <t>16019424026</t>
  </si>
  <si>
    <t>Genoa Kingston CUSD 424</t>
  </si>
  <si>
    <t>16019425026</t>
  </si>
  <si>
    <t>Indian Creek CUSD 425</t>
  </si>
  <si>
    <t>16019426026</t>
  </si>
  <si>
    <t>Hiawatha CUSD 426</t>
  </si>
  <si>
    <t>16019427026</t>
  </si>
  <si>
    <t>Sycamore CUSD 427</t>
  </si>
  <si>
    <t>16019428026</t>
  </si>
  <si>
    <t>DeKalb CUSD 428</t>
  </si>
  <si>
    <t>16019429026</t>
  </si>
  <si>
    <t>Hinckley Big Rock CUSD 429</t>
  </si>
  <si>
    <t>16019430026</t>
  </si>
  <si>
    <t>Sandwich CUSD 430</t>
  </si>
  <si>
    <t>16019432026</t>
  </si>
  <si>
    <t>Somonauk CUSD 432</t>
  </si>
  <si>
    <t>17020015026</t>
  </si>
  <si>
    <t>Clinton CUSD 15</t>
  </si>
  <si>
    <t>17020018026</t>
  </si>
  <si>
    <t>Blue Ridge CUSD 18</t>
  </si>
  <si>
    <t>17053005026</t>
  </si>
  <si>
    <t>Woodland CUSD 5</t>
  </si>
  <si>
    <t>17053008026</t>
  </si>
  <si>
    <t>Prairie Central CUSD 8</t>
  </si>
  <si>
    <t>17053074027</t>
  </si>
  <si>
    <t>Flanagan-Cornell Dist 74</t>
  </si>
  <si>
    <t>17053090017</t>
  </si>
  <si>
    <t>Pontiac Twp HSD 90</t>
  </si>
  <si>
    <t>17053230017</t>
  </si>
  <si>
    <t>Dwight Twp HSD 230</t>
  </si>
  <si>
    <t>17053232002</t>
  </si>
  <si>
    <t>Dwight Common SD 232</t>
  </si>
  <si>
    <t>17053425004</t>
  </si>
  <si>
    <t>Rooks Creek CCSD 425</t>
  </si>
  <si>
    <t>17053426004</t>
  </si>
  <si>
    <t>Cornell CCSD 426</t>
  </si>
  <si>
    <t>17053429004</t>
  </si>
  <si>
    <t>Pontiac CCSD 429</t>
  </si>
  <si>
    <t>17053435004</t>
  </si>
  <si>
    <t>Odell CCSD 435</t>
  </si>
  <si>
    <t>17053438004</t>
  </si>
  <si>
    <t>Saunemin CCSD 438</t>
  </si>
  <si>
    <t>17054021026</t>
  </si>
  <si>
    <t>Hartsburg Emden CUSD 21</t>
  </si>
  <si>
    <t>17054023026</t>
  </si>
  <si>
    <t>Mt Pulaski CUSD 23</t>
  </si>
  <si>
    <t>17054027002</t>
  </si>
  <si>
    <t>Lincoln ESD 27</t>
  </si>
  <si>
    <t>17054061004</t>
  </si>
  <si>
    <t>Chester-East Lincoln CCSD 61</t>
  </si>
  <si>
    <t>17054088002</t>
  </si>
  <si>
    <t>New Holland-Middletown ED 88</t>
  </si>
  <si>
    <t>17054092004</t>
  </si>
  <si>
    <t>West Lincoln-Broadwell ESD 92</t>
  </si>
  <si>
    <t>17054404016</t>
  </si>
  <si>
    <t>Lincoln CHSD 404</t>
  </si>
  <si>
    <t>17064002026</t>
  </si>
  <si>
    <t>LeRoy CUSD 2</t>
  </si>
  <si>
    <t>17064003026</t>
  </si>
  <si>
    <t>Tri Valley CUSD 3</t>
  </si>
  <si>
    <t>17064004026</t>
  </si>
  <si>
    <t>Heyworth CUSD 4</t>
  </si>
  <si>
    <t>17064005026</t>
  </si>
  <si>
    <t>McLean County USD 5</t>
  </si>
  <si>
    <t>17064007026</t>
  </si>
  <si>
    <t>Lexington CUSD 7</t>
  </si>
  <si>
    <t>17064016026</t>
  </si>
  <si>
    <t>Olympia CUSD 16</t>
  </si>
  <si>
    <t>17064019026</t>
  </si>
  <si>
    <t>Ridgeview CUSD 19</t>
  </si>
  <si>
    <t>17064087025</t>
  </si>
  <si>
    <t>Bloomington SD 87</t>
  </si>
  <si>
    <t>19022002002</t>
  </si>
  <si>
    <t>Bensenville SD 2</t>
  </si>
  <si>
    <t>19022004002</t>
  </si>
  <si>
    <t>Addison SD 4</t>
  </si>
  <si>
    <t>19022007002</t>
  </si>
  <si>
    <t>Wood Dale SD 7</t>
  </si>
  <si>
    <t>19022010002</t>
  </si>
  <si>
    <t>Itasca SD 10</t>
  </si>
  <si>
    <t>19022011002</t>
  </si>
  <si>
    <t>Medinah SD 11</t>
  </si>
  <si>
    <t>19022012002</t>
  </si>
  <si>
    <t>Roselle SD 12</t>
  </si>
  <si>
    <t>19022013002</t>
  </si>
  <si>
    <t>Bloomingdale SD 13</t>
  </si>
  <si>
    <t>19022015002</t>
  </si>
  <si>
    <t>Marquardt SD 15</t>
  </si>
  <si>
    <t>19022016002</t>
  </si>
  <si>
    <t>Queen Bee SD 16</t>
  </si>
  <si>
    <t>19022020002</t>
  </si>
  <si>
    <t>Keeneyville SD 20</t>
  </si>
  <si>
    <t>19022025002</t>
  </si>
  <si>
    <t>Benjamin SD 25</t>
  </si>
  <si>
    <t>19022033002</t>
  </si>
  <si>
    <t>West Chicago ESD 33</t>
  </si>
  <si>
    <t>19022034002</t>
  </si>
  <si>
    <t>Winfield SD 34</t>
  </si>
  <si>
    <t>19022041002</t>
  </si>
  <si>
    <t>Glen Ellyn SD 41</t>
  </si>
  <si>
    <t>19022044002</t>
  </si>
  <si>
    <t>Lombard SD 44</t>
  </si>
  <si>
    <t>19022045002</t>
  </si>
  <si>
    <t>SD 45 DuPage County</t>
  </si>
  <si>
    <t>19022048002</t>
  </si>
  <si>
    <t>Salt Creek SD 48</t>
  </si>
  <si>
    <t>19022053002</t>
  </si>
  <si>
    <t>Butler SD 53</t>
  </si>
  <si>
    <t>19022058002</t>
  </si>
  <si>
    <t>Downers Grove GSD 58</t>
  </si>
  <si>
    <t>19022060002</t>
  </si>
  <si>
    <t>Maercker SD 60</t>
  </si>
  <si>
    <t>19022061002</t>
  </si>
  <si>
    <t>Darien SD 61</t>
  </si>
  <si>
    <t>19022062002</t>
  </si>
  <si>
    <t>Gower SD 62</t>
  </si>
  <si>
    <t>19022063002</t>
  </si>
  <si>
    <t>Cass SD 63</t>
  </si>
  <si>
    <t>19022066002</t>
  </si>
  <si>
    <t>Center Cass SD 66</t>
  </si>
  <si>
    <t>19022068002</t>
  </si>
  <si>
    <t>Woodridge SD 68</t>
  </si>
  <si>
    <t>19022086017</t>
  </si>
  <si>
    <t>Hinsdale Twp HSD 86</t>
  </si>
  <si>
    <t>19022087017</t>
  </si>
  <si>
    <t>Glenbard Twp HSD 87</t>
  </si>
  <si>
    <t>19022088016</t>
  </si>
  <si>
    <t>DuPage HSD 88</t>
  </si>
  <si>
    <t>19022089004</t>
  </si>
  <si>
    <t>CCSD 89</t>
  </si>
  <si>
    <t>19022093004</t>
  </si>
  <si>
    <t>CCSD 93</t>
  </si>
  <si>
    <t>19022094016</t>
  </si>
  <si>
    <t>CHSD 94</t>
  </si>
  <si>
    <t>19022099016</t>
  </si>
  <si>
    <t>CHSD 99</t>
  </si>
  <si>
    <t>19022100016</t>
  </si>
  <si>
    <t>Fenton CHSD 100</t>
  </si>
  <si>
    <t>19022108016</t>
  </si>
  <si>
    <t>Lake Park CHSD 108</t>
  </si>
  <si>
    <t>19022180004</t>
  </si>
  <si>
    <t>CCSD 180</t>
  </si>
  <si>
    <t>19022181004</t>
  </si>
  <si>
    <t>Hinsdale CCSD 181</t>
  </si>
  <si>
    <t>19022200026</t>
  </si>
  <si>
    <t>CUSD 200</t>
  </si>
  <si>
    <t>19022201026</t>
  </si>
  <si>
    <t>CUSD 201</t>
  </si>
  <si>
    <t>19022202026</t>
  </si>
  <si>
    <t>Lisle CUSD 202</t>
  </si>
  <si>
    <t>19022203026</t>
  </si>
  <si>
    <t>Naperville CUSD 203</t>
  </si>
  <si>
    <t>19022204026</t>
  </si>
  <si>
    <t>Indian Prairie CUSD 204</t>
  </si>
  <si>
    <t>19022205026</t>
  </si>
  <si>
    <t>Elmhurst SD 205</t>
  </si>
  <si>
    <t>20024001026</t>
  </si>
  <si>
    <t>Edwards County CUSD 1</t>
  </si>
  <si>
    <t>20030007026</t>
  </si>
  <si>
    <t>Gallatin CUSD 7</t>
  </si>
  <si>
    <t>20033010026</t>
  </si>
  <si>
    <t>Hamilton Co CUSD 10</t>
  </si>
  <si>
    <t>20035001026</t>
  </si>
  <si>
    <t>Hardin County CUSD 1</t>
  </si>
  <si>
    <t>20076001026</t>
  </si>
  <si>
    <t>Pope Co CUD 1</t>
  </si>
  <si>
    <t>20083001026</t>
  </si>
  <si>
    <t>Galatia CUSD 1</t>
  </si>
  <si>
    <t>20083002026</t>
  </si>
  <si>
    <t>Carrier Mills-Stonefort CUSD 2</t>
  </si>
  <si>
    <t>20083003026</t>
  </si>
  <si>
    <t>Harrisburg CUSD 3</t>
  </si>
  <si>
    <t>20083004026</t>
  </si>
  <si>
    <t>Eldorado CUSD 4</t>
  </si>
  <si>
    <t>20093017024</t>
  </si>
  <si>
    <t>Allendale CCSD 17</t>
  </si>
  <si>
    <t>20093348026</t>
  </si>
  <si>
    <t>Wabash CUSD 348</t>
  </si>
  <si>
    <t>20096006004</t>
  </si>
  <si>
    <t>New Hope CCSD 6</t>
  </si>
  <si>
    <t>20096014004</t>
  </si>
  <si>
    <t>Geff CCSD 14</t>
  </si>
  <si>
    <t>20096017004</t>
  </si>
  <si>
    <t>Jasper CCSD 17</t>
  </si>
  <si>
    <t>20096100026</t>
  </si>
  <si>
    <t>Wayne City CUSD 100</t>
  </si>
  <si>
    <t>20096112004</t>
  </si>
  <si>
    <t>Fairfield PSD 112</t>
  </si>
  <si>
    <t>20096200026</t>
  </si>
  <si>
    <t>North Wayne CUSD 200</t>
  </si>
  <si>
    <t>20096225016</t>
  </si>
  <si>
    <t>Fairfield Comm H S Dist 225</t>
  </si>
  <si>
    <t>20097001026</t>
  </si>
  <si>
    <t>Grayville CUSD 1</t>
  </si>
  <si>
    <t>20097003026</t>
  </si>
  <si>
    <t>Norris City-Omaha-Enfield CUSD 3</t>
  </si>
  <si>
    <t>20097005026</t>
  </si>
  <si>
    <t>Carmi-White County CUSD 5</t>
  </si>
  <si>
    <t>21028047004</t>
  </si>
  <si>
    <t>Benton CCSD 47</t>
  </si>
  <si>
    <t>21028091004</t>
  </si>
  <si>
    <t>Akin CCSD 91</t>
  </si>
  <si>
    <t>21028099026</t>
  </si>
  <si>
    <t>Christopher USD 99</t>
  </si>
  <si>
    <t>21028103013</t>
  </si>
  <si>
    <t>Benton Cons HSD 103</t>
  </si>
  <si>
    <t>21028115004</t>
  </si>
  <si>
    <t>Ewing Northern CCSD 115</t>
  </si>
  <si>
    <t>21028168026</t>
  </si>
  <si>
    <t>Frankfort CUSD 168</t>
  </si>
  <si>
    <t>21028174026</t>
  </si>
  <si>
    <t>Thompsonville CUSD 174</t>
  </si>
  <si>
    <t>21028188026</t>
  </si>
  <si>
    <t>Zeigler-Royalton CUSD 188</t>
  </si>
  <si>
    <t>21028196026</t>
  </si>
  <si>
    <t>Sesser-Valier CUSD 196</t>
  </si>
  <si>
    <t>21044001026</t>
  </si>
  <si>
    <t>Goreville CUD 1</t>
  </si>
  <si>
    <t>21044032003</t>
  </si>
  <si>
    <t>New Simpson Hill SD 32</t>
  </si>
  <si>
    <t>21044043003</t>
  </si>
  <si>
    <t>Buncombe Cons SD 43</t>
  </si>
  <si>
    <t>21044055002</t>
  </si>
  <si>
    <t>Vienna SD 55</t>
  </si>
  <si>
    <t>21044064002</t>
  </si>
  <si>
    <t>Cypress SD 64</t>
  </si>
  <si>
    <t>21044133017</t>
  </si>
  <si>
    <t>Vienna HSD 133</t>
  </si>
  <si>
    <t>21061001026</t>
  </si>
  <si>
    <t>Massac UD 1</t>
  </si>
  <si>
    <t>21061038026</t>
  </si>
  <si>
    <t>Joppa-Maple Grove UD 38</t>
  </si>
  <si>
    <t>21100001026</t>
  </si>
  <si>
    <t>Johnston City CUSD 1</t>
  </si>
  <si>
    <t>21100002026</t>
  </si>
  <si>
    <t>Marion CUSD 2</t>
  </si>
  <si>
    <t>21100003026</t>
  </si>
  <si>
    <t>Crab Orchard CUSD 3</t>
  </si>
  <si>
    <t>21100004026</t>
  </si>
  <si>
    <t>Herrin CUSD 4</t>
  </si>
  <si>
    <t>21100005026</t>
  </si>
  <si>
    <t>Carterville CUSD 5</t>
  </si>
  <si>
    <t>24032001026</t>
  </si>
  <si>
    <t>Coal City CUSD 1</t>
  </si>
  <si>
    <t>24032054002</t>
  </si>
  <si>
    <t>Morris SD 54</t>
  </si>
  <si>
    <t>24032073017</t>
  </si>
  <si>
    <t>Gardner S Wilmington Twp HSD 73</t>
  </si>
  <si>
    <t>24032074003</t>
  </si>
  <si>
    <t>South Wilmington CCSD 74</t>
  </si>
  <si>
    <t>24032075002</t>
  </si>
  <si>
    <t>Braceville SD 75</t>
  </si>
  <si>
    <t>24032101016</t>
  </si>
  <si>
    <t>Morris CHSD 101</t>
  </si>
  <si>
    <t>24032111016</t>
  </si>
  <si>
    <t>Minooka CHSD 111</t>
  </si>
  <si>
    <t>24032201004</t>
  </si>
  <si>
    <t>Minooka CCSD 201</t>
  </si>
  <si>
    <t>24047018016</t>
  </si>
  <si>
    <t>Newark CHSD 18</t>
  </si>
  <si>
    <t>24047066004</t>
  </si>
  <si>
    <t>Newark CCSD 66</t>
  </si>
  <si>
    <t>24047088026</t>
  </si>
  <si>
    <t>Plano CUSD 88</t>
  </si>
  <si>
    <t>24047090004</t>
  </si>
  <si>
    <t>Lisbon CCSD 90</t>
  </si>
  <si>
    <t>24047115026</t>
  </si>
  <si>
    <t>Yorkville CUSD 115</t>
  </si>
  <si>
    <t>24047308026</t>
  </si>
  <si>
    <t>CUSD 308</t>
  </si>
  <si>
    <t>26029001026</t>
  </si>
  <si>
    <t>Astoria CUSD 1</t>
  </si>
  <si>
    <t>26029002026</t>
  </si>
  <si>
    <t>V I T CUSD 2</t>
  </si>
  <si>
    <t>26029003026</t>
  </si>
  <si>
    <t>CUSD 3 Fulton County</t>
  </si>
  <si>
    <t>26029004026</t>
  </si>
  <si>
    <t>Spoon River Valley CUSD 4</t>
  </si>
  <si>
    <t>26029066025</t>
  </si>
  <si>
    <t>Canton Union SD 66</t>
  </si>
  <si>
    <t>26029097026</t>
  </si>
  <si>
    <t>Lewistown CUSD 97</t>
  </si>
  <si>
    <t>26034307016</t>
  </si>
  <si>
    <t>Illini West H S Dist 307</t>
  </si>
  <si>
    <t>26034316026</t>
  </si>
  <si>
    <t>Warsaw CUSD 316</t>
  </si>
  <si>
    <t>26034317004</t>
  </si>
  <si>
    <t>Carthage ESD 317</t>
  </si>
  <si>
    <t>26034325026</t>
  </si>
  <si>
    <t>Nauvoo-Colusa CUSD 325</t>
  </si>
  <si>
    <t>26034327004</t>
  </si>
  <si>
    <t>Dallas ESD 327</t>
  </si>
  <si>
    <t>26034328024</t>
  </si>
  <si>
    <t>Hamilton CCSD 328</t>
  </si>
  <si>
    <t>26034337026</t>
  </si>
  <si>
    <t>Southeastern CUSD 337</t>
  </si>
  <si>
    <t>26034347004</t>
  </si>
  <si>
    <t>La Harpe CSD 347</t>
  </si>
  <si>
    <t>26062103026</t>
  </si>
  <si>
    <t>West Prairie CUSD 103</t>
  </si>
  <si>
    <t>26062170026</t>
  </si>
  <si>
    <t>Bushnell Prairie City CUSD 170</t>
  </si>
  <si>
    <t>26062185026</t>
  </si>
  <si>
    <t>Macomb CUSD 185</t>
  </si>
  <si>
    <t>26085005026</t>
  </si>
  <si>
    <t>Schuyler-Industry CUSD 5</t>
  </si>
  <si>
    <t>28006017004</t>
  </si>
  <si>
    <t>Ohio CCSD 17</t>
  </si>
  <si>
    <t>28006084004</t>
  </si>
  <si>
    <t>Malden CCSD 84</t>
  </si>
  <si>
    <t>28006094004</t>
  </si>
  <si>
    <t>Ladd CCSD 94</t>
  </si>
  <si>
    <t>28006098002</t>
  </si>
  <si>
    <t>Dalzell SD 98</t>
  </si>
  <si>
    <t>28006099004</t>
  </si>
  <si>
    <t>Spring Valley CCSD 99</t>
  </si>
  <si>
    <t>28006103022</t>
  </si>
  <si>
    <t>DePue USD 103</t>
  </si>
  <si>
    <t>28006115002</t>
  </si>
  <si>
    <t>Princeton ESD 115</t>
  </si>
  <si>
    <t>28006303026</t>
  </si>
  <si>
    <t>La Moille CUSD 303</t>
  </si>
  <si>
    <t>28006340026</t>
  </si>
  <si>
    <t>Bureau Valley CUSD 340</t>
  </si>
  <si>
    <t>28006500015</t>
  </si>
  <si>
    <t>Princeton HSD 500</t>
  </si>
  <si>
    <t>28006502017</t>
  </si>
  <si>
    <t>Hall HSD 502</t>
  </si>
  <si>
    <t>28006505016</t>
  </si>
  <si>
    <t>Ohio CHSD 505</t>
  </si>
  <si>
    <t>28037190002</t>
  </si>
  <si>
    <t>Colona SD 190</t>
  </si>
  <si>
    <t>28037223026</t>
  </si>
  <si>
    <t>Orion CUSD 223</t>
  </si>
  <si>
    <t>28037224026</t>
  </si>
  <si>
    <t>Galva CUSD 224</t>
  </si>
  <si>
    <t>28037225026</t>
  </si>
  <si>
    <t>AlWood CUSD 225</t>
  </si>
  <si>
    <t>28037226026</t>
  </si>
  <si>
    <t>Annawan CUSD 226</t>
  </si>
  <si>
    <t>28037227026</t>
  </si>
  <si>
    <t>Cambridge CUSD 227</t>
  </si>
  <si>
    <t>28037228026</t>
  </si>
  <si>
    <t>Geneseo CUSD 228</t>
  </si>
  <si>
    <t>28037229026</t>
  </si>
  <si>
    <t>Kewanee CUSD 229</t>
  </si>
  <si>
    <t>28037230026</t>
  </si>
  <si>
    <t>Wethersfield CUSD 230</t>
  </si>
  <si>
    <t>28088001026</t>
  </si>
  <si>
    <t>Bradford CUSD 1</t>
  </si>
  <si>
    <t>28088100026</t>
  </si>
  <si>
    <t>Stark County CUSD 100</t>
  </si>
  <si>
    <t>30002001022</t>
  </si>
  <si>
    <t>Cairo USD 1</t>
  </si>
  <si>
    <t>30002005026</t>
  </si>
  <si>
    <t>Egyptian CUSD 5</t>
  </si>
  <si>
    <t>30039086003</t>
  </si>
  <si>
    <t>DeSoto Cons SD 86</t>
  </si>
  <si>
    <t>30039095002</t>
  </si>
  <si>
    <t>Carbondale ESD 95</t>
  </si>
  <si>
    <t>30039130004</t>
  </si>
  <si>
    <t>Giant City CCSD 130</t>
  </si>
  <si>
    <t>30039140004</t>
  </si>
  <si>
    <t>Unity Point CCSD 140</t>
  </si>
  <si>
    <t>30039165016</t>
  </si>
  <si>
    <t>Carbondale CHSD 165</t>
  </si>
  <si>
    <t>30039176026</t>
  </si>
  <si>
    <t>Trico CUSD 176</t>
  </si>
  <si>
    <t>30039186026</t>
  </si>
  <si>
    <t>Murphysboro CUSD 186</t>
  </si>
  <si>
    <t>30039196026</t>
  </si>
  <si>
    <t>Elverado CUSD 196</t>
  </si>
  <si>
    <t>30073005002</t>
  </si>
  <si>
    <t>Tamaroa School Dist 5</t>
  </si>
  <si>
    <t>30073050002</t>
  </si>
  <si>
    <t>Pinckneyville SD 50</t>
  </si>
  <si>
    <t>30073101016</t>
  </si>
  <si>
    <t>Pinckneyville CHSD 101</t>
  </si>
  <si>
    <t>30073204004</t>
  </si>
  <si>
    <t>CCSD 204</t>
  </si>
  <si>
    <t>30073300026</t>
  </si>
  <si>
    <t>Du Quoin CUSD 300</t>
  </si>
  <si>
    <t>30077100026</t>
  </si>
  <si>
    <t>Century CUSD 100</t>
  </si>
  <si>
    <t>30077101026</t>
  </si>
  <si>
    <t>Meridian CUSD 101</t>
  </si>
  <si>
    <t>30091016004</t>
  </si>
  <si>
    <t>Lick Creek CCSD 16</t>
  </si>
  <si>
    <t>30091017022</t>
  </si>
  <si>
    <t>Cobden SUD 17</t>
  </si>
  <si>
    <t>30091037004</t>
  </si>
  <si>
    <t>Anna CCSD 37</t>
  </si>
  <si>
    <t>30091043004</t>
  </si>
  <si>
    <t>County of Union Sch Dist No43</t>
  </si>
  <si>
    <t>30091066022</t>
  </si>
  <si>
    <t>Dongola USD 66</t>
  </si>
  <si>
    <t>30091081016</t>
  </si>
  <si>
    <t>Anna Jonesboro CHSD 81</t>
  </si>
  <si>
    <t>30091084026</t>
  </si>
  <si>
    <t>Shawnee CUSD 84</t>
  </si>
  <si>
    <t>31045046022</t>
  </si>
  <si>
    <t>SD U-46</t>
  </si>
  <si>
    <t>31045101022</t>
  </si>
  <si>
    <t>Batavia USD 101</t>
  </si>
  <si>
    <t>31045129022</t>
  </si>
  <si>
    <t>Aurora West USD 129</t>
  </si>
  <si>
    <t>31045131022</t>
  </si>
  <si>
    <t>Aurora East USD 131</t>
  </si>
  <si>
    <t>31045300026</t>
  </si>
  <si>
    <t>CUSD 300</t>
  </si>
  <si>
    <t>31045301026</t>
  </si>
  <si>
    <t>Central CUSD 301</t>
  </si>
  <si>
    <t>31045302026</t>
  </si>
  <si>
    <t>Kaneland CUSD 302</t>
  </si>
  <si>
    <t>31045303026</t>
  </si>
  <si>
    <t>St Charles CUSD 303</t>
  </si>
  <si>
    <t>31045304026</t>
  </si>
  <si>
    <t>Geneva CUSD 304</t>
  </si>
  <si>
    <t>32038003026</t>
  </si>
  <si>
    <t>Donovan CUSD 3</t>
  </si>
  <si>
    <t>32038004026</t>
  </si>
  <si>
    <t>Central CUSD 4</t>
  </si>
  <si>
    <t>32038006026</t>
  </si>
  <si>
    <t>Cissna Park CUSD 6</t>
  </si>
  <si>
    <t>32038009026</t>
  </si>
  <si>
    <t>Iroquois County CUSD 9</t>
  </si>
  <si>
    <t>32038010026</t>
  </si>
  <si>
    <t>Iroquois West CUSD 10</t>
  </si>
  <si>
    <t>32038124026</t>
  </si>
  <si>
    <t>Milford Area Public Schools District 124</t>
  </si>
  <si>
    <t>32038249026</t>
  </si>
  <si>
    <t>Crescent Iroquois CUSD 249</t>
  </si>
  <si>
    <t>32046001026</t>
  </si>
  <si>
    <t>Momence CUSD 1</t>
  </si>
  <si>
    <t>32046002026</t>
  </si>
  <si>
    <t>Herscher CUSD 2</t>
  </si>
  <si>
    <t>32046005026</t>
  </si>
  <si>
    <t>Manteno CUSD 5</t>
  </si>
  <si>
    <t>32046006026</t>
  </si>
  <si>
    <t>Grant Park CUSD 6</t>
  </si>
  <si>
    <t>32046053002</t>
  </si>
  <si>
    <t>Bourbonnais SD 53</t>
  </si>
  <si>
    <t>32046061002</t>
  </si>
  <si>
    <t>Bradley SD 61</t>
  </si>
  <si>
    <t>32046111025</t>
  </si>
  <si>
    <t>Kankakee SD 111</t>
  </si>
  <si>
    <t>32046256004</t>
  </si>
  <si>
    <t>St Anne CCSD 256</t>
  </si>
  <si>
    <t>32046258004</t>
  </si>
  <si>
    <t>St George CCSD 258</t>
  </si>
  <si>
    <t>32046259004</t>
  </si>
  <si>
    <t>Pembroke CCSD 259</t>
  </si>
  <si>
    <t>32046302016</t>
  </si>
  <si>
    <t>St Anne CHSD 302</t>
  </si>
  <si>
    <t>32046307016</t>
  </si>
  <si>
    <t>Bradley Bourbonnais CHSD 307</t>
  </si>
  <si>
    <t>33036235026</t>
  </si>
  <si>
    <t>West Central CUSD 235</t>
  </si>
  <si>
    <t>33048202026</t>
  </si>
  <si>
    <t>Knoxville CUSD 202</t>
  </si>
  <si>
    <t>33048205026</t>
  </si>
  <si>
    <t>Galesburg CUSD 205</t>
  </si>
  <si>
    <t>33048208026</t>
  </si>
  <si>
    <t>R O W V A CUSD 208</t>
  </si>
  <si>
    <t>33048210026</t>
  </si>
  <si>
    <t>Williamsfield CUSD 210</t>
  </si>
  <si>
    <t>33048276026</t>
  </si>
  <si>
    <t>Abingdon-Avon CUSD 276</t>
  </si>
  <si>
    <t>33066404026</t>
  </si>
  <si>
    <t>Mercer County School District 404</t>
  </si>
  <si>
    <t>33094238026</t>
  </si>
  <si>
    <t>Monmouth-Roseville CUSD 238</t>
  </si>
  <si>
    <t>33094304026</t>
  </si>
  <si>
    <t>United CUSD 304</t>
  </si>
  <si>
    <t>34049001002</t>
  </si>
  <si>
    <t>Winthrop Harbor SD 1</t>
  </si>
  <si>
    <t>34049003004</t>
  </si>
  <si>
    <t>Beach Park CCSD 3</t>
  </si>
  <si>
    <t>34049006002</t>
  </si>
  <si>
    <t>Zion ESD 6</t>
  </si>
  <si>
    <t>34049024004</t>
  </si>
  <si>
    <t>Millburn CCSD 24</t>
  </si>
  <si>
    <t>34049033002</t>
  </si>
  <si>
    <t>Emmons SD 33</t>
  </si>
  <si>
    <t>34049034004</t>
  </si>
  <si>
    <t>Antioch CCSD 34</t>
  </si>
  <si>
    <t>34049036002</t>
  </si>
  <si>
    <t>Grass Lake SD 36</t>
  </si>
  <si>
    <t>34049037002</t>
  </si>
  <si>
    <t>Gavin SD 37</t>
  </si>
  <si>
    <t>34049038002</t>
  </si>
  <si>
    <t>Big Hollow SD 38</t>
  </si>
  <si>
    <t>34049041004</t>
  </si>
  <si>
    <t>Lake Villa CCSD 41</t>
  </si>
  <si>
    <t>34049046004</t>
  </si>
  <si>
    <t>Grayslake CCSD 46</t>
  </si>
  <si>
    <t>34049050004</t>
  </si>
  <si>
    <t>Woodland CCSD 50</t>
  </si>
  <si>
    <t>34049056002</t>
  </si>
  <si>
    <t>Gurnee SD 56</t>
  </si>
  <si>
    <t>34049060026</t>
  </si>
  <si>
    <t>Waukegan CUSD 60</t>
  </si>
  <si>
    <t>34049065002</t>
  </si>
  <si>
    <t>Lake Bluff ESD 65</t>
  </si>
  <si>
    <t>34049067005</t>
  </si>
  <si>
    <t>Lake Forest SD 67</t>
  </si>
  <si>
    <t>34049068002</t>
  </si>
  <si>
    <t>Oak Grove SD 68 Green Oaks</t>
  </si>
  <si>
    <t>34049070002</t>
  </si>
  <si>
    <t>Libertyville SD 70</t>
  </si>
  <si>
    <t>34049072002</t>
  </si>
  <si>
    <t>Rondout SD 72</t>
  </si>
  <si>
    <t>34049073004</t>
  </si>
  <si>
    <t>Hawthorn CCSD 73</t>
  </si>
  <si>
    <t>34049075002</t>
  </si>
  <si>
    <t>Mundelein ESD 75</t>
  </si>
  <si>
    <t>34049076002</t>
  </si>
  <si>
    <t>Diamond Lake SD 76</t>
  </si>
  <si>
    <t>34049079002</t>
  </si>
  <si>
    <t>Fremont SD 79</t>
  </si>
  <si>
    <t>34049095026</t>
  </si>
  <si>
    <t>Lake Zurich CUSD 95</t>
  </si>
  <si>
    <t>34049096004</t>
  </si>
  <si>
    <t>Kildeer Countryside CCSD 96</t>
  </si>
  <si>
    <t>34049102004</t>
  </si>
  <si>
    <t>Aptakisic-Tripp CCSD 102</t>
  </si>
  <si>
    <t>34049103002</t>
  </si>
  <si>
    <t>Lincolnshire-Prairieview SD 103</t>
  </si>
  <si>
    <t>34049106002</t>
  </si>
  <si>
    <t>Bannockburn SD 106</t>
  </si>
  <si>
    <t>34049109002</t>
  </si>
  <si>
    <t>Deerfield SD 109</t>
  </si>
  <si>
    <t>34049112002</t>
  </si>
  <si>
    <t>North Shore SD 112</t>
  </si>
  <si>
    <t>34049113017</t>
  </si>
  <si>
    <t>Twp HSD 113</t>
  </si>
  <si>
    <t>34049114002</t>
  </si>
  <si>
    <t>Fox Lake GSD 114</t>
  </si>
  <si>
    <t>34049115016</t>
  </si>
  <si>
    <t>Lake Forest CHSD 115</t>
  </si>
  <si>
    <t>34049116026</t>
  </si>
  <si>
    <t>Round Lake CUSD 116</t>
  </si>
  <si>
    <t>34049117016</t>
  </si>
  <si>
    <t>CHSD 117</t>
  </si>
  <si>
    <t>34049118026</t>
  </si>
  <si>
    <t>Wauconda CUSD 118</t>
  </si>
  <si>
    <t>34049120013</t>
  </si>
  <si>
    <t>Mundelein Cons HSD 120</t>
  </si>
  <si>
    <t>34049121017</t>
  </si>
  <si>
    <t>Warren Twp HSD 121</t>
  </si>
  <si>
    <t>34049124016</t>
  </si>
  <si>
    <t>Grant CHSD 124</t>
  </si>
  <si>
    <t>34049125013</t>
  </si>
  <si>
    <t>Adlai E Stevenson HSD 125</t>
  </si>
  <si>
    <t>34049126017</t>
  </si>
  <si>
    <t>Zion-Benton Twp HSD 126</t>
  </si>
  <si>
    <t>34049127016</t>
  </si>
  <si>
    <t>Grayslake CHSD 127</t>
  </si>
  <si>
    <t>34049128016</t>
  </si>
  <si>
    <t>CHSD 128</t>
  </si>
  <si>
    <t>34049187026</t>
  </si>
  <si>
    <t>North Chicago SD 187</t>
  </si>
  <si>
    <t>34049220026</t>
  </si>
  <si>
    <t>Barrington CUSD 220</t>
  </si>
  <si>
    <t>35050001026</t>
  </si>
  <si>
    <t>Leland CUSD 1</t>
  </si>
  <si>
    <t>35050002026</t>
  </si>
  <si>
    <t>Serena CUSD 2</t>
  </si>
  <si>
    <t>35050009026</t>
  </si>
  <si>
    <t>Earlville CUSD 9</t>
  </si>
  <si>
    <t>35050040017</t>
  </si>
  <si>
    <t>Streator Twp HSD 40</t>
  </si>
  <si>
    <t>35050044002</t>
  </si>
  <si>
    <t>Streator ESD 44</t>
  </si>
  <si>
    <t>35050065004</t>
  </si>
  <si>
    <t>Allen-Otter Creek CCSD 65</t>
  </si>
  <si>
    <t>35050079004</t>
  </si>
  <si>
    <t>Tonica CCSD 79</t>
  </si>
  <si>
    <t>35050082004</t>
  </si>
  <si>
    <t>Deer Park CCSD 82</t>
  </si>
  <si>
    <t>35050095004</t>
  </si>
  <si>
    <t>Grand Ridge CCSD 95</t>
  </si>
  <si>
    <t>35050120017</t>
  </si>
  <si>
    <t>La Salle-Peru Twp HSD 120</t>
  </si>
  <si>
    <t>35050122002</t>
  </si>
  <si>
    <t>La Salle ESD 122</t>
  </si>
  <si>
    <t>35050124002</t>
  </si>
  <si>
    <t>Peru ESD 124</t>
  </si>
  <si>
    <t>35050125002</t>
  </si>
  <si>
    <t>Oglesby ESD 125</t>
  </si>
  <si>
    <t>35050140017</t>
  </si>
  <si>
    <t>Ottawa Twp HSD 140</t>
  </si>
  <si>
    <t>35050141002</t>
  </si>
  <si>
    <t>Ottawa ESD 141</t>
  </si>
  <si>
    <t>35050150002</t>
  </si>
  <si>
    <t>Marseilles ESD 150</t>
  </si>
  <si>
    <t>35050160017</t>
  </si>
  <si>
    <t>Seneca Twp HSD 160</t>
  </si>
  <si>
    <t>35050170004</t>
  </si>
  <si>
    <t>Seneca CCSD 170</t>
  </si>
  <si>
    <t>35050017504</t>
  </si>
  <si>
    <t>Dimmick Community Consolidated SD #175</t>
  </si>
  <si>
    <t>35050185004</t>
  </si>
  <si>
    <t>Waltham CCSD 185</t>
  </si>
  <si>
    <t>35050195004</t>
  </si>
  <si>
    <t>Wallace CCSD 195</t>
  </si>
  <si>
    <t>35050210004</t>
  </si>
  <si>
    <t>Miller Twp CCSD 210</t>
  </si>
  <si>
    <t>35050230004</t>
  </si>
  <si>
    <t>Rutland CCSD 230</t>
  </si>
  <si>
    <t>35050280017</t>
  </si>
  <si>
    <t>Mendota Twp HSD 280</t>
  </si>
  <si>
    <t>35050289004</t>
  </si>
  <si>
    <t>Mendota CCSD 289</t>
  </si>
  <si>
    <t>35050425026</t>
  </si>
  <si>
    <t>Lostant CUSD 425</t>
  </si>
  <si>
    <t>35059005026</t>
  </si>
  <si>
    <t>Henry-Senachwine CUSD 5</t>
  </si>
  <si>
    <t>35059007026</t>
  </si>
  <si>
    <t>Midland CUSD 7</t>
  </si>
  <si>
    <t>35078535026</t>
  </si>
  <si>
    <t>Putnam County CUSD 535</t>
  </si>
  <si>
    <t>39055001026</t>
  </si>
  <si>
    <t>Argenta-Oreana CUSD 1</t>
  </si>
  <si>
    <t>39055002026</t>
  </si>
  <si>
    <t>Maroa Forsyth CUSD 2</t>
  </si>
  <si>
    <t>39055003026</t>
  </si>
  <si>
    <t>Mt Zion CUSD 3</t>
  </si>
  <si>
    <t>39055009026</t>
  </si>
  <si>
    <t>Sangamon Valley CUSD 9</t>
  </si>
  <si>
    <t>39055011026</t>
  </si>
  <si>
    <t>Warrensburg-Latham CUSD 11</t>
  </si>
  <si>
    <t>39055015026</t>
  </si>
  <si>
    <t>Meridian CUSD 15</t>
  </si>
  <si>
    <t>39055061025</t>
  </si>
  <si>
    <t>Decatur SD 61</t>
  </si>
  <si>
    <t>39074005026</t>
  </si>
  <si>
    <t>Bement CUSD 5</t>
  </si>
  <si>
    <t>39074025026</t>
  </si>
  <si>
    <t>Monticello CUSD 25</t>
  </si>
  <si>
    <t>39074057026</t>
  </si>
  <si>
    <t>Deland-Weldon CUSD 57</t>
  </si>
  <si>
    <t>39074100026</t>
  </si>
  <si>
    <t>Cerro Gordo CUSD 100</t>
  </si>
  <si>
    <t>40007040026</t>
  </si>
  <si>
    <t>Calhoun CUSD 40</t>
  </si>
  <si>
    <t>40007042026</t>
  </si>
  <si>
    <t>Brussels CUSD 42</t>
  </si>
  <si>
    <t>40031001026</t>
  </si>
  <si>
    <t>Carrollton CUSD 1</t>
  </si>
  <si>
    <t>40031003026</t>
  </si>
  <si>
    <t>North Greene CUSD 3</t>
  </si>
  <si>
    <t>40031010026</t>
  </si>
  <si>
    <t>Greenfield CUSD 10</t>
  </si>
  <si>
    <t>40042100026</t>
  </si>
  <si>
    <t>Jersey CUSD 100</t>
  </si>
  <si>
    <t>40056001026</t>
  </si>
  <si>
    <t>Carlinville CUSD 1</t>
  </si>
  <si>
    <t>40056002026</t>
  </si>
  <si>
    <t>Northwestern CUSD 2</t>
  </si>
  <si>
    <t>40056005026</t>
  </si>
  <si>
    <t>Mount Olive CUSD 5</t>
  </si>
  <si>
    <t>40056006026</t>
  </si>
  <si>
    <t>Staunton CUSD 6</t>
  </si>
  <si>
    <t>40056007026</t>
  </si>
  <si>
    <t>Gillespie CUSD 7</t>
  </si>
  <si>
    <t>40056008026</t>
  </si>
  <si>
    <t>Bunker Hill CUSD 8</t>
  </si>
  <si>
    <t>40056009026</t>
  </si>
  <si>
    <t>Southwestern CUSD 9</t>
  </si>
  <si>
    <t>40056034026</t>
  </si>
  <si>
    <t>North Mac CUSD 34</t>
  </si>
  <si>
    <t>41057001026</t>
  </si>
  <si>
    <t>Roxana CUSD 1</t>
  </si>
  <si>
    <t>41057002026</t>
  </si>
  <si>
    <t>Triad CUSD 2</t>
  </si>
  <si>
    <t>41057003026</t>
  </si>
  <si>
    <t>Venice CUSD 3</t>
  </si>
  <si>
    <t>41057005026</t>
  </si>
  <si>
    <t>Highland CUSD 5</t>
  </si>
  <si>
    <t>41057007026</t>
  </si>
  <si>
    <t>Edwardsville CUSD 7</t>
  </si>
  <si>
    <t>41057008026</t>
  </si>
  <si>
    <t>Bethalto CUSD 8</t>
  </si>
  <si>
    <t>41057009026</t>
  </si>
  <si>
    <t>Granite City CUSD 9</t>
  </si>
  <si>
    <t>41057010026</t>
  </si>
  <si>
    <t>Collinsville CUSD 10</t>
  </si>
  <si>
    <t>41057011026</t>
  </si>
  <si>
    <t>Alton CUSD 11</t>
  </si>
  <si>
    <t>41057012026</t>
  </si>
  <si>
    <t>Madison CUSD 12</t>
  </si>
  <si>
    <t>41057013002</t>
  </si>
  <si>
    <t>East Alton SD 13</t>
  </si>
  <si>
    <t>41057014016</t>
  </si>
  <si>
    <t>East Alton-Wood River CHSD 14</t>
  </si>
  <si>
    <t>41057015003</t>
  </si>
  <si>
    <t>Wood River-Hartford ESD 15</t>
  </si>
  <si>
    <t>44063002003</t>
  </si>
  <si>
    <t>Nippersink SD 2</t>
  </si>
  <si>
    <t>44063003003</t>
  </si>
  <si>
    <t>Fox River Grove Cons SD 3</t>
  </si>
  <si>
    <t>44063012026</t>
  </si>
  <si>
    <t>Johnsburg CUSD 12</t>
  </si>
  <si>
    <t>44063015004</t>
  </si>
  <si>
    <t>McHenry CCSD 15</t>
  </si>
  <si>
    <t>44063018004</t>
  </si>
  <si>
    <t>Riley CCSD 18</t>
  </si>
  <si>
    <t>44063019024</t>
  </si>
  <si>
    <t>Alden Hebron SD 19</t>
  </si>
  <si>
    <t>44063026004</t>
  </si>
  <si>
    <t>Cary CCSD 26</t>
  </si>
  <si>
    <t>44063036002</t>
  </si>
  <si>
    <t>Harrison SD 36</t>
  </si>
  <si>
    <t>44063046003</t>
  </si>
  <si>
    <t>Prairie Grove CSD 46</t>
  </si>
  <si>
    <t>44063047004</t>
  </si>
  <si>
    <t>Crystal Lake CCSD 47</t>
  </si>
  <si>
    <t>44063050026</t>
  </si>
  <si>
    <t>Harvard CUSD 50</t>
  </si>
  <si>
    <t>44063154016</t>
  </si>
  <si>
    <t>Marengo CHSD 154</t>
  </si>
  <si>
    <t>44063155016</t>
  </si>
  <si>
    <t>CHSD 155</t>
  </si>
  <si>
    <t>44063156016</t>
  </si>
  <si>
    <t>McHenry CHSD 156</t>
  </si>
  <si>
    <t>44063157016</t>
  </si>
  <si>
    <t>Richmond-Burton CHSD 157</t>
  </si>
  <si>
    <t>44063158022</t>
  </si>
  <si>
    <t>Huntley Community School District 158</t>
  </si>
  <si>
    <t>44063165003</t>
  </si>
  <si>
    <t>Marengo-Union E Cons D 165</t>
  </si>
  <si>
    <t>44063200026</t>
  </si>
  <si>
    <t>Woodstock CUSD 200</t>
  </si>
  <si>
    <t>45067003026</t>
  </si>
  <si>
    <t>Valmeyer CUSD 3</t>
  </si>
  <si>
    <t>45067004026</t>
  </si>
  <si>
    <t>Columbia CUSD 4</t>
  </si>
  <si>
    <t>45067005026</t>
  </si>
  <si>
    <t>Waterloo CUSD 5</t>
  </si>
  <si>
    <t>45079001022</t>
  </si>
  <si>
    <t>Coulterville USD 1</t>
  </si>
  <si>
    <t>45079122019</t>
  </si>
  <si>
    <t>Chester N HSD 122</t>
  </si>
  <si>
    <t>45079132026</t>
  </si>
  <si>
    <t>Red Bud CUSD 132</t>
  </si>
  <si>
    <t>45079134004</t>
  </si>
  <si>
    <t>Prairie Du Rocher CCSD 134</t>
  </si>
  <si>
    <t>45079138026</t>
  </si>
  <si>
    <t>Steeleville CUSD 138</t>
  </si>
  <si>
    <t>45079139026</t>
  </si>
  <si>
    <t>Chester CUSD 139</t>
  </si>
  <si>
    <t>45079140026</t>
  </si>
  <si>
    <t>Sparta CUSD 140</t>
  </si>
  <si>
    <t>47052170022</t>
  </si>
  <si>
    <t>Dixon USD 170</t>
  </si>
  <si>
    <t>47052220002</t>
  </si>
  <si>
    <t>Steward ESD 220</t>
  </si>
  <si>
    <t>47052271026</t>
  </si>
  <si>
    <t>Paw Paw CUSD 271</t>
  </si>
  <si>
    <t>47052272026</t>
  </si>
  <si>
    <t>Amboy CUSD 272</t>
  </si>
  <si>
    <t>47052275026</t>
  </si>
  <si>
    <t>Ashton-Franklin Center CUSD 275</t>
  </si>
  <si>
    <t>47071144003</t>
  </si>
  <si>
    <t>Kings Cons SD 144</t>
  </si>
  <si>
    <t>47071161004</t>
  </si>
  <si>
    <t>Creston CCSD 161</t>
  </si>
  <si>
    <t>47071212017</t>
  </si>
  <si>
    <t>Rochelle Twp HSD 212</t>
  </si>
  <si>
    <t>47071220026</t>
  </si>
  <si>
    <t>Oregon CUSD 220</t>
  </si>
  <si>
    <t>47071221026</t>
  </si>
  <si>
    <t>Forrestville Valley CUSD 221</t>
  </si>
  <si>
    <t>47071222026</t>
  </si>
  <si>
    <t>Polo CUSD 222</t>
  </si>
  <si>
    <t>47071223026</t>
  </si>
  <si>
    <t>Meridian CUSD 223</t>
  </si>
  <si>
    <t>47071226026</t>
  </si>
  <si>
    <t>Byron CUSD 226</t>
  </si>
  <si>
    <t>47071231004</t>
  </si>
  <si>
    <t>Rochelle CCSD 231</t>
  </si>
  <si>
    <t>47071269004</t>
  </si>
  <si>
    <t>Eswood CCSD 269</t>
  </si>
  <si>
    <t>47098001026</t>
  </si>
  <si>
    <t>Erie CUSD 1</t>
  </si>
  <si>
    <t>47098002026</t>
  </si>
  <si>
    <t>River Bend CUSD 2</t>
  </si>
  <si>
    <t>47098003026</t>
  </si>
  <si>
    <t>Prophetstown-Lyndon-Tampico CUSD3</t>
  </si>
  <si>
    <t>47098005026</t>
  </si>
  <si>
    <t>Sterling CUSD 5</t>
  </si>
  <si>
    <t>47098006026</t>
  </si>
  <si>
    <t>Morrison CUSD 6</t>
  </si>
  <si>
    <t>47098013002</t>
  </si>
  <si>
    <t>Rock Falls ESD 13</t>
  </si>
  <si>
    <t>47098020002</t>
  </si>
  <si>
    <t>East Coloma - Nelson CESD 20</t>
  </si>
  <si>
    <t>47098145004</t>
  </si>
  <si>
    <t>Montmorency CCSD 145</t>
  </si>
  <si>
    <t>47098301017</t>
  </si>
  <si>
    <t>Rock Falls Twp HSD 301</t>
  </si>
  <si>
    <t>48072062002</t>
  </si>
  <si>
    <t>Pleasant Valley SD 62</t>
  </si>
  <si>
    <t>48072063002</t>
  </si>
  <si>
    <t>Norwood ESD 63</t>
  </si>
  <si>
    <t>48072066002</t>
  </si>
  <si>
    <t>Bartonville SD 66</t>
  </si>
  <si>
    <t>48072068002</t>
  </si>
  <si>
    <t>Oak Grove SD 68  Bartonville</t>
  </si>
  <si>
    <t>48072069002</t>
  </si>
  <si>
    <t>Pleasant Hill SD 69</t>
  </si>
  <si>
    <t>48072070002</t>
  </si>
  <si>
    <t>Monroe SD 70</t>
  </si>
  <si>
    <t>48072150025</t>
  </si>
  <si>
    <t>Peoria SD 150</t>
  </si>
  <si>
    <t>48072265026</t>
  </si>
  <si>
    <t>Farmington Central CUSD 265</t>
  </si>
  <si>
    <t>48072309026</t>
  </si>
  <si>
    <t>Brimfield CUSD 309</t>
  </si>
  <si>
    <t>48072310016</t>
  </si>
  <si>
    <t>Limestone CHSD 310</t>
  </si>
  <si>
    <t>48072316004</t>
  </si>
  <si>
    <t>Limestone Walters CCSD 316</t>
  </si>
  <si>
    <t>48072321026</t>
  </si>
  <si>
    <t>Il Valley Central USD 321</t>
  </si>
  <si>
    <t>48072322026</t>
  </si>
  <si>
    <t>Elmwood CUSD 322</t>
  </si>
  <si>
    <t>48072323026</t>
  </si>
  <si>
    <t>Dunlap CUSD 323</t>
  </si>
  <si>
    <t>48072325026</t>
  </si>
  <si>
    <t>Peoria Heights CUSD 325</t>
  </si>
  <si>
    <t>48072326026</t>
  </si>
  <si>
    <t>Princeville CUSD 326</t>
  </si>
  <si>
    <t>48072327026</t>
  </si>
  <si>
    <t>Illini Bluffs CUSD 327</t>
  </si>
  <si>
    <t>48072328003</t>
  </si>
  <si>
    <t>Hollis Cons SD 328</t>
  </si>
  <si>
    <t>49081029002</t>
  </si>
  <si>
    <t>Hampton SD 29</t>
  </si>
  <si>
    <t>49081030017</t>
  </si>
  <si>
    <t>United Twp HSD 30</t>
  </si>
  <si>
    <t>49081034002</t>
  </si>
  <si>
    <t>Silvis SD 34</t>
  </si>
  <si>
    <t>49081036002</t>
  </si>
  <si>
    <t>Carbon Cliff-Barstow SD 36</t>
  </si>
  <si>
    <t>49081037002</t>
  </si>
  <si>
    <t>East Moline SD 37</t>
  </si>
  <si>
    <t>49081040022</t>
  </si>
  <si>
    <t>Moline-Coal Valley CUSD 40</t>
  </si>
  <si>
    <t>49081041025</t>
  </si>
  <si>
    <t>Rock Island SD 41</t>
  </si>
  <si>
    <t>49081100026</t>
  </si>
  <si>
    <t>Riverdale CUSD 100</t>
  </si>
  <si>
    <t>49081200026</t>
  </si>
  <si>
    <t>Sherrard CUSD 200</t>
  </si>
  <si>
    <t>49081300026</t>
  </si>
  <si>
    <t>Rockridge CUSD 300</t>
  </si>
  <si>
    <t>50082009026</t>
  </si>
  <si>
    <t>Lebanon CUSD 9</t>
  </si>
  <si>
    <t>50082019026</t>
  </si>
  <si>
    <t>Mascoutah CUD 19</t>
  </si>
  <si>
    <t>50082030003</t>
  </si>
  <si>
    <t>St Libory Cons SD 30</t>
  </si>
  <si>
    <t>50082040026</t>
  </si>
  <si>
    <t>Marissa CUSD 40</t>
  </si>
  <si>
    <t>50082060026</t>
  </si>
  <si>
    <t>New Athens CUSD 60</t>
  </si>
  <si>
    <t>50082070004</t>
  </si>
  <si>
    <t>Freeburg CCSD 70</t>
  </si>
  <si>
    <t>50082077016</t>
  </si>
  <si>
    <t>Freeburg CHSD 77</t>
  </si>
  <si>
    <t>50082085002</t>
  </si>
  <si>
    <t>Shiloh Village SD 85</t>
  </si>
  <si>
    <t>50082090004</t>
  </si>
  <si>
    <t>O Fallon CCSD 90</t>
  </si>
  <si>
    <t>50082104002</t>
  </si>
  <si>
    <t>Central SD 104</t>
  </si>
  <si>
    <t>50082105002</t>
  </si>
  <si>
    <t>Pontiac-W Holliday SD 105</t>
  </si>
  <si>
    <t>50082110004</t>
  </si>
  <si>
    <t>Grant CCSD 110</t>
  </si>
  <si>
    <t>50082113002</t>
  </si>
  <si>
    <t>Wolf Branch SD 113</t>
  </si>
  <si>
    <t>50082115002</t>
  </si>
  <si>
    <t>Whiteside SD 115</t>
  </si>
  <si>
    <t>50082116002</t>
  </si>
  <si>
    <t>High Mount SD 116</t>
  </si>
  <si>
    <t>50082118002</t>
  </si>
  <si>
    <t>Belleville SD 118</t>
  </si>
  <si>
    <t>50082119002</t>
  </si>
  <si>
    <t>Belle Valley SD 119</t>
  </si>
  <si>
    <t>50082130004</t>
  </si>
  <si>
    <t>Smithton CCSD 130</t>
  </si>
  <si>
    <t>50082160004</t>
  </si>
  <si>
    <t>Millstadt CCSD 160</t>
  </si>
  <si>
    <t>50082175002</t>
  </si>
  <si>
    <t>Harmony Emge SD 175</t>
  </si>
  <si>
    <t>50082181002</t>
  </si>
  <si>
    <t>Signal Hill SD 181</t>
  </si>
  <si>
    <t>50082187026</t>
  </si>
  <si>
    <t>Cahokia CUSD 187</t>
  </si>
  <si>
    <t>50082188022</t>
  </si>
  <si>
    <t>Brooklyn UD 188</t>
  </si>
  <si>
    <t>50082189022</t>
  </si>
  <si>
    <t>East St Louis SD 189</t>
  </si>
  <si>
    <t>50082196026</t>
  </si>
  <si>
    <t>Dupo CUSD 196</t>
  </si>
  <si>
    <t>50082201017</t>
  </si>
  <si>
    <t>Belleville Twp HSD 201</t>
  </si>
  <si>
    <t>50082203017</t>
  </si>
  <si>
    <t>O Fallon Twp HSD 203</t>
  </si>
  <si>
    <t>51065200026</t>
  </si>
  <si>
    <t>Greenview CUSD 200</t>
  </si>
  <si>
    <t>51065202026</t>
  </si>
  <si>
    <t>Porta CUSD 202</t>
  </si>
  <si>
    <t>51065213026</t>
  </si>
  <si>
    <t>Athens CUSD 213</t>
  </si>
  <si>
    <t>51084001026</t>
  </si>
  <si>
    <t>Tri City CUSD 1</t>
  </si>
  <si>
    <t>51084005026</t>
  </si>
  <si>
    <t>Ball Chatham CUSD 5</t>
  </si>
  <si>
    <t>51084008026</t>
  </si>
  <si>
    <t>Pleasant Plains CUSD 8</t>
  </si>
  <si>
    <t>51084010026</t>
  </si>
  <si>
    <t>Auburn CUSD 10</t>
  </si>
  <si>
    <t>51084011026</t>
  </si>
  <si>
    <t>Pawnee CUSD 11</t>
  </si>
  <si>
    <t>51084014026</t>
  </si>
  <si>
    <t>Riverton CUSD 14</t>
  </si>
  <si>
    <t>51084015026</t>
  </si>
  <si>
    <t>Williamsville CUSD 15</t>
  </si>
  <si>
    <t>51084016026</t>
  </si>
  <si>
    <t>New Berlin CUSD 16</t>
  </si>
  <si>
    <t>51084186025</t>
  </si>
  <si>
    <t>Springfield SD 186</t>
  </si>
  <si>
    <t>53060126026</t>
  </si>
  <si>
    <t>Havana CUSD 126</t>
  </si>
  <si>
    <t>53060189026</t>
  </si>
  <si>
    <t>Illini Central CUSD 189</t>
  </si>
  <si>
    <t>53060191026</t>
  </si>
  <si>
    <t>Midwest Central CUSD 191</t>
  </si>
  <si>
    <t>53090050002</t>
  </si>
  <si>
    <t>District 50 Schools</t>
  </si>
  <si>
    <t>53090051002</t>
  </si>
  <si>
    <t>Central SD 51</t>
  </si>
  <si>
    <t>53090052002</t>
  </si>
  <si>
    <t>Washington SD 52</t>
  </si>
  <si>
    <t>53090076002</t>
  </si>
  <si>
    <t>Creve Coeur SD 76</t>
  </si>
  <si>
    <t>53090085002</t>
  </si>
  <si>
    <t>Robein SD 85</t>
  </si>
  <si>
    <t>53090086002</t>
  </si>
  <si>
    <t>East Peoria SD 86</t>
  </si>
  <si>
    <t>53090098002</t>
  </si>
  <si>
    <t>Rankin CSD 98</t>
  </si>
  <si>
    <t>53090102002</t>
  </si>
  <si>
    <t>N Pekin &amp; Marquette Hght SD 102</t>
  </si>
  <si>
    <t>53090108002</t>
  </si>
  <si>
    <t>Pekin PSD 108</t>
  </si>
  <si>
    <t>53090137002</t>
  </si>
  <si>
    <t>South Pekin SD 137</t>
  </si>
  <si>
    <t>53090303016</t>
  </si>
  <si>
    <t>Pekin CSD 303</t>
  </si>
  <si>
    <t>53090308016</t>
  </si>
  <si>
    <t>Washington CHSD 308</t>
  </si>
  <si>
    <t>53090309016</t>
  </si>
  <si>
    <t>East Peoria CHSD 309</t>
  </si>
  <si>
    <t>53090606004</t>
  </si>
  <si>
    <t>Spring Lake CCSD 606</t>
  </si>
  <si>
    <t>53090701026</t>
  </si>
  <si>
    <t>Deer Creek-Mackinaw CUSD 701</t>
  </si>
  <si>
    <t>53090702026</t>
  </si>
  <si>
    <t>Tremont CUSD 702</t>
  </si>
  <si>
    <t>53090703026</t>
  </si>
  <si>
    <t>Delavan CUSD 703</t>
  </si>
  <si>
    <t>53090709026</t>
  </si>
  <si>
    <t>Morton CUSD 709</t>
  </si>
  <si>
    <t>53102001004</t>
  </si>
  <si>
    <t>Metamora CCSD 1</t>
  </si>
  <si>
    <t>53102002004</t>
  </si>
  <si>
    <t>Riverview CCSD 2</t>
  </si>
  <si>
    <t>53102006026</t>
  </si>
  <si>
    <t>Fieldcrest CUSD 6</t>
  </si>
  <si>
    <t>53102011026</t>
  </si>
  <si>
    <t>El Paso-Gridley CUSD 11</t>
  </si>
  <si>
    <t>53102021026</t>
  </si>
  <si>
    <t>Lowpoint-Washburn CUSD 21</t>
  </si>
  <si>
    <t>53102060026</t>
  </si>
  <si>
    <t>Roanoke Benson CUSD 60</t>
  </si>
  <si>
    <t>53102069002</t>
  </si>
  <si>
    <t>Germantown Hills SD 69</t>
  </si>
  <si>
    <t>53102122017</t>
  </si>
  <si>
    <t>County of Woodford School</t>
  </si>
  <si>
    <t>53102140026</t>
  </si>
  <si>
    <t>Eureka CUD 140</t>
  </si>
  <si>
    <t>54092001026</t>
  </si>
  <si>
    <t>Bismarck Henning CUSD</t>
  </si>
  <si>
    <t>54092002026</t>
  </si>
  <si>
    <t>Westville CUSD 2</t>
  </si>
  <si>
    <t>54092004026</t>
  </si>
  <si>
    <t>Georgetown-Ridge Farm CUD 4</t>
  </si>
  <si>
    <t>54092007026</t>
  </si>
  <si>
    <t>Rossville-Alvin CUSD 7</t>
  </si>
  <si>
    <t>54092010026</t>
  </si>
  <si>
    <t>Potomac CUSD 10</t>
  </si>
  <si>
    <t>54092011026</t>
  </si>
  <si>
    <t>Hoopeston Area CUSD 11</t>
  </si>
  <si>
    <t>54092061003</t>
  </si>
  <si>
    <t>Armstrong-Ellis Cons SD 61</t>
  </si>
  <si>
    <t>54092076026</t>
  </si>
  <si>
    <t>Oakwood CUSD 76</t>
  </si>
  <si>
    <t>54092118024</t>
  </si>
  <si>
    <t>Danville CCSD 118</t>
  </si>
  <si>
    <t>54092225017</t>
  </si>
  <si>
    <t>Armstrong Twp HSD 225</t>
  </si>
  <si>
    <t>54092512026</t>
  </si>
  <si>
    <t>Salt Fork Community Unit District  512</t>
  </si>
  <si>
    <t>56099017002</t>
  </si>
  <si>
    <t>Channahon SD 17</t>
  </si>
  <si>
    <t>56099081002</t>
  </si>
  <si>
    <t>Union SD 81</t>
  </si>
  <si>
    <t>56099084002</t>
  </si>
  <si>
    <t>Rockdale SD 84</t>
  </si>
  <si>
    <t>56099086005</t>
  </si>
  <si>
    <t>Joliet PSD 86</t>
  </si>
  <si>
    <t>56099088002</t>
  </si>
  <si>
    <t>Chaney-Monge SD 88</t>
  </si>
  <si>
    <t>56099089002</t>
  </si>
  <si>
    <t>Fairmont SD 89</t>
  </si>
  <si>
    <t>56099090002</t>
  </si>
  <si>
    <t>Taft SD 90</t>
  </si>
  <si>
    <t>56099091002</t>
  </si>
  <si>
    <t>Lockport SD 91</t>
  </si>
  <si>
    <t>56099092002</t>
  </si>
  <si>
    <t>Will County SD 92</t>
  </si>
  <si>
    <t>56099114002</t>
  </si>
  <si>
    <t>Manhattan SD 114</t>
  </si>
  <si>
    <t>56099122002</t>
  </si>
  <si>
    <t>New Lenox SD 122</t>
  </si>
  <si>
    <t>56099159002</t>
  </si>
  <si>
    <t>Mokena SD 159</t>
  </si>
  <si>
    <t>56099161002</t>
  </si>
  <si>
    <t>Summit Hill SD 161</t>
  </si>
  <si>
    <t>56099202022</t>
  </si>
  <si>
    <t>Plainfield SD 202</t>
  </si>
  <si>
    <t>56099203004</t>
  </si>
  <si>
    <t>Elwood CCSD 203</t>
  </si>
  <si>
    <t>56099204017</t>
  </si>
  <si>
    <t>Joliet Twp HSD 204</t>
  </si>
  <si>
    <t>56099205017</t>
  </si>
  <si>
    <t>Lockport Twp HSD 205</t>
  </si>
  <si>
    <t>56099210016</t>
  </si>
  <si>
    <t>Lincoln Way CHSD 210</t>
  </si>
  <si>
    <t>07016113A02</t>
  </si>
  <si>
    <t>Lemont-Bromberek CSD 113A</t>
  </si>
  <si>
    <t>11012002C26</t>
  </si>
  <si>
    <t>Marshall CUSD 2C</t>
  </si>
  <si>
    <t>11012003C26</t>
  </si>
  <si>
    <t>Martinsville CUSD 3C</t>
  </si>
  <si>
    <t>11012004C26</t>
  </si>
  <si>
    <t>Casey-Westfield CUSD 4C</t>
  </si>
  <si>
    <t>11087003A26</t>
  </si>
  <si>
    <t>Cowden-Herrick CUSD 3A</t>
  </si>
  <si>
    <t>11087005A26</t>
  </si>
  <si>
    <t>Stewardson-Strasburg CUD 5A</t>
  </si>
  <si>
    <t>17053006J26</t>
  </si>
  <si>
    <t>Tri Point CUSD 6-J</t>
  </si>
  <si>
    <t>24032002C02</t>
  </si>
  <si>
    <t>Mazon-Verona-Kinsman ESD 2C</t>
  </si>
  <si>
    <t>24032024C04</t>
  </si>
  <si>
    <t>Nettle Creek CCSD 24C</t>
  </si>
  <si>
    <t>24032060C04</t>
  </si>
  <si>
    <t>Saratoga CCSD 60C</t>
  </si>
  <si>
    <t>24032072C04</t>
  </si>
  <si>
    <t>Gardner CCSD 72C</t>
  </si>
  <si>
    <t>51084003A26</t>
  </si>
  <si>
    <t>Rochester CUSD 3A</t>
  </si>
  <si>
    <t>56099030C04</t>
  </si>
  <si>
    <t>Troy CCSD 30C</t>
  </si>
  <si>
    <t>56099033C04</t>
  </si>
  <si>
    <t>Homer CCSD 33C</t>
  </si>
  <si>
    <t>56099070C04</t>
  </si>
  <si>
    <t>Laraway CCSD 70C</t>
  </si>
  <si>
    <t>56099088A02</t>
  </si>
  <si>
    <t>Richland GSD 88A</t>
  </si>
  <si>
    <t>56099157C04</t>
  </si>
  <si>
    <t>Frankfort CCSD 157C</t>
  </si>
  <si>
    <t>56099200U26</t>
  </si>
  <si>
    <t>Beecher CUSD 200U</t>
  </si>
  <si>
    <t>56099201U26</t>
  </si>
  <si>
    <t>Crete Monee CUSD 201U</t>
  </si>
  <si>
    <t>56099207U26</t>
  </si>
  <si>
    <t>Peotone CUSD 207U</t>
  </si>
  <si>
    <t>56099209U26</t>
  </si>
  <si>
    <t>Wilmington CUSD 209U</t>
  </si>
  <si>
    <t>56099255U26</t>
  </si>
  <si>
    <t>Reed Custer CUSD 255U</t>
  </si>
  <si>
    <t>56099365U26</t>
  </si>
  <si>
    <t>Valley View CUSD 365U</t>
  </si>
  <si>
    <t>01001172041</t>
  </si>
  <si>
    <t>Quincy Area Voc Ctr</t>
  </si>
  <si>
    <t>01001172046</t>
  </si>
  <si>
    <t>West Central Regional System</t>
  </si>
  <si>
    <t>01001172061</t>
  </si>
  <si>
    <t>Spec Educ Assoc of Adams County</t>
  </si>
  <si>
    <t>01009700045</t>
  </si>
  <si>
    <t>Two Rivers Career Educ System</t>
  </si>
  <si>
    <t>01069801060</t>
  </si>
  <si>
    <t>Four Rivers Spec Educ Dist</t>
  </si>
  <si>
    <t>03011802060</t>
  </si>
  <si>
    <t>NPT Special Education Coop</t>
  </si>
  <si>
    <t>03011801060</t>
  </si>
  <si>
    <t>Mid-State Spec Educ Jnt Agr</t>
  </si>
  <si>
    <t>03026203041</t>
  </si>
  <si>
    <t>Okaw Area Vocational Center</t>
  </si>
  <si>
    <t>03026741045</t>
  </si>
  <si>
    <t>Bond Fayette Effingham EFE 410</t>
  </si>
  <si>
    <t>04000000046</t>
  </si>
  <si>
    <t>Career Educ Assoc of N Central IL</t>
  </si>
  <si>
    <t>04101140061</t>
  </si>
  <si>
    <t>Winnebago County Spec Educ Coop</t>
  </si>
  <si>
    <t>05016039061</t>
  </si>
  <si>
    <t>Wilmette Community Sp Ed Agreement</t>
  </si>
  <si>
    <t>05016065061</t>
  </si>
  <si>
    <t>Evanston Dists 65/202 Jnt Agr</t>
  </si>
  <si>
    <t>05016207046</t>
  </si>
  <si>
    <t>North Suburban Educ Reg for Voc</t>
  </si>
  <si>
    <t>05016214046</t>
  </si>
  <si>
    <t>Northwest Educational Council for Student Success</t>
  </si>
  <si>
    <t>05016805060</t>
  </si>
  <si>
    <t>NW Suburban Spec Educ Org</t>
  </si>
  <si>
    <t>05016807060</t>
  </si>
  <si>
    <t>Niles Twp District for Spec Educ</t>
  </si>
  <si>
    <t>06016083061</t>
  </si>
  <si>
    <t>Leyden Area Spec Educ Coop</t>
  </si>
  <si>
    <t>06016204061</t>
  </si>
  <si>
    <t>Lagrange Area Dept Spec Ed-Ladse</t>
  </si>
  <si>
    <t>06016212046</t>
  </si>
  <si>
    <t>Des Plaines Valley EFE</t>
  </si>
  <si>
    <t>06016803060</t>
  </si>
  <si>
    <t>Proviso Area Exceptional Child</t>
  </si>
  <si>
    <t>07016127561</t>
  </si>
  <si>
    <t>Eisenhower Cooperative</t>
  </si>
  <si>
    <t>07016142061</t>
  </si>
  <si>
    <t>Southwest Cook Coop Spec Ed</t>
  </si>
  <si>
    <t>07016150061</t>
  </si>
  <si>
    <t>Exc Children Have Opportunities</t>
  </si>
  <si>
    <t>07016218046</t>
  </si>
  <si>
    <t>Moraine Area Career System</t>
  </si>
  <si>
    <t>07016228046</t>
  </si>
  <si>
    <t>Career Development System</t>
  </si>
  <si>
    <t>07016790045</t>
  </si>
  <si>
    <t>Career Preparation Network</t>
  </si>
  <si>
    <t>07016802060</t>
  </si>
  <si>
    <t>Speed SEJA #802</t>
  </si>
  <si>
    <t>07016806060</t>
  </si>
  <si>
    <t>A E R O  Spec Educ Coop</t>
  </si>
  <si>
    <t>08000000046</t>
  </si>
  <si>
    <t>Eagle Ridge Vocational Del Sys</t>
  </si>
  <si>
    <t>08043210061</t>
  </si>
  <si>
    <t>Northwest Sp Ed Cooperative</t>
  </si>
  <si>
    <t>08043790040</t>
  </si>
  <si>
    <t>Jo Daviess Carroll CTE Academy</t>
  </si>
  <si>
    <t>08089723045</t>
  </si>
  <si>
    <t>Career &amp; Tech Educ Consortium</t>
  </si>
  <si>
    <t>09010008046</t>
  </si>
  <si>
    <t>Educ for Employment Sys 330</t>
  </si>
  <si>
    <t>09010801060</t>
  </si>
  <si>
    <t>Rural Champaign Co Spec Ed Coop</t>
  </si>
  <si>
    <t>09027005061</t>
  </si>
  <si>
    <t>Ford Special Education Coop</t>
  </si>
  <si>
    <t>11015735045</t>
  </si>
  <si>
    <t>Eastern IL EFE System</t>
  </si>
  <si>
    <t>11015801060</t>
  </si>
  <si>
    <t>Eastern IL Area of Spec Educ</t>
  </si>
  <si>
    <t>11023800080</t>
  </si>
  <si>
    <t>Paris Cooperative High School</t>
  </si>
  <si>
    <t>12000000046</t>
  </si>
  <si>
    <t>Twin Rivers Career &amp; Tech Ed Sys</t>
  </si>
  <si>
    <t>12013035046</t>
  </si>
  <si>
    <t>Clay/Jasper/Richland/N Wayne RDS</t>
  </si>
  <si>
    <t>12017801060</t>
  </si>
  <si>
    <t>South Eastern Sp Ed Program</t>
  </si>
  <si>
    <t>13000000041</t>
  </si>
  <si>
    <t>Mt Vernon Area Voc Center</t>
  </si>
  <si>
    <t>13000000046</t>
  </si>
  <si>
    <t>Marion/Clinton/Wash Co CTES</t>
  </si>
  <si>
    <t>13000000047</t>
  </si>
  <si>
    <t>Rend Lake Area Reg Del System</t>
  </si>
  <si>
    <t>13041801060</t>
  </si>
  <si>
    <t>Franklin-Jefferson Co Sp Ed Dist</t>
  </si>
  <si>
    <t>13058801060</t>
  </si>
  <si>
    <t>Kaskaskia Spec Educ District</t>
  </si>
  <si>
    <t>15016225061</t>
  </si>
  <si>
    <t>IL Spec Ed Charter Coop</t>
  </si>
  <si>
    <t>16000000046</t>
  </si>
  <si>
    <t>Kishwaukee Educ Consortium</t>
  </si>
  <si>
    <t>16019427061</t>
  </si>
  <si>
    <t>Northwestern Illinois Assn</t>
  </si>
  <si>
    <t>16019430040</t>
  </si>
  <si>
    <t>Indian Valley Area Voc Ctr</t>
  </si>
  <si>
    <t>17053000061</t>
  </si>
  <si>
    <t>Livingston Co Spec Services Unit</t>
  </si>
  <si>
    <t>17053090041</t>
  </si>
  <si>
    <t>Livingston Area Career Cntr</t>
  </si>
  <si>
    <t>17053090046</t>
  </si>
  <si>
    <t>Livingston Area Educ for Employ</t>
  </si>
  <si>
    <t>17054404041</t>
  </si>
  <si>
    <t>Lincolnland Technical Ed Ctr</t>
  </si>
  <si>
    <t>17054404046</t>
  </si>
  <si>
    <t>Lincolnland Reg Del System</t>
  </si>
  <si>
    <t>17064007061</t>
  </si>
  <si>
    <t>Tri-County Spec Educ Assoc</t>
  </si>
  <si>
    <t>17064087041</t>
  </si>
  <si>
    <t>Bloomington Area Career Center</t>
  </si>
  <si>
    <t>17064087046</t>
  </si>
  <si>
    <t>McLean/Dewitt Reg Voc System</t>
  </si>
  <si>
    <t>19022015061</t>
  </si>
  <si>
    <t>Coop Assoc for Spec Educ</t>
  </si>
  <si>
    <t>19022502046</t>
  </si>
  <si>
    <t>DuPage Area Occup Educ Sys</t>
  </si>
  <si>
    <t>19022802060</t>
  </si>
  <si>
    <t>North DuPage Sp Ed Cooperative</t>
  </si>
  <si>
    <t>19022803060</t>
  </si>
  <si>
    <t>School Assn For Special Educ</t>
  </si>
  <si>
    <t>20000000046</t>
  </si>
  <si>
    <t>Ohio &amp; Wabash Valley Reg Voc Sys</t>
  </si>
  <si>
    <t>20097801060</t>
  </si>
  <si>
    <t>Wabash &amp; Ohio Valley Sp Ed Dist</t>
  </si>
  <si>
    <t>21100801046</t>
  </si>
  <si>
    <t>Williamson Co CTE System</t>
  </si>
  <si>
    <t>21100801060</t>
  </si>
  <si>
    <t>Williamson Co Spec Educ District</t>
  </si>
  <si>
    <t>24032101061</t>
  </si>
  <si>
    <t>Grundy County Spec Educ Coop</t>
  </si>
  <si>
    <t>24032790040</t>
  </si>
  <si>
    <t>Grundy Area Vocational Center</t>
  </si>
  <si>
    <t>24047088061</t>
  </si>
  <si>
    <t>Plano Area Special Ed Coop</t>
  </si>
  <si>
    <t>26000000046</t>
  </si>
  <si>
    <t>Western Area Career System 265</t>
  </si>
  <si>
    <t>26062000061</t>
  </si>
  <si>
    <t>West Central IL Spec Educ Coop</t>
  </si>
  <si>
    <t>28037801060</t>
  </si>
  <si>
    <t>Henry-Stark County Spec Ed Dist</t>
  </si>
  <si>
    <t>30000000046</t>
  </si>
  <si>
    <t>Jackson/Perry Co Reg Del System</t>
  </si>
  <si>
    <t>30002748045</t>
  </si>
  <si>
    <t>Five County Reg Voc System</t>
  </si>
  <si>
    <t>30039186061</t>
  </si>
  <si>
    <t>Tri-County Sp Ed Jnt Agreement</t>
  </si>
  <si>
    <t>30077801060</t>
  </si>
  <si>
    <t>Jamp Spec Educ Services</t>
  </si>
  <si>
    <t>31000000046</t>
  </si>
  <si>
    <t>Valley Educ for Employ System</t>
  </si>
  <si>
    <t>31045301046</t>
  </si>
  <si>
    <t>Northern Kane Co Reg Voc System</t>
  </si>
  <si>
    <t>31045302041</t>
  </si>
  <si>
    <t>Fox Valley Career Center</t>
  </si>
  <si>
    <t>31045303061</t>
  </si>
  <si>
    <t>Mid-Valley Special Ed Coop</t>
  </si>
  <si>
    <t>32000000040</t>
  </si>
  <si>
    <t>Kankakee Area Career Center</t>
  </si>
  <si>
    <t>32000000046</t>
  </si>
  <si>
    <t>Kankakee Area Reg Voc Ed System</t>
  </si>
  <si>
    <t>32000000047</t>
  </si>
  <si>
    <t>Iroquois Area Reg Del System</t>
  </si>
  <si>
    <t>32038801060</t>
  </si>
  <si>
    <t>Iroquois Special Education</t>
  </si>
  <si>
    <t>32046850060</t>
  </si>
  <si>
    <t>Kankakee Area Spec Educ Coop</t>
  </si>
  <si>
    <t>33048205041</t>
  </si>
  <si>
    <t>Galesburg Area Voc Ctr</t>
  </si>
  <si>
    <t>33048801060</t>
  </si>
  <si>
    <t>Knox Warren Special Education Districts</t>
  </si>
  <si>
    <t>33094729045</t>
  </si>
  <si>
    <t>Delabar CTE System</t>
  </si>
  <si>
    <t>34049790040</t>
  </si>
  <si>
    <t>Lake Co High Schools Tech Campus</t>
  </si>
  <si>
    <t>34049801060</t>
  </si>
  <si>
    <t>Exceptional Learners</t>
  </si>
  <si>
    <t>34049804060</t>
  </si>
  <si>
    <t>Northern Suburban Spec Ed Dist</t>
  </si>
  <si>
    <t>34049825060</t>
  </si>
  <si>
    <t>Spec Educ Dist Lake County/Sedol</t>
  </si>
  <si>
    <t>35050000061</t>
  </si>
  <si>
    <t>LaSalle Putnam Alliance</t>
  </si>
  <si>
    <t>35050120040</t>
  </si>
  <si>
    <t>La Salle-Peru Area Career Ctr</t>
  </si>
  <si>
    <t>35050720045</t>
  </si>
  <si>
    <t>Starved Rock for Voc Tech Ed</t>
  </si>
  <si>
    <t>35059005061</t>
  </si>
  <si>
    <t>BMP Tri County Special Ed Coop</t>
  </si>
  <si>
    <t>39000000046</t>
  </si>
  <si>
    <t>Heartland Region</t>
  </si>
  <si>
    <t>39055061061</t>
  </si>
  <si>
    <t>Macon-Piatt Spec Educ Jnt Agr</t>
  </si>
  <si>
    <t>40000000046</t>
  </si>
  <si>
    <t>Central Ill Rural Region</t>
  </si>
  <si>
    <t>40056801060</t>
  </si>
  <si>
    <t>South Macoupin Association</t>
  </si>
  <si>
    <t>41057009061</t>
  </si>
  <si>
    <t>Madison Co Reg I Spec Educ Coop</t>
  </si>
  <si>
    <t>41057010041</t>
  </si>
  <si>
    <t>Collinsville Area Career Ctr</t>
  </si>
  <si>
    <t>41057745045</t>
  </si>
  <si>
    <t>Madison Co Career &amp; Tech Ed Sys</t>
  </si>
  <si>
    <t>41057801060</t>
  </si>
  <si>
    <t>Region III Spec Ed Coop</t>
  </si>
  <si>
    <t>44000000046</t>
  </si>
  <si>
    <t>McHenry Co Coop for Employ Educ</t>
  </si>
  <si>
    <t>44063801060</t>
  </si>
  <si>
    <t>Spec Ed Dist of McHenry Co-Sedom</t>
  </si>
  <si>
    <t>45000000040</t>
  </si>
  <si>
    <t>Career Center of Southern IL</t>
  </si>
  <si>
    <t>45000000046</t>
  </si>
  <si>
    <t>Okaw Regional Voc System</t>
  </si>
  <si>
    <t>45079132061</t>
  </si>
  <si>
    <t>Perandoe Spec Educ District</t>
  </si>
  <si>
    <t>47052170061</t>
  </si>
  <si>
    <t>Lee County Spec Educ Assoc</t>
  </si>
  <si>
    <t>47071801060</t>
  </si>
  <si>
    <t>Ogle Co Education Cooperative</t>
  </si>
  <si>
    <t>47098000061</t>
  </si>
  <si>
    <t>Bi-County Special Educ Coop</t>
  </si>
  <si>
    <t>47098005046</t>
  </si>
  <si>
    <t>Whiteside Regional Voc System</t>
  </si>
  <si>
    <t>48000000046</t>
  </si>
  <si>
    <t>Peoria Educ Reg for Empl Traing</t>
  </si>
  <si>
    <t>48072000061</t>
  </si>
  <si>
    <t>Spec Educ Assoc of Peoria County</t>
  </si>
  <si>
    <t>49081030041</t>
  </si>
  <si>
    <t>United Twp Area Career Ctr</t>
  </si>
  <si>
    <t>49081030046</t>
  </si>
  <si>
    <t>Quad City Career and Tech Ed Cons</t>
  </si>
  <si>
    <t>49081865060</t>
  </si>
  <si>
    <t>Black Hawk Area Sp Ed District</t>
  </si>
  <si>
    <t>50082189061</t>
  </si>
  <si>
    <t>E St Louis Area Joint Agreement</t>
  </si>
  <si>
    <t>50082746045</t>
  </si>
  <si>
    <t>Southwestern Illinois Career &amp; Technical Education System</t>
  </si>
  <si>
    <t>50082747045</t>
  </si>
  <si>
    <t>ESL Regional Vocational System</t>
  </si>
  <si>
    <t>50082801060</t>
  </si>
  <si>
    <t>Belleville Area Special Services</t>
  </si>
  <si>
    <t>51084010061</t>
  </si>
  <si>
    <t>Sangamon Area Spec Ed Dist</t>
  </si>
  <si>
    <t>51084731045</t>
  </si>
  <si>
    <t>Regional Office of Car/Tech Educ</t>
  </si>
  <si>
    <t>51084790040</t>
  </si>
  <si>
    <t>Capital Area Career Center</t>
  </si>
  <si>
    <t>53000000046</t>
  </si>
  <si>
    <t>Tazewell Co Area EFE RDS</t>
  </si>
  <si>
    <t>53090309061</t>
  </si>
  <si>
    <t>Tazewell-Mason Cntys Sp Ed Assoc</t>
  </si>
  <si>
    <t>53102801060</t>
  </si>
  <si>
    <t>Woodford Cty Special Ed Assoc</t>
  </si>
  <si>
    <t>53102721045</t>
  </si>
  <si>
    <t>Central IL Voc Ed Coop</t>
  </si>
  <si>
    <t>54092740045</t>
  </si>
  <si>
    <t>Vermilion Voc Ed Deliver System</t>
  </si>
  <si>
    <t>54092800080</t>
  </si>
  <si>
    <t>Bismarck Henning Rossville Alvin Cooperative High School</t>
  </si>
  <si>
    <t>54092801060</t>
  </si>
  <si>
    <t>Vermilion Assoc for Spec Educ</t>
  </si>
  <si>
    <t>56000000040</t>
  </si>
  <si>
    <t>Wilco Area Career Center</t>
  </si>
  <si>
    <t>56099088061</t>
  </si>
  <si>
    <t>Lockport Area Spec Educ Coop</t>
  </si>
  <si>
    <t>56099711045</t>
  </si>
  <si>
    <t>Three Rivers EFE System</t>
  </si>
  <si>
    <t>56099843060</t>
  </si>
  <si>
    <t>Lincoln-Way Area Spec Ed JA Dist</t>
  </si>
  <si>
    <t>56099030C61</t>
  </si>
  <si>
    <t>S Will Co Coop for Spec Ed</t>
  </si>
  <si>
    <t>04004000051</t>
  </si>
  <si>
    <t>Boone Winnebago Regional Alternative School</t>
  </si>
  <si>
    <t>28006000000</t>
  </si>
  <si>
    <t>Behavior Disorder Program</t>
  </si>
  <si>
    <t>31045129061</t>
  </si>
  <si>
    <t>Hope Wall Joint Agreement</t>
  </si>
  <si>
    <t xml:space="preserve">Combined RCDT and SD Name </t>
  </si>
  <si>
    <t>01-001-0010-26_AFR22 Payson CUSD 1</t>
  </si>
  <si>
    <t>01-001-0020-26_AFR22 Liberty CUSD 2</t>
  </si>
  <si>
    <t>01-001-0030-26_AFR22 Central CUSD 3</t>
  </si>
  <si>
    <t>01-001-0040-26_AFR22 CUSD 4</t>
  </si>
  <si>
    <t>01-001-1720-22_AFR22 Quincy SD 172</t>
  </si>
  <si>
    <t>01-005-0010-26_AFR22 Brown County CUSD 1</t>
  </si>
  <si>
    <t>01-009-0150-26_AFR22 Beardstown CUSD 15</t>
  </si>
  <si>
    <t>01-009-0640-26_AFR22 Virginia CUSD 64</t>
  </si>
  <si>
    <t>01-009-2620-26_AFR22 A-C Central CUSD 262</t>
  </si>
  <si>
    <t>01-069-0010-26_AFR22 Franklin CUSD 1</t>
  </si>
  <si>
    <t>01-069-0060-26_AFR22 Waverly CUSD 6</t>
  </si>
  <si>
    <t>01-069-0110-26_AFR22 Meredosia-Chambersburg CUSD 11</t>
  </si>
  <si>
    <t>01-069-0270-26_AFR22 Triopia CUSD 27</t>
  </si>
  <si>
    <t>01-069-1170-22_AFR22 Jacksonville SD 117</t>
  </si>
  <si>
    <t>01-075-0030-26_AFR22 Pleasant Hill CUSD 3</t>
  </si>
  <si>
    <t>01-075-0040-26_AFR22 Griggsville-Perry CUSD 4</t>
  </si>
  <si>
    <t>01-075-0100-26_AFR22 Pikeland CUSD 10</t>
  </si>
  <si>
    <t>01-075-0120-26_AFR22 Western CUSD 12</t>
  </si>
  <si>
    <t>01-086-0010-26_AFR22 Winchester CUSD 1</t>
  </si>
  <si>
    <t>01-086-0020-26_AFR22 Scott-Morgan CUSD 2</t>
  </si>
  <si>
    <t>03-003-0010-26_AFR22 Mulberry Grove CUSD 1</t>
  </si>
  <si>
    <t>03-003-0020-26_AFR22 Bond County CUSD 2</t>
  </si>
  <si>
    <t>03-011-0010-26_AFR22 Morrisonville CUSD 1</t>
  </si>
  <si>
    <t>03-011-0030-26_AFR22 Taylorville CUSD 3</t>
  </si>
  <si>
    <t>03-011-0040-26_AFR22 Edinburg CUSD 4</t>
  </si>
  <si>
    <t>03-011-0080-26_AFR22 Pana CUSD 8</t>
  </si>
  <si>
    <t>03-011-0140-24_AFR22 South Fork SD 14</t>
  </si>
  <si>
    <t>03-025-0100-26_AFR22 Altamont CUSD 10</t>
  </si>
  <si>
    <t>03-025-0200-26_AFR22 Beecher City CUSD 20</t>
  </si>
  <si>
    <t>03-025-0300-26_AFR22 Dieterich CUSD 30</t>
  </si>
  <si>
    <t>03-025-0400-26_AFR22 Effingham CUSD 40</t>
  </si>
  <si>
    <t>03-025-0500-26_AFR22 Teutopolis CUSD 50</t>
  </si>
  <si>
    <t>03-026-2010-26_AFR22 Brownstown CUSD 201</t>
  </si>
  <si>
    <t>03-026-2020-26_AFR22 St Elmo CUSD 202</t>
  </si>
  <si>
    <t>03-026-2030-26_AFR22 Vandalia CUSD 203</t>
  </si>
  <si>
    <t>03-026-2040-26_AFR22 Ramsey CUSD 204</t>
  </si>
  <si>
    <t>03-068-0020-26_AFR22 Panhandle CUSD 2</t>
  </si>
  <si>
    <t>03-068-0030-26_AFR22 Hillsboro CUSD 3</t>
  </si>
  <si>
    <t>03-068-0120-26_AFR22 Litchfield CUSD 12</t>
  </si>
  <si>
    <t>03-068-0220-26_AFR22 Nokomis CUSD 22</t>
  </si>
  <si>
    <t>04-004-1000-26_AFR22 Belvidere CUSD 100</t>
  </si>
  <si>
    <t>04-004-2000-26_AFR22 North Boone CUSD 200</t>
  </si>
  <si>
    <t>04-101-1220-22_AFR22 Harlem UD 122</t>
  </si>
  <si>
    <t>04-101-1310-04_AFR22 Kinnikinnick CCSD 131</t>
  </si>
  <si>
    <t>04-101-1330-04_AFR22 Prairie Hill CCSD 133</t>
  </si>
  <si>
    <t>04-101-1340-04_AFR22 Shirland CCSD 134</t>
  </si>
  <si>
    <t>04-101-1400-04_AFR22 Rockton SD 140</t>
  </si>
  <si>
    <t>04-101-2050-25_AFR22 Rockford SD 205</t>
  </si>
  <si>
    <t>04-101-2070-16_AFR22 Hononegah CHD 207</t>
  </si>
  <si>
    <t>04-101-3200-26_AFR22 County of Winnebago SD 320</t>
  </si>
  <si>
    <t>04-101-3210-26_AFR22 Pecatonica CUSD 321</t>
  </si>
  <si>
    <t>04-101-3220-26_AFR22 Durand CUSD 322</t>
  </si>
  <si>
    <t>04-101-3230-26_AFR22 Winnebago CUSD 323</t>
  </si>
  <si>
    <t>05-016-0150-04_AFR22 Palatine CCSD 15</t>
  </si>
  <si>
    <t>05-016-0210-04_AFR22 Wheeling CCSD 21</t>
  </si>
  <si>
    <t>05-016-0230-02_AFR22 Prospect Heights SD 23</t>
  </si>
  <si>
    <t>05-016-0250-02_AFR22 Arlington Heights SD 25</t>
  </si>
  <si>
    <t>05-016-0260-02_AFR22 River Trails SD 26</t>
  </si>
  <si>
    <t>05-016-0270-02_AFR22 Northbrook ESD 27</t>
  </si>
  <si>
    <t>05-016-0280-02_AFR22 Northbrook SD 28</t>
  </si>
  <si>
    <t>05-016-0290-02_AFR22 Sunset Ridge SD 29</t>
  </si>
  <si>
    <t>05-016-0300-02_AFR22 Northbrook/Glenview SD 30</t>
  </si>
  <si>
    <t>05-016-0310-02_AFR22 West Northfield SD 31</t>
  </si>
  <si>
    <t>05-016-0340-04_AFR22 Glenview CCSD 34</t>
  </si>
  <si>
    <t>05-016-0350-02_AFR22 Glencoe SD 35</t>
  </si>
  <si>
    <t>05-016-0360-02_AFR22 Winnetka SD 36</t>
  </si>
  <si>
    <t>05-016-0370-02_AFR22 Avoca SD 37</t>
  </si>
  <si>
    <t>05-016-0380-02_AFR22 Kenilworth SD 38</t>
  </si>
  <si>
    <t>05-016-0390-02_AFR22 Wilmette SD 39</t>
  </si>
  <si>
    <t>05-016-0540-04_AFR22 Schaumburg CCSD 54</t>
  </si>
  <si>
    <t>05-016-0570-02_AFR22 Mount Prospect SD 57</t>
  </si>
  <si>
    <t>05-016-0590-04_AFR22 Comm Cons SD 59</t>
  </si>
  <si>
    <t>05-016-0620-04_AFR22 CCSD 62</t>
  </si>
  <si>
    <t>05-016-0630-02_AFR22 East Maine SD 63</t>
  </si>
  <si>
    <t>05-016-0640-04_AFR22 Park Ridge CCSD 64</t>
  </si>
  <si>
    <t>05-016-0650-04_AFR22 Evanston CCSD 65</t>
  </si>
  <si>
    <t>05-016-0670-02_AFR22 Golf ESD 67</t>
  </si>
  <si>
    <t>05-016-0680-02_AFR22 Skokie SD 68</t>
  </si>
  <si>
    <t>05-016-0690-02_AFR22 Skokie SD 69</t>
  </si>
  <si>
    <t>05-016-0700-02_AFR22 Morton Grove SD 70</t>
  </si>
  <si>
    <t>05-016-0710-02_AFR22 Niles ESD 71</t>
  </si>
  <si>
    <t>05-016-0720-02_AFR22 Fairview SD 72</t>
  </si>
  <si>
    <t>05-016-0730-02_AFR22 East Prairie SD 73</t>
  </si>
  <si>
    <t>05-016-0735-02_AFR22 Skokie SD 73-5</t>
  </si>
  <si>
    <t>05-016-0740-02_AFR22 Lincolnwood SD 74</t>
  </si>
  <si>
    <t>05-016-2020-17_AFR22 Evanston Twp HSD 202</t>
  </si>
  <si>
    <t>05-016-2030-17_AFR22 New Trier Twp HSD 203</t>
  </si>
  <si>
    <t>05-016-2070-17_AFR22 Maine Township HSD 207</t>
  </si>
  <si>
    <t>05-016-2110-17_AFR22 Township HSD 211</t>
  </si>
  <si>
    <t>05-016-2140-17_AFR22 Township HSD 214</t>
  </si>
  <si>
    <t>05-016-2190-17_AFR22 Niles Twp HSD 219</t>
  </si>
  <si>
    <t>05-016-2250-17_AFR22 Northfield Twp HSD 225</t>
  </si>
  <si>
    <t>06-016-0780-02_AFR22 Rosemont ESD 78</t>
  </si>
  <si>
    <t>06-016-0790-02_AFR22 Pennoyer SD 79</t>
  </si>
  <si>
    <t>06-016-0800-02_AFR22 Norridge SD 80</t>
  </si>
  <si>
    <t>06-016-0810-02_AFR22 Schiller Park SD 81</t>
  </si>
  <si>
    <t>06-016-0830-02_AFR22 Mannheim SD 83</t>
  </si>
  <si>
    <t>06-016-0840-02_AFR22 Franklin Park SD 84</t>
  </si>
  <si>
    <t>06-016-0845-02_AFR22 Rhodes SD 84-5</t>
  </si>
  <si>
    <t>06-016-0855-02_AFR22 River Grove SD 85-5</t>
  </si>
  <si>
    <t>06-016-0860-02_AFR22 Union Ridge SD 86</t>
  </si>
  <si>
    <t>06-016-0870-02_AFR22 Berkeley SD 87</t>
  </si>
  <si>
    <t>06-016-0880-02_AFR22 Bellwood SD 88</t>
  </si>
  <si>
    <t>06-016-0890-02_AFR22 Maywood-Melrose Park-Broadview 89</t>
  </si>
  <si>
    <t>06-016-0900-02_AFR22 River Forest SD 90</t>
  </si>
  <si>
    <t>06-016-0910-02_AFR22 Forest Park SD 91</t>
  </si>
  <si>
    <t>06-016-0920-02_AFR22 Lindop SD 92</t>
  </si>
  <si>
    <t>06-016-0925-02_AFR22 Westchester SD 92-5</t>
  </si>
  <si>
    <t>06-016-0930-02_AFR22 Hillside SD 93</t>
  </si>
  <si>
    <t>06-016-0940-02_AFR22 Komarek SD 94</t>
  </si>
  <si>
    <t>06-016-0950-02_AFR22 Brookfield Lagrange Park SD 95</t>
  </si>
  <si>
    <t>06-016-0960-02_AFR22 Riverside SD 96</t>
  </si>
  <si>
    <t>06-016-0970-02_AFR22 Oak Park ESD 97</t>
  </si>
  <si>
    <t>06-016-0980-02_AFR22 Berwyn North SD 98</t>
  </si>
  <si>
    <t>06-016-0990-02_AFR22 Cicero SD 99</t>
  </si>
  <si>
    <t>06-016-1000-02_AFR22 Berwyn South SD 100</t>
  </si>
  <si>
    <t>06-016-1010-02_AFR22 Western Springs SD 101</t>
  </si>
  <si>
    <t>06-016-1020-02_AFR22 La Grange SD 102</t>
  </si>
  <si>
    <t>06-016-1030-02_AFR22 Lyons SD 103</t>
  </si>
  <si>
    <t>06-016-1050-02_AFR22 La Grange SD 105 South</t>
  </si>
  <si>
    <t>06-016-1060-02_AFR22 LaGrange Highlands SD 106</t>
  </si>
  <si>
    <t>06-016-1070-02_AFR22 Pleasantdale SD 107</t>
  </si>
  <si>
    <t>06-016-2000-13_AFR22 Oak Park - River Forest SD 200</t>
  </si>
  <si>
    <t>06-016-2010-17_AFR22 J S Morton HSD 201</t>
  </si>
  <si>
    <t>06-016-2040-17_AFR22 Lyons Twp HSD 204</t>
  </si>
  <si>
    <t>06-016-2080-17_AFR22 Riverside-Brookfield Twp SD 208</t>
  </si>
  <si>
    <t>06-016-2090-17_AFR22 Proviso Twp HSD 209</t>
  </si>
  <si>
    <t>06-016-2120-16_AFR22 Leyden CHSD 212</t>
  </si>
  <si>
    <t>06-016-2340-16_AFR22 Ridgewood CHSD 234</t>
  </si>
  <si>
    <t>06-016-4010-26_AFR22 Elmwood Park CUSD 401</t>
  </si>
  <si>
    <t>07-016-1040-02_AFR22 Summit SD 104</t>
  </si>
  <si>
    <t>07-016-1080-02_AFR22 Willow Springs SD 108</t>
  </si>
  <si>
    <t>07-016-1090-02_AFR22 Indian Springs SD 109</t>
  </si>
  <si>
    <t>07-016-1100-02_AFR22 Central Stickney SD 110</t>
  </si>
  <si>
    <t>07-016-1110-02_AFR22 Burbank SD 111</t>
  </si>
  <si>
    <t>07-016-1170-02_AFR22 North Palos SD 117</t>
  </si>
  <si>
    <t>07-016-1180-04_AFR22 Palos CCSD 118</t>
  </si>
  <si>
    <t>07-016-1220-02_AFR22 Ridgeland SD 122</t>
  </si>
  <si>
    <t>07-016-1230-02_AFR22 Oak Lawn-Hometown SD 123</t>
  </si>
  <si>
    <t>07-016-1240-02_AFR22 Evergreen Park ESD 124</t>
  </si>
  <si>
    <t>07-016-1250-02_AFR22 Atwood Heights SD 125</t>
  </si>
  <si>
    <t>07-016-1260-02_AFR22 Alsip-Hazlgrn-Oaklwn SD 126</t>
  </si>
  <si>
    <t>07-016-1270-02_AFR22 Worth SD 127</t>
  </si>
  <si>
    <t>07-016-1275-02_AFR22 Chicago Ridge SD 127-5</t>
  </si>
  <si>
    <t>07-016-1280-02_AFR22 Palos Heights SD 128</t>
  </si>
  <si>
    <t>07-016-1300-02_AFR22 Cook County SD 130</t>
  </si>
  <si>
    <t>07-016-1320-02_AFR22 Calumet Public SD 132</t>
  </si>
  <si>
    <t>07-016-1330-02_AFR22 Gen George Patton SD 133</t>
  </si>
  <si>
    <t>07-016-1350-02_AFR22 Orland SD 135</t>
  </si>
  <si>
    <t>07-016-1400-02_AFR22 Kirby SD 140</t>
  </si>
  <si>
    <t>07-016-1420-02_AFR22 Forest Ridge SD 142</t>
  </si>
  <si>
    <t>07-016-1430-02_AFR22 Midlothian SD 143</t>
  </si>
  <si>
    <t>07-016-1435-02_AFR22 Posen-Robbins ESD 143-5</t>
  </si>
  <si>
    <t>07-016-1440-02_AFR22 Prairie-Hills ESD 144</t>
  </si>
  <si>
    <t>07-016-1450-02_AFR22 Arbor Park SD 145</t>
  </si>
  <si>
    <t>07-016-1460-04_AFR22 CCSD 146</t>
  </si>
  <si>
    <t>07-016-1470-02_AFR22 W Harvey-Dixmoor PSD 147</t>
  </si>
  <si>
    <t>07-016-1480-02_AFR22 Dolton SD 148</t>
  </si>
  <si>
    <t>07-016-1490-02_AFR22 Dolton SD 149</t>
  </si>
  <si>
    <t>07-016-1500-02_AFR22 South Holland SD 150</t>
  </si>
  <si>
    <t>07-016-1510-02_AFR22 South Holland SD 151</t>
  </si>
  <si>
    <t>07-016-1520-02_AFR22 Harvey SD 152</t>
  </si>
  <si>
    <t>07-016-1525-02_AFR22 Hazel Crest SD 152-5</t>
  </si>
  <si>
    <t>07-016-1530-02_AFR22 Homewood SD 153</t>
  </si>
  <si>
    <t>07-016-1540-02_AFR22 Thornton SD 154</t>
  </si>
  <si>
    <t>07-016-1545-02_AFR22 Burnham SD 154-5</t>
  </si>
  <si>
    <t>07-016-1550-02_AFR22 Calumet City SD 155</t>
  </si>
  <si>
    <t>07-016-1560-02_AFR22 Lincoln ESD 156</t>
  </si>
  <si>
    <t>07-016-1570-02_AFR22 Hoover-Schrum Memorial SD 157</t>
  </si>
  <si>
    <t>07-016-1580-02_AFR22 Lansing SD 158</t>
  </si>
  <si>
    <t>07-016-1590-02_AFR22 ESD 159</t>
  </si>
  <si>
    <t>07-016-1600-02_AFR22 Country Club Hills SD 160</t>
  </si>
  <si>
    <t>07-016-1610-02_AFR22 Flossmoor SD 161</t>
  </si>
  <si>
    <t>07-016-1620-02_AFR22 Matteson ESD 162</t>
  </si>
  <si>
    <t>07-016-1630-02_AFR22 Park Forest SD 163</t>
  </si>
  <si>
    <t>07-016-1670-02_AFR22 Brookwood SD 167</t>
  </si>
  <si>
    <t>07-016-1680-04_AFR22 CCSD 168</t>
  </si>
  <si>
    <t>07-016-1690-02_AFR22 Ford Heights SD 169</t>
  </si>
  <si>
    <t>07-016-1700-02_AFR22 Chicago Heights SD 170</t>
  </si>
  <si>
    <t>07-016-1710-02_AFR22 Sunnybrook SD 171</t>
  </si>
  <si>
    <t>07-016-1720-02_AFR22 Sandridge SD 172</t>
  </si>
  <si>
    <t>07-016-1940-02_AFR22 Steger SD 194</t>
  </si>
  <si>
    <t>07-016-2050-17_AFR22 Thornton Twp HSD 205</t>
  </si>
  <si>
    <t>07-016-2060-17_AFR22 Bloom Twp HSD 206</t>
  </si>
  <si>
    <t>07-016-2100-17_AFR22 Lemont Twp HSD 210</t>
  </si>
  <si>
    <t>07-016-2150-17_AFR22 Thornton Fractional Twp HSD 215</t>
  </si>
  <si>
    <t>07-016-2170-16_AFR22 Argo CHSD 217</t>
  </si>
  <si>
    <t>07-016-2180-16_AFR22 CHSD 218</t>
  </si>
  <si>
    <t>07-016-2200-17_AFR22 Reavis Twp HSD 220</t>
  </si>
  <si>
    <t>07-016-2270-17_AFR22 Rich Twp HSD 227</t>
  </si>
  <si>
    <t>07-016-2280-16_AFR22 Bremen CHSD 228</t>
  </si>
  <si>
    <t>07-016-2290-16_AFR22 Oak Lawn CHSD 229</t>
  </si>
  <si>
    <t>07-016-2300-13_AFR22 Cons HSD 230</t>
  </si>
  <si>
    <t>07-016-2310-16_AFR22 Evergreen Park CHSD 231</t>
  </si>
  <si>
    <t>07-016-2330-16_AFR22 Homewood Flossmoor CHSD 233</t>
  </si>
  <si>
    <t>08-008-3080-26_AFR22 Eastland CUSD 308</t>
  </si>
  <si>
    <t>08-008-3140-26_AFR22 West Carroll CUSD 314</t>
  </si>
  <si>
    <t>08-008-3990-26_AFR22 Chadwick-Milledgeville CUSD 399</t>
  </si>
  <si>
    <t>08-043-1190-22_AFR22 East Dubuque USD 119</t>
  </si>
  <si>
    <t>08-043-1200-22_AFR22 Galena USD 120</t>
  </si>
  <si>
    <t>08-043-2050-26_AFR22 Warren CUSD 205</t>
  </si>
  <si>
    <t>08-043-2060-26_AFR22 Stockton CUSD 206</t>
  </si>
  <si>
    <t>08-043-2100-26_AFR22 River Ridge CUSD 210</t>
  </si>
  <si>
    <t>08-043-2110-26_AFR22 Scales Mound CUSD 211</t>
  </si>
  <si>
    <t>08-089-1450-22_AFR22 Freeport SD 145</t>
  </si>
  <si>
    <t>08-089-2000-26_AFR22 Pearl City CUSD 200</t>
  </si>
  <si>
    <t>08-089-2010-26_AFR22 Dakota CUSD 201</t>
  </si>
  <si>
    <t>08-089-2020-26_AFR22 Lena Winslow CUSD 202</t>
  </si>
  <si>
    <t>08-089-2030-26_AFR22 Orangeville CUSD 203</t>
  </si>
  <si>
    <t>09-010-0010-26_AFR22 Fisher CUSD 1</t>
  </si>
  <si>
    <t>09-010-0030-26_AFR22 Mahomet-Seymour CUSD 3</t>
  </si>
  <si>
    <t>09-010-0040-26_AFR22 Champaign CUSD 4</t>
  </si>
  <si>
    <t>09-010-0070-26_AFR22 Tolono CUSD 7</t>
  </si>
  <si>
    <t>09-010-0080-26_AFR22 Heritage CUSD 8</t>
  </si>
  <si>
    <t>09-010-1160-22_AFR22 Urbana SD 116</t>
  </si>
  <si>
    <t>09-010-1300-04_AFR22 Thomasboro CCSD 130</t>
  </si>
  <si>
    <t>09-010-1370-02_AFR22 Rantoul City SD 137</t>
  </si>
  <si>
    <t>09-010-1420-04_AFR22 Ludlow CCSD 142</t>
  </si>
  <si>
    <t>09-010-1690-04_AFR22 St Joseph CCSD 169</t>
  </si>
  <si>
    <t>09-010-1880-04_AFR22 Gifford CCSD 188</t>
  </si>
  <si>
    <t>09-010-1930-17_AFR22 Rantoul Township HSD 193</t>
  </si>
  <si>
    <t>09-010-1970-04_AFR22 Prairieview-Ogden CCSD 197</t>
  </si>
  <si>
    <t>09-010-3050-16_AFR22 St Joseph Ogden CHSD 305</t>
  </si>
  <si>
    <t>09-027-0050-26_AFR22 Gibson City-Melvin-Sibley CUSD 5</t>
  </si>
  <si>
    <t>09-027-0100-26_AFR22 Paxton-Buckley-Loda CUD 10</t>
  </si>
  <si>
    <t>11-015-0010-26_AFR22 Charleston CUSD 1</t>
  </si>
  <si>
    <t>11-015-0020-26_AFR22 Mattoon CUSD 2</t>
  </si>
  <si>
    <t>11-015-0050-26_AFR22 Oakland CUSD 5</t>
  </si>
  <si>
    <t>11-018-0030-26_AFR22 Neoga CUSD 3</t>
  </si>
  <si>
    <t>11-018-0770-26_AFR22 Cumberland CUSD 77</t>
  </si>
  <si>
    <t>11-021-3010-26_AFR22 Tuscola CUSD 301</t>
  </si>
  <si>
    <t>11-021-3020-26_AFR22 Villa Grove CUSD 302</t>
  </si>
  <si>
    <t>11-021-3050-26_AFR22 Arthur CUSD 305</t>
  </si>
  <si>
    <t>11-021-3060-26_AFR22 Arcola CUSD 306</t>
  </si>
  <si>
    <t>11-023-0010-26_AFR22 Shiloh CUSD 1</t>
  </si>
  <si>
    <t>11-023-0030-26_AFR22 Kansas CUSD 3</t>
  </si>
  <si>
    <t>11-023-0040-26_AFR22 Paris CUSD 4</t>
  </si>
  <si>
    <t>11-023-0060-26_AFR22 Edgar County CUD 6</t>
  </si>
  <si>
    <t>11-023-0950-25_AFR22 Paris-Union SD 95</t>
  </si>
  <si>
    <t>11-070-3000-26_AFR22 Sullivan CUSD 300</t>
  </si>
  <si>
    <t>11-070-3020-26_AFR22 Okaw Valley CUSD 302</t>
  </si>
  <si>
    <t>11-087-0010-26_AFR22 Windsor CUSD 1</t>
  </si>
  <si>
    <t>11-087-0040-26_AFR22 Shelbyville CUSD 4</t>
  </si>
  <si>
    <t>11-087-0210-26_AFR22 Central A &amp; M CUD 21</t>
  </si>
  <si>
    <t>12-013-0100-26_AFR22 Clay City CUSD 10</t>
  </si>
  <si>
    <t>12-013-0250-26_AFR22 North Clay CUSD 25</t>
  </si>
  <si>
    <t>12-013-0350-26_AFR22 Flora CUSD 35</t>
  </si>
  <si>
    <t>12-017-0010-26_AFR22 Hutsonville CUSD 1</t>
  </si>
  <si>
    <t>12-017-0020-26_AFR22 Robinson CUSD 2</t>
  </si>
  <si>
    <t>12-017-0030-26_AFR22 Palestine CUSD 3</t>
  </si>
  <si>
    <t>12-017-0040-26_AFR22 Oblong CUSD 4</t>
  </si>
  <si>
    <t>12-040-0010-26_AFR22 Jasper County CUD 1</t>
  </si>
  <si>
    <t>12-051-0100-26_AFR22 Red Hill CUSD 10</t>
  </si>
  <si>
    <t>12-051-0200-26_AFR22 Lawrence County CUD 20</t>
  </si>
  <si>
    <t>12-080-0010-26_AFR22 Richland County CUSD 1</t>
  </si>
  <si>
    <t>13-014-0010-26_AFR22 Carlyle CUSD 1</t>
  </si>
  <si>
    <t>13-014-0030-26_AFR22 Wesclin CUSD 3</t>
  </si>
  <si>
    <t>13-014-0120-04_AFR22 Breese ESD 12</t>
  </si>
  <si>
    <t>13-014-0210-02_AFR22 Aviston SD 21</t>
  </si>
  <si>
    <t>13-014-0460-02_AFR22 Willow Grove SD 46</t>
  </si>
  <si>
    <t>13-014-0570-02_AFR22 Bartelso SD 57</t>
  </si>
  <si>
    <t>13-014-0600-02_AFR22 Germantown SD 60</t>
  </si>
  <si>
    <t>13-014-0620-02_AFR22 Damiansville SD 62</t>
  </si>
  <si>
    <t>13-014-0630-02_AFR22 Albers SD 63</t>
  </si>
  <si>
    <t>13-014-0710-16_AFR22 Central CHSD 71</t>
  </si>
  <si>
    <t>13-014-1415-02_AFR22 St Rose SD 14-15</t>
  </si>
  <si>
    <t>13-014-1860-02_AFR22 North Wamac SD 186</t>
  </si>
  <si>
    <t>13-041-0010-26_AFR22 Waltonville CUSD 1</t>
  </si>
  <si>
    <t>13-041-0020-04_AFR22 Rome CCSD 2</t>
  </si>
  <si>
    <t>13-041-0030-04_AFR22 Field CCSD 3</t>
  </si>
  <si>
    <t>13-041-0050-04_AFR22 Opdyke-Belle-Rive CCSD 5</t>
  </si>
  <si>
    <t>13-041-0060-04_AFR22 Grand Prairie CCSD 6</t>
  </si>
  <si>
    <t>13-041-0120-04_AFR22 McClellan CCSD 12</t>
  </si>
  <si>
    <t>13-041-0790-02_AFR22 Summersville SD 79</t>
  </si>
  <si>
    <t>13-041-0800-02_AFR22 Mount Vernon SD 80</t>
  </si>
  <si>
    <t>13-041-0820-02_AFR22 Bethel SD 82</t>
  </si>
  <si>
    <t>13-041-0990-04_AFR22 Farrington CCSD 99</t>
  </si>
  <si>
    <t>13-041-1780-04_AFR22 Spring Garden Community Consolidated School District 178</t>
  </si>
  <si>
    <t>13-041-2010-17_AFR22 Mt Vernon Twp HSD 201</t>
  </si>
  <si>
    <t>13-041-2090-27_AFR22 Woodlawn Unit School District 209</t>
  </si>
  <si>
    <t>13-041-3180-27_AFR22 Bluford Unit School District 318</t>
  </si>
  <si>
    <t>13-058-0010-03_AFR22 Raccoon Cons SD 1</t>
  </si>
  <si>
    <t>13-058-0020-03_AFR22 Kell Cons SD 2</t>
  </si>
  <si>
    <t>13-058-0070-04_AFR22 Iuka CCSD 7</t>
  </si>
  <si>
    <t>13-058-0100-04_AFR22 Selmaville CCSD 10</t>
  </si>
  <si>
    <t>13-058-1000-26_AFR22 Patoka CUSD 100</t>
  </si>
  <si>
    <t>13-058-1110-02_AFR22 Salem SD 111</t>
  </si>
  <si>
    <t>13-058-1330-02_AFR22 Central City SD 133</t>
  </si>
  <si>
    <t>13-058-1350-02_AFR22 Centralia SD 135</t>
  </si>
  <si>
    <t>13-058-2000-17_AFR22 Centralia HSD 200</t>
  </si>
  <si>
    <t>13-058-4010-26_AFR22 South Central CUD 401</t>
  </si>
  <si>
    <t>13-058-5010-26_AFR22 Sandoval CUSD 501</t>
  </si>
  <si>
    <t>13-058-6000-16_AFR22 Salem CHSD 600</t>
  </si>
  <si>
    <t>13-058-7220-26_AFR22 Odin PSD 722</t>
  </si>
  <si>
    <t>13-095-0010-04_AFR22 Oakdale CCSD 1</t>
  </si>
  <si>
    <t>13-095-0100-26_AFR22 West Washington Co CUD 10</t>
  </si>
  <si>
    <t>13-095-0110-04_AFR22 Irvington CCSD 11</t>
  </si>
  <si>
    <t>13-095-0150-04_AFR22 Ashley CCSD 15</t>
  </si>
  <si>
    <t>13-095-0490-04_AFR22 Nashville CCSD 49</t>
  </si>
  <si>
    <t>13-095-0990-16_AFR22 Nashville CHSD 99</t>
  </si>
  <si>
    <t>15-016-2990-25_AFR22 City of Chicago SD 299</t>
  </si>
  <si>
    <t>16-019-4240-26_AFR22 Genoa Kingston CUSD 424</t>
  </si>
  <si>
    <t>16-019-4250-26_AFR22 Indian Creek CUSD 425</t>
  </si>
  <si>
    <t>16-019-4260-26_AFR22 Hiawatha CUSD 426</t>
  </si>
  <si>
    <t>16-019-4270-26_AFR22 Sycamore CUSD 427</t>
  </si>
  <si>
    <t>16-019-4280-26_AFR22 DeKalb CUSD 428</t>
  </si>
  <si>
    <t>16-019-4290-26_AFR22 Hinckley Big Rock CUSD 429</t>
  </si>
  <si>
    <t>16-019-4300-26_AFR22 Sandwich CUSD 430</t>
  </si>
  <si>
    <t>16-019-4320-26_AFR22 Somonauk CUSD 432</t>
  </si>
  <si>
    <t>17-020-0150-26_AFR22 Clinton CUSD 15</t>
  </si>
  <si>
    <t>17-020-0180-26_AFR22 Blue Ridge CUSD 18</t>
  </si>
  <si>
    <t>17-053-0050-26_AFR22 Woodland CUSD 5</t>
  </si>
  <si>
    <t>17-053-0080-26_AFR22 Prairie Central CUSD 8</t>
  </si>
  <si>
    <t>17-053-0740-27_AFR22 Flanagan-Cornell Dist 74</t>
  </si>
  <si>
    <t>17-053-0900-17_AFR22 Pontiac Twp HSD 90</t>
  </si>
  <si>
    <t>17-053-2300-17_AFR22 Dwight Twp HSD 230</t>
  </si>
  <si>
    <t>17-053-2320-02_AFR22 Dwight Common SD 232</t>
  </si>
  <si>
    <t>17-053-4250-04_AFR22 Rooks Creek CCSD 425</t>
  </si>
  <si>
    <t>17-053-4260-04_AFR22 Cornell CCSD 426</t>
  </si>
  <si>
    <t>17-053-4290-04_AFR22 Pontiac CCSD 429</t>
  </si>
  <si>
    <t>17-053-4350-04_AFR22 Odell CCSD 435</t>
  </si>
  <si>
    <t>17-053-4380-04_AFR22 Saunemin CCSD 438</t>
  </si>
  <si>
    <t>17-054-0210-26_AFR22 Hartsburg Emden CUSD 21</t>
  </si>
  <si>
    <t>17-054-0230-26_AFR22 Mt Pulaski CUSD 23</t>
  </si>
  <si>
    <t>17-054-0270-02_AFR22 Lincoln ESD 27</t>
  </si>
  <si>
    <t>17-054-0610-04_AFR22 Chester-East Lincoln CCSD 61</t>
  </si>
  <si>
    <t>17-054-0880-02_AFR22 New Holland-Middletown ED 88</t>
  </si>
  <si>
    <t>17-054-0920-04_AFR22 West Lincoln-Broadwell ESD 92</t>
  </si>
  <si>
    <t>17-054-4040-16_AFR22 Lincoln CHSD 404</t>
  </si>
  <si>
    <t>17-064-0020-26_AFR22 LeRoy CUSD 2</t>
  </si>
  <si>
    <t>17-064-0030-26_AFR22 Tri Valley CUSD 3</t>
  </si>
  <si>
    <t>17-064-0040-26_AFR22 Heyworth CUSD 4</t>
  </si>
  <si>
    <t>17-064-0050-26_AFR22 McLean County USD 5</t>
  </si>
  <si>
    <t>17-064-0070-26_AFR22 Lexington CUSD 7</t>
  </si>
  <si>
    <t>17-064-0160-26_AFR22 Olympia CUSD 16</t>
  </si>
  <si>
    <t>17-064-0190-26_AFR22 Ridgeview CUSD 19</t>
  </si>
  <si>
    <t>17-064-0870-25_AFR22 Bloomington SD 87</t>
  </si>
  <si>
    <t>19-022-0020-02_AFR22 Bensenville SD 2</t>
  </si>
  <si>
    <t>19-022-0040-02_AFR22 Addison SD 4</t>
  </si>
  <si>
    <t>19-022-0070-02_AFR22 Wood Dale SD 7</t>
  </si>
  <si>
    <t>19-022-0100-02_AFR22 Itasca SD 10</t>
  </si>
  <si>
    <t>19-022-0110-02_AFR22 Medinah SD 11</t>
  </si>
  <si>
    <t>19-022-0120-02_AFR22 Roselle SD 12</t>
  </si>
  <si>
    <t>19-022-0130-02_AFR22 Bloomingdale SD 13</t>
  </si>
  <si>
    <t>19-022-0150-02_AFR22 Marquardt SD 15</t>
  </si>
  <si>
    <t>19-022-0160-02_AFR22 Queen Bee SD 16</t>
  </si>
  <si>
    <t>19-022-0200-02_AFR22 Keeneyville SD 20</t>
  </si>
  <si>
    <t>19-022-0250-02_AFR22 Benjamin SD 25</t>
  </si>
  <si>
    <t>19-022-0330-02_AFR22 West Chicago ESD 33</t>
  </si>
  <si>
    <t>19-022-0340-02_AFR22 Winfield SD 34</t>
  </si>
  <si>
    <t>19-022-0410-02_AFR22 Glen Ellyn SD 41</t>
  </si>
  <si>
    <t>19-022-0440-02_AFR22 Lombard SD 44</t>
  </si>
  <si>
    <t>19-022-0450-02_AFR22 SD 45 DuPage County</t>
  </si>
  <si>
    <t>19-022-0480-02_AFR22 Salt Creek SD 48</t>
  </si>
  <si>
    <t>19-022-0530-02_AFR22 Butler SD 53</t>
  </si>
  <si>
    <t>19-022-0580-02_AFR22 Downers Grove GSD 58</t>
  </si>
  <si>
    <t>19-022-0600-02_AFR22 Maercker SD 60</t>
  </si>
  <si>
    <t>19-022-0610-02_AFR22 Darien SD 61</t>
  </si>
  <si>
    <t>19-022-0620-02_AFR22 Gower SD 62</t>
  </si>
  <si>
    <t>19-022-0630-02_AFR22 Cass SD 63</t>
  </si>
  <si>
    <t>19-022-0660-02_AFR22 Center Cass SD 66</t>
  </si>
  <si>
    <t>19-022-0680-02_AFR22 Woodridge SD 68</t>
  </si>
  <si>
    <t>19-022-0860-17_AFR22 Hinsdale Twp HSD 86</t>
  </si>
  <si>
    <t>19-022-0870-17_AFR22 Glenbard Twp HSD 87</t>
  </si>
  <si>
    <t>19-022-0880-16_AFR22 DuPage HSD 88</t>
  </si>
  <si>
    <t>19-022-0890-04_AFR22 CCSD 89</t>
  </si>
  <si>
    <t>19-022-0930-04_AFR22 CCSD 93</t>
  </si>
  <si>
    <t>19-022-0940-16_AFR22 CHSD 94</t>
  </si>
  <si>
    <t>19-022-0990-16_AFR22 CHSD 99</t>
  </si>
  <si>
    <t>19-022-1000-16_AFR22 Fenton CHSD 100</t>
  </si>
  <si>
    <t>19-022-1080-16_AFR22 Lake Park CHSD 108</t>
  </si>
  <si>
    <t>19-022-1800-04_AFR22 CCSD 180</t>
  </si>
  <si>
    <t>19-022-1810-04_AFR22 Hinsdale CCSD 181</t>
  </si>
  <si>
    <t>19-022-2000-26_AFR22 CUSD 200</t>
  </si>
  <si>
    <t>19-022-2010-26_AFR22 CUSD 201</t>
  </si>
  <si>
    <t>19-022-2020-26_AFR22 Lisle CUSD 202</t>
  </si>
  <si>
    <t>19-022-2030-26_AFR22 Naperville CUSD 203</t>
  </si>
  <si>
    <t>19-022-2040-26_AFR22 Indian Prairie CUSD 204</t>
  </si>
  <si>
    <t>19-022-2050-26_AFR22 Elmhurst SD 205</t>
  </si>
  <si>
    <t>20-024-0010-26_AFR22 Edwards County CUSD 1</t>
  </si>
  <si>
    <t>20-030-0070-26_AFR22 Gallatin CUSD 7</t>
  </si>
  <si>
    <t>20-033-0100-26_AFR22 Hamilton Co CUSD 10</t>
  </si>
  <si>
    <t>20-035-0010-26_AFR22 Hardin County CUSD 1</t>
  </si>
  <si>
    <t>20-076-0010-26_AFR22 Pope Co CUD 1</t>
  </si>
  <si>
    <t>20-083-0010-26_AFR22 Galatia CUSD 1</t>
  </si>
  <si>
    <t>20-083-0020-26_AFR22 Carrier Mills-Stonefort CUSD 2</t>
  </si>
  <si>
    <t>20-083-0030-26_AFR22 Harrisburg CUSD 3</t>
  </si>
  <si>
    <t>20-083-0040-26_AFR22 Eldorado CUSD 4</t>
  </si>
  <si>
    <t>20-093-0170-24_AFR22 Allendale CCSD 17</t>
  </si>
  <si>
    <t>20-093-3480-26_AFR22 Wabash CUSD 348</t>
  </si>
  <si>
    <t>20-096-0060-04_AFR22 New Hope CCSD 6</t>
  </si>
  <si>
    <t>20-096-0140-04_AFR22 Geff CCSD 14</t>
  </si>
  <si>
    <t>20-096-0170-04_AFR22 Jasper CCSD 17</t>
  </si>
  <si>
    <t>20-096-1000-26_AFR22 Wayne City CUSD 100</t>
  </si>
  <si>
    <t>20-096-1120-04_AFR22 Fairfield PSD 112</t>
  </si>
  <si>
    <t>20-096-2000-26_AFR22 North Wayne CUSD 200</t>
  </si>
  <si>
    <t>20-096-2250-16_AFR22 Fairfield Comm H S Dist 225</t>
  </si>
  <si>
    <t>20-097-0010-26_AFR22 Grayville CUSD 1</t>
  </si>
  <si>
    <t>20-097-0030-26_AFR22 Norris City-Omaha-Enfield CUSD 3</t>
  </si>
  <si>
    <t>20-097-0050-26_AFR22 Carmi-White County CUSD 5</t>
  </si>
  <si>
    <t>21-028-0470-04_AFR22 Benton CCSD 47</t>
  </si>
  <si>
    <t>21-028-0910-04_AFR22 Akin CCSD 91</t>
  </si>
  <si>
    <t>21-028-0990-26_AFR22 Christopher USD 99</t>
  </si>
  <si>
    <t>21-028-1030-13_AFR22 Benton Cons HSD 103</t>
  </si>
  <si>
    <t>21-028-1150-04_AFR22 Ewing Northern CCSD 115</t>
  </si>
  <si>
    <t>21-028-1680-26_AFR22 Frankfort CUSD 168</t>
  </si>
  <si>
    <t>21-028-1740-26_AFR22 Thompsonville CUSD 174</t>
  </si>
  <si>
    <t>21-028-1880-26_AFR22 Zeigler-Royalton CUSD 188</t>
  </si>
  <si>
    <t>21-028-1960-26_AFR22 Sesser-Valier CUSD 196</t>
  </si>
  <si>
    <t>21-044-0010-26_AFR22 Goreville CUD 1</t>
  </si>
  <si>
    <t>21-044-0320-03_AFR22 New Simpson Hill SD 32</t>
  </si>
  <si>
    <t>21-044-0430-03_AFR22 Buncombe Cons SD 43</t>
  </si>
  <si>
    <t>21-044-0550-02_AFR22 Vienna SD 55</t>
  </si>
  <si>
    <t>21-044-0640-02_AFR22 Cypress SD 64</t>
  </si>
  <si>
    <t>21-044-1330-17_AFR22 Vienna HSD 133</t>
  </si>
  <si>
    <t>21-061-0010-26_AFR22 Massac UD 1</t>
  </si>
  <si>
    <t>21-061-0380-26_AFR22 Joppa-Maple Grove UD 38</t>
  </si>
  <si>
    <t>21-100-0010-26_AFR22 Johnston City CUSD 1</t>
  </si>
  <si>
    <t>21-100-0020-26_AFR22 Marion CUSD 2</t>
  </si>
  <si>
    <t>21-100-0030-26_AFR22 Crab Orchard CUSD 3</t>
  </si>
  <si>
    <t>21-100-0040-26_AFR22 Herrin CUSD 4</t>
  </si>
  <si>
    <t>21-100-0050-26_AFR22 Carterville CUSD 5</t>
  </si>
  <si>
    <t>24-032-0010-26_AFR22 Coal City CUSD 1</t>
  </si>
  <si>
    <t>24-032-0540-02_AFR22 Morris SD 54</t>
  </si>
  <si>
    <t>24-032-0730-17_AFR22 Gardner S Wilmington Twp HSD 73</t>
  </si>
  <si>
    <t>24-032-0740-03_AFR22 South Wilmington CCSD 74</t>
  </si>
  <si>
    <t>24-032-0750-02_AFR22 Braceville SD 75</t>
  </si>
  <si>
    <t>24-032-1010-16_AFR22 Morris CHSD 101</t>
  </si>
  <si>
    <t>24-032-1110-16_AFR22 Minooka CHSD 111</t>
  </si>
  <si>
    <t>24-032-2010-04_AFR22 Minooka CCSD 201</t>
  </si>
  <si>
    <t>24-047-0180-16_AFR22 Newark CHSD 18</t>
  </si>
  <si>
    <t>24-047-0660-04_AFR22 Newark CCSD 66</t>
  </si>
  <si>
    <t>24-047-0880-26_AFR22 Plano CUSD 88</t>
  </si>
  <si>
    <t>24-047-0900-04_AFR22 Lisbon CCSD 90</t>
  </si>
  <si>
    <t>24-047-1150-26_AFR22 Yorkville CUSD 115</t>
  </si>
  <si>
    <t>24-047-3080-26_AFR22 CUSD 308</t>
  </si>
  <si>
    <t>26-029-0010-26_AFR22 Astoria CUSD 1</t>
  </si>
  <si>
    <t>26-029-0020-26_AFR22 V I T CUSD 2</t>
  </si>
  <si>
    <t>26-029-0030-26_AFR22 CUSD 3 Fulton County</t>
  </si>
  <si>
    <t>26-029-0040-26_AFR22 Spoon River Valley CUSD 4</t>
  </si>
  <si>
    <t>26-029-0660-25_AFR22 Canton Union SD 66</t>
  </si>
  <si>
    <t>26-029-0970-26_AFR22 Lewistown CUSD 97</t>
  </si>
  <si>
    <t>26-034-3070-16_AFR22 Illini West H S Dist 307</t>
  </si>
  <si>
    <t>26-034-3160-26_AFR22 Warsaw CUSD 316</t>
  </si>
  <si>
    <t>26-034-3170-04_AFR22 Carthage ESD 317</t>
  </si>
  <si>
    <t>26-034-3250-26_AFR22 Nauvoo-Colusa CUSD 325</t>
  </si>
  <si>
    <t>26-034-3270-04_AFR22 Dallas ESD 327</t>
  </si>
  <si>
    <t>26-034-3280-24_AFR22 Hamilton CCSD 328</t>
  </si>
  <si>
    <t>26-034-3370-26_AFR22 Southeastern CUSD 337</t>
  </si>
  <si>
    <t>26-034-3470-04_AFR22 La Harpe CSD 347</t>
  </si>
  <si>
    <t>26-062-1030-26_AFR22 West Prairie CUSD 103</t>
  </si>
  <si>
    <t>26-062-1700-26_AFR22 Bushnell Prairie City CUSD 170</t>
  </si>
  <si>
    <t>26-062-1850-26_AFR22 Macomb CUSD 185</t>
  </si>
  <si>
    <t>26-085-0050-26_AFR22 Schuyler-Industry CUSD 5</t>
  </si>
  <si>
    <t>28-006-0170-04_AFR22 Ohio CCSD 17</t>
  </si>
  <si>
    <t>28-006-0840-04_AFR22 Malden CCSD 84</t>
  </si>
  <si>
    <t>28-006-0940-04_AFR22 Ladd CCSD 94</t>
  </si>
  <si>
    <t>28-006-0980-02_AFR22 Dalzell SD 98</t>
  </si>
  <si>
    <t>28-006-0990-04_AFR22 Spring Valley CCSD 99</t>
  </si>
  <si>
    <t>28-006-1030-22_AFR22 DePue USD 103</t>
  </si>
  <si>
    <t>28-006-1150-02_AFR22 Princeton ESD 115</t>
  </si>
  <si>
    <t>28-006-3030-26_AFR22 La Moille CUSD 303</t>
  </si>
  <si>
    <t>28-006-3400-26_AFR22 Bureau Valley CUSD 340</t>
  </si>
  <si>
    <t>28-006-5000-15_AFR22 Princeton HSD 500</t>
  </si>
  <si>
    <t>28-006-5020-17_AFR22 Hall HSD 502</t>
  </si>
  <si>
    <t>28-006-5050-16_AFR22 Ohio CHSD 505</t>
  </si>
  <si>
    <t>28-037-1900-02_AFR22 Colona SD 190</t>
  </si>
  <si>
    <t>28-037-2230-26_AFR22 Orion CUSD 223</t>
  </si>
  <si>
    <t>28-037-2240-26_AFR22 Galva CUSD 224</t>
  </si>
  <si>
    <t>28-037-2250-26_AFR22 AlWood CUSD 225</t>
  </si>
  <si>
    <t>28-037-2260-26_AFR22 Annawan CUSD 226</t>
  </si>
  <si>
    <t>28-037-2270-26_AFR22 Cambridge CUSD 227</t>
  </si>
  <si>
    <t>28-037-2280-26_AFR22 Geneseo CUSD 228</t>
  </si>
  <si>
    <t>28-037-2290-26_AFR22 Kewanee CUSD 229</t>
  </si>
  <si>
    <t>28-037-2300-26_AFR22 Wethersfield CUSD 230</t>
  </si>
  <si>
    <t>28-088-0010-26_AFR22 Bradford CUSD 1</t>
  </si>
  <si>
    <t>28-088-1000-26_AFR22 Stark County CUSD 100</t>
  </si>
  <si>
    <t>30-002-0010-22_AFR22 Cairo USD 1</t>
  </si>
  <si>
    <t>30-002-0050-26_AFR22 Egyptian CUSD 5</t>
  </si>
  <si>
    <t>30-039-0860-03_AFR22 DeSoto Cons SD 86</t>
  </si>
  <si>
    <t>30-039-0950-02_AFR22 Carbondale ESD 95</t>
  </si>
  <si>
    <t>30-039-1300-04_AFR22 Giant City CCSD 130</t>
  </si>
  <si>
    <t>30-039-1400-04_AFR22 Unity Point CCSD 140</t>
  </si>
  <si>
    <t>30-039-1650-16_AFR22 Carbondale CHSD 165</t>
  </si>
  <si>
    <t>30-039-1760-26_AFR22 Trico CUSD 176</t>
  </si>
  <si>
    <t>30-039-1860-26_AFR22 Murphysboro CUSD 186</t>
  </si>
  <si>
    <t>30-039-1960-26_AFR22 Elverado CUSD 196</t>
  </si>
  <si>
    <t>30-073-0050-02_AFR22 Tamaroa School Dist 5</t>
  </si>
  <si>
    <t>30-073-0500-02_AFR22 Pinckneyville SD 50</t>
  </si>
  <si>
    <t>30-073-1010-16_AFR22 Pinckneyville CHSD 101</t>
  </si>
  <si>
    <t>30-073-2040-04_AFR22 CCSD 204</t>
  </si>
  <si>
    <t>30-073-3000-26_AFR22 Du Quoin CUSD 300</t>
  </si>
  <si>
    <t>30-077-1000-26_AFR22 Century CUSD 100</t>
  </si>
  <si>
    <t>30-077-1010-26_AFR22 Meridian CUSD 101</t>
  </si>
  <si>
    <t>30-091-0160-04_AFR22 Lick Creek CCSD 16</t>
  </si>
  <si>
    <t>30-091-0170-22_AFR22 Cobden SUD 17</t>
  </si>
  <si>
    <t>30-091-0370-04_AFR22 Anna CCSD 37</t>
  </si>
  <si>
    <t>30-091-0430-04_AFR22 County of Union Sch Dist No43</t>
  </si>
  <si>
    <t>30-091-0660-22_AFR22 Dongola USD 66</t>
  </si>
  <si>
    <t>30-091-0810-16_AFR22 Anna Jonesboro CHSD 81</t>
  </si>
  <si>
    <t>30-091-0840-26_AFR22 Shawnee CUSD 84</t>
  </si>
  <si>
    <t>31-045-0460-22_AFR22 SD U-46</t>
  </si>
  <si>
    <t>31-045-1010-22_AFR22 Batavia USD 101</t>
  </si>
  <si>
    <t>31-045-1290-22_AFR22 Aurora West USD 129</t>
  </si>
  <si>
    <t>31-045-1310-22_AFR22 Aurora East USD 131</t>
  </si>
  <si>
    <t>31-045-3000-26_AFR22 CUSD 300</t>
  </si>
  <si>
    <t>31-045-3010-26_AFR22 Central CUSD 301</t>
  </si>
  <si>
    <t>31-045-3020-26_AFR22 Kaneland CUSD 302</t>
  </si>
  <si>
    <t>31-045-3030-26_AFR22 St Charles CUSD 303</t>
  </si>
  <si>
    <t>31-045-3040-26_AFR22 Geneva CUSD 304</t>
  </si>
  <si>
    <t>32-038-0030-26_AFR22 Donovan CUSD 3</t>
  </si>
  <si>
    <t>32-038-0040-26_AFR22 Central CUSD 4</t>
  </si>
  <si>
    <t>32-038-0060-26_AFR22 Cissna Park CUSD 6</t>
  </si>
  <si>
    <t>32-038-0090-26_AFR22 Iroquois County CUSD 9</t>
  </si>
  <si>
    <t>32-038-0100-26_AFR22 Iroquois West CUSD 10</t>
  </si>
  <si>
    <t>32-038-1240-26_AFR22 Milford Area Public Schools District 124</t>
  </si>
  <si>
    <t>32-038-2490-26_AFR22 Crescent Iroquois CUSD 249</t>
  </si>
  <si>
    <t>32-046-0010-26_AFR22 Momence CUSD 1</t>
  </si>
  <si>
    <t>32-046-0020-26_AFR22 Herscher CUSD 2</t>
  </si>
  <si>
    <t>32-046-0050-26_AFR22 Manteno CUSD 5</t>
  </si>
  <si>
    <t>32-046-0060-26_AFR22 Grant Park CUSD 6</t>
  </si>
  <si>
    <t>32-046-0530-02_AFR22 Bourbonnais SD 53</t>
  </si>
  <si>
    <t>32-046-0610-02_AFR22 Bradley SD 61</t>
  </si>
  <si>
    <t>32-046-1110-25_AFR22 Kankakee SD 111</t>
  </si>
  <si>
    <t>32-046-2560-04_AFR22 St Anne CCSD 256</t>
  </si>
  <si>
    <t>32-046-2580-04_AFR22 St George CCSD 258</t>
  </si>
  <si>
    <t>32-046-2590-04_AFR22 Pembroke CCSD 259</t>
  </si>
  <si>
    <t>32-046-3020-16_AFR22 St Anne CHSD 302</t>
  </si>
  <si>
    <t>32-046-3070-16_AFR22 Bradley Bourbonnais CHSD 307</t>
  </si>
  <si>
    <t>33-036-2350-26_AFR22 West Central CUSD 235</t>
  </si>
  <si>
    <t>33-048-2020-26_AFR22 Knoxville CUSD 202</t>
  </si>
  <si>
    <t>33-048-2050-26_AFR22 Galesburg CUSD 205</t>
  </si>
  <si>
    <t>33-048-2080-26_AFR22 R O W V A CUSD 208</t>
  </si>
  <si>
    <t>33-048-2100-26_AFR22 Williamsfield CUSD 210</t>
  </si>
  <si>
    <t>33-048-2760-26_AFR22 Abingdon-Avon CUSD 276</t>
  </si>
  <si>
    <t>33-066-4040-26_AFR22 Mercer County School District 404</t>
  </si>
  <si>
    <t>33-094-2380-26_AFR22 Monmouth-Roseville CUSD 238</t>
  </si>
  <si>
    <t>33-094-3040-26_AFR22 United CUSD 304</t>
  </si>
  <si>
    <t>34-049-0010-02_AFR22 Winthrop Harbor SD 1</t>
  </si>
  <si>
    <t>34-049-0030-04_AFR22 Beach Park CCSD 3</t>
  </si>
  <si>
    <t>34-049-0060-02_AFR22 Zion ESD 6</t>
  </si>
  <si>
    <t>34-049-0240-04_AFR22 Millburn CCSD 24</t>
  </si>
  <si>
    <t>34-049-0330-02_AFR22 Emmons SD 33</t>
  </si>
  <si>
    <t>34-049-0340-04_AFR22 Antioch CCSD 34</t>
  </si>
  <si>
    <t>34-049-0360-02_AFR22 Grass Lake SD 36</t>
  </si>
  <si>
    <t>34-049-0370-02_AFR22 Gavin SD 37</t>
  </si>
  <si>
    <t>34-049-0380-02_AFR22 Big Hollow SD 38</t>
  </si>
  <si>
    <t>34-049-0410-04_AFR22 Lake Villa CCSD 41</t>
  </si>
  <si>
    <t>34-049-0460-04_AFR22 Grayslake CCSD 46</t>
  </si>
  <si>
    <t>34-049-0500-04_AFR22 Woodland CCSD 50</t>
  </si>
  <si>
    <t>34-049-0560-02_AFR22 Gurnee SD 56</t>
  </si>
  <si>
    <t>34-049-0600-26_AFR22 Waukegan CUSD 60</t>
  </si>
  <si>
    <t>34-049-0650-02_AFR22 Lake Bluff ESD 65</t>
  </si>
  <si>
    <t>34-049-0670-05_AFR22 Lake Forest SD 67</t>
  </si>
  <si>
    <t>34-049-0680-02_AFR22 Oak Grove SD 68 Green Oaks</t>
  </si>
  <si>
    <t>34-049-0700-02_AFR22 Libertyville SD 70</t>
  </si>
  <si>
    <t>34-049-0720-02_AFR22 Rondout SD 72</t>
  </si>
  <si>
    <t>34-049-0730-04_AFR22 Hawthorn CCSD 73</t>
  </si>
  <si>
    <t>34-049-0750-02_AFR22 Mundelein ESD 75</t>
  </si>
  <si>
    <t>34-049-0760-02_AFR22 Diamond Lake SD 76</t>
  </si>
  <si>
    <t>34-049-0790-02_AFR22 Fremont SD 79</t>
  </si>
  <si>
    <t>34-049-0950-26_AFR22 Lake Zurich CUSD 95</t>
  </si>
  <si>
    <t>34-049-0960-04_AFR22 Kildeer Countryside CCSD 96</t>
  </si>
  <si>
    <t>34-049-1020-04_AFR22 Aptakisic-Tripp CCSD 102</t>
  </si>
  <si>
    <t>34-049-1030-02_AFR22 Lincolnshire-Prairieview SD 103</t>
  </si>
  <si>
    <t>34-049-1060-02_AFR22 Bannockburn SD 106</t>
  </si>
  <si>
    <t>34-049-1090-02_AFR22 Deerfield SD 109</t>
  </si>
  <si>
    <t>34-049-1120-02_AFR22 North Shore SD 112</t>
  </si>
  <si>
    <t>34-049-1130-17_AFR22 Twp HSD 113</t>
  </si>
  <si>
    <t>34-049-1140-02_AFR22 Fox Lake GSD 114</t>
  </si>
  <si>
    <t>34-049-1150-16_AFR22 Lake Forest CHSD 115</t>
  </si>
  <si>
    <t>34-049-1160-26_AFR22 Round Lake CUSD 116</t>
  </si>
  <si>
    <t>34-049-1170-16_AFR22 CHSD 117</t>
  </si>
  <si>
    <t>34-049-1180-26_AFR22 Wauconda CUSD 118</t>
  </si>
  <si>
    <t>34-049-1200-13_AFR22 Mundelein Cons HSD 120</t>
  </si>
  <si>
    <t>34-049-1210-17_AFR22 Warren Twp HSD 121</t>
  </si>
  <si>
    <t>34-049-1240-16_AFR22 Grant CHSD 124</t>
  </si>
  <si>
    <t>34-049-1250-13_AFR22 Adlai E Stevenson HSD 125</t>
  </si>
  <si>
    <t>34-049-1260-17_AFR22 Zion-Benton Twp HSD 126</t>
  </si>
  <si>
    <t>34-049-1270-16_AFR22 Grayslake CHSD 127</t>
  </si>
  <si>
    <t>34-049-1280-16_AFR22 CHSD 128</t>
  </si>
  <si>
    <t>34-049-1870-26_AFR22 North Chicago SD 187</t>
  </si>
  <si>
    <t>34-049-2200-26_AFR22 Barrington CUSD 220</t>
  </si>
  <si>
    <t>35-050-0010-26_AFR22 Leland CUSD 1</t>
  </si>
  <si>
    <t>35-050-0020-26_AFR22 Serena CUSD 2</t>
  </si>
  <si>
    <t>35-050-0090-26_AFR22 Earlville CUSD 9</t>
  </si>
  <si>
    <t>35-050-0400-17_AFR22 Streator Twp HSD 40</t>
  </si>
  <si>
    <t>35-050-0440-02_AFR22 Streator ESD 44</t>
  </si>
  <si>
    <t>35-050-0650-04_AFR22 Allen-Otter Creek CCSD 65</t>
  </si>
  <si>
    <t>35-050-0790-04_AFR22 Tonica CCSD 79</t>
  </si>
  <si>
    <t>35-050-0820-04_AFR22 Deer Park CCSD 82</t>
  </si>
  <si>
    <t>35-050-0950-04_AFR22 Grand Ridge CCSD 95</t>
  </si>
  <si>
    <t>35-050-1200-17_AFR22 La Salle-Peru Twp HSD 120</t>
  </si>
  <si>
    <t>35-050-1220-02_AFR22 La Salle ESD 122</t>
  </si>
  <si>
    <t>35-050-1240-02_AFR22 Peru ESD 124</t>
  </si>
  <si>
    <t>35-050-1250-02_AFR22 Oglesby ESD 125</t>
  </si>
  <si>
    <t>35-050-1400-17_AFR22 Ottawa Twp HSD 140</t>
  </si>
  <si>
    <t>35-050-1410-02_AFR22 Ottawa ESD 141</t>
  </si>
  <si>
    <t>35-050-1500-02_AFR22 Marseilles ESD 150</t>
  </si>
  <si>
    <t>35-050-1600-17_AFR22 Seneca Twp HSD 160</t>
  </si>
  <si>
    <t>35-050-1700-04_AFR22 Seneca CCSD 170</t>
  </si>
  <si>
    <t>35-050-0175-04_AFR22 Dimmick Community Consolidated SD #175</t>
  </si>
  <si>
    <t>35-050-1850-04_AFR22 Waltham CCSD 185</t>
  </si>
  <si>
    <t>35-050-1950-04_AFR22 Wallace CCSD 195</t>
  </si>
  <si>
    <t>35-050-2100-04_AFR22 Miller Twp CCSD 210</t>
  </si>
  <si>
    <t>35-050-2300-04_AFR22 Rutland CCSD 230</t>
  </si>
  <si>
    <t>35-050-2800-17_AFR22 Mendota Twp HSD 280</t>
  </si>
  <si>
    <t>35-050-2890-04_AFR22 Mendota CCSD 289</t>
  </si>
  <si>
    <t>35-050-4250-26_AFR22 Lostant CUSD 425</t>
  </si>
  <si>
    <t>35-059-0050-26_AFR22 Henry-Senachwine CUSD 5</t>
  </si>
  <si>
    <t>35-059-0070-26_AFR22 Midland CUSD 7</t>
  </si>
  <si>
    <t>35-078-5350-26_AFR22 Putnam County CUSD 535</t>
  </si>
  <si>
    <t>39-055-0010-26_AFR22 Argenta-Oreana CUSD 1</t>
  </si>
  <si>
    <t>39-055-0020-26_AFR22 Maroa Forsyth CUSD 2</t>
  </si>
  <si>
    <t>39-055-0030-26_AFR22 Mt Zion CUSD 3</t>
  </si>
  <si>
    <t>39-055-0090-26_AFR22 Sangamon Valley CUSD 9</t>
  </si>
  <si>
    <t>39-055-0110-26_AFR22 Warrensburg-Latham CUSD 11</t>
  </si>
  <si>
    <t>39-055-0150-26_AFR22 Meridian CUSD 15</t>
  </si>
  <si>
    <t>39-055-0610-25_AFR22 Decatur SD 61</t>
  </si>
  <si>
    <t>39-074-0050-26_AFR22 Bement CUSD 5</t>
  </si>
  <si>
    <t>39-074-0250-26_AFR22 Monticello CUSD 25</t>
  </si>
  <si>
    <t>39-074-0570-26_AFR22 Deland-Weldon CUSD 57</t>
  </si>
  <si>
    <t>39-074-1000-26_AFR22 Cerro Gordo CUSD 100</t>
  </si>
  <si>
    <t>40-007-0400-26_AFR22 Calhoun CUSD 40</t>
  </si>
  <si>
    <t>40-007-0420-26_AFR22 Brussels CUSD 42</t>
  </si>
  <si>
    <t>40-031-0010-26_AFR22 Carrollton CUSD 1</t>
  </si>
  <si>
    <t>40-031-0030-26_AFR22 North Greene CUSD 3</t>
  </si>
  <si>
    <t>40-031-0100-26_AFR22 Greenfield CUSD 10</t>
  </si>
  <si>
    <t>40-042-1000-26_AFR22 Jersey CUSD 100</t>
  </si>
  <si>
    <t>40-056-0010-26_AFR22 Carlinville CUSD 1</t>
  </si>
  <si>
    <t>40-056-0020-26_AFR22 Northwestern CUSD 2</t>
  </si>
  <si>
    <t>40-056-0050-26_AFR22 Mount Olive CUSD 5</t>
  </si>
  <si>
    <t>40-056-0060-26_AFR22 Staunton CUSD 6</t>
  </si>
  <si>
    <t>40-056-0070-26_AFR22 Gillespie CUSD 7</t>
  </si>
  <si>
    <t>40-056-0080-26_AFR22 Bunker Hill CUSD 8</t>
  </si>
  <si>
    <t>40-056-0090-26_AFR22 Southwestern CUSD 9</t>
  </si>
  <si>
    <t>40-056-0340-26_AFR22 North Mac CUSD 34</t>
  </si>
  <si>
    <t>41-057-0010-26_AFR22 Roxana CUSD 1</t>
  </si>
  <si>
    <t>41-057-0020-26_AFR22 Triad CUSD 2</t>
  </si>
  <si>
    <t>41-057-0030-26_AFR22 Venice CUSD 3</t>
  </si>
  <si>
    <t>41-057-0050-26_AFR22 Highland CUSD 5</t>
  </si>
  <si>
    <t>41-057-0070-26_AFR22 Edwardsville CUSD 7</t>
  </si>
  <si>
    <t>41-057-0080-26_AFR22 Bethalto CUSD 8</t>
  </si>
  <si>
    <t>41-057-0090-26_AFR22 Granite City CUSD 9</t>
  </si>
  <si>
    <t>41-057-0100-26_AFR22 Collinsville CUSD 10</t>
  </si>
  <si>
    <t>41-057-0110-26_AFR22 Alton CUSD 11</t>
  </si>
  <si>
    <t>41-057-0120-26_AFR22 Madison CUSD 12</t>
  </si>
  <si>
    <t>41-057-0130-02_AFR22 East Alton SD 13</t>
  </si>
  <si>
    <t>41-057-0140-16_AFR22 East Alton-Wood River CHSD 14</t>
  </si>
  <si>
    <t>41-057-0150-03_AFR22 Wood River-Hartford ESD 15</t>
  </si>
  <si>
    <t>44-063-0020-03_AFR22 Nippersink SD 2</t>
  </si>
  <si>
    <t>44-063-0030-03_AFR22 Fox River Grove Cons SD 3</t>
  </si>
  <si>
    <t>44-063-0120-26_AFR22 Johnsburg CUSD 12</t>
  </si>
  <si>
    <t>44-063-0150-04_AFR22 McHenry CCSD 15</t>
  </si>
  <si>
    <t>44-063-0180-04_AFR22 Riley CCSD 18</t>
  </si>
  <si>
    <t>44-063-0190-24_AFR22 Alden Hebron SD 19</t>
  </si>
  <si>
    <t>44-063-0260-04_AFR22 Cary CCSD 26</t>
  </si>
  <si>
    <t>44-063-0360-02_AFR22 Harrison SD 36</t>
  </si>
  <si>
    <t>44-063-0460-03_AFR22 Prairie Grove CSD 46</t>
  </si>
  <si>
    <t>44-063-0470-04_AFR22 Crystal Lake CCSD 47</t>
  </si>
  <si>
    <t>44-063-0500-26_AFR22 Harvard CUSD 50</t>
  </si>
  <si>
    <t>44-063-1540-16_AFR22 Marengo CHSD 154</t>
  </si>
  <si>
    <t>44-063-1550-16_AFR22 CHSD 155</t>
  </si>
  <si>
    <t>44-063-1560-16_AFR22 McHenry CHSD 156</t>
  </si>
  <si>
    <t>44-063-1570-16_AFR22 Richmond-Burton CHSD 157</t>
  </si>
  <si>
    <t>44-063-1580-22_AFR22 Huntley Community School District 158</t>
  </si>
  <si>
    <t>44-063-1650-03_AFR22 Marengo-Union E Cons D 165</t>
  </si>
  <si>
    <t>44-063-2000-26_AFR22 Woodstock CUSD 200</t>
  </si>
  <si>
    <t>45-067-0030-26_AFR22 Valmeyer CUSD 3</t>
  </si>
  <si>
    <t>45-067-0040-26_AFR22 Columbia CUSD 4</t>
  </si>
  <si>
    <t>45-067-0050-26_AFR22 Waterloo CUSD 5</t>
  </si>
  <si>
    <t>45-079-0010-22_AFR22 Coulterville USD 1</t>
  </si>
  <si>
    <t>45-079-1220-19_AFR22 Chester N HSD 122</t>
  </si>
  <si>
    <t>45-079-1320-26_AFR22 Red Bud CUSD 132</t>
  </si>
  <si>
    <t>45-079-1340-04_AFR22 Prairie Du Rocher CCSD 134</t>
  </si>
  <si>
    <t>45-079-1380-26_AFR22 Steeleville CUSD 138</t>
  </si>
  <si>
    <t>45-079-1390-26_AFR22 Chester CUSD 139</t>
  </si>
  <si>
    <t>45-079-1400-26_AFR22 Sparta CUSD 140</t>
  </si>
  <si>
    <t>47-052-1700-22_AFR22 Dixon USD 170</t>
  </si>
  <si>
    <t>47-052-2200-02_AFR22 Steward ESD 220</t>
  </si>
  <si>
    <t>47-052-2710-26_AFR22 Paw Paw CUSD 271</t>
  </si>
  <si>
    <t>47-052-2720-26_AFR22 Amboy CUSD 272</t>
  </si>
  <si>
    <t>47-052-2750-26_AFR22 Ashton-Franklin Center CUSD 275</t>
  </si>
  <si>
    <t>47-071-1440-03_AFR22 Kings Cons SD 144</t>
  </si>
  <si>
    <t>47-071-1610-04_AFR22 Creston CCSD 161</t>
  </si>
  <si>
    <t>47-071-2120-17_AFR22 Rochelle Twp HSD 212</t>
  </si>
  <si>
    <t>47-071-2200-26_AFR22 Oregon CUSD 220</t>
  </si>
  <si>
    <t>47-071-2210-26_AFR22 Forrestville Valley CUSD 221</t>
  </si>
  <si>
    <t>47-071-2220-26_AFR22 Polo CUSD 222</t>
  </si>
  <si>
    <t>47-071-2230-26_AFR22 Meridian CUSD 223</t>
  </si>
  <si>
    <t>47-071-2260-26_AFR22 Byron CUSD 226</t>
  </si>
  <si>
    <t>47-071-2310-04_AFR22 Rochelle CCSD 231</t>
  </si>
  <si>
    <t>47-071-2690-04_AFR22 Eswood CCSD 269</t>
  </si>
  <si>
    <t>47-098-0010-26_AFR22 Erie CUSD 1</t>
  </si>
  <si>
    <t>47-098-0020-26_AFR22 River Bend CUSD 2</t>
  </si>
  <si>
    <t>47-098-0030-26_AFR22 Prophetstown-Lyndon-Tampico CUSD3</t>
  </si>
  <si>
    <t>47-098-0050-26_AFR22 Sterling CUSD 5</t>
  </si>
  <si>
    <t>47-098-0060-26_AFR22 Morrison CUSD 6</t>
  </si>
  <si>
    <t>47-098-0130-02_AFR22 Rock Falls ESD 13</t>
  </si>
  <si>
    <t>47-098-0200-02_AFR22 East Coloma - Nelson CESD 20</t>
  </si>
  <si>
    <t>47-098-1450-04_AFR22 Montmorency CCSD 145</t>
  </si>
  <si>
    <t>47-098-3010-17_AFR22 Rock Falls Twp HSD 301</t>
  </si>
  <si>
    <t>48-072-0620-02_AFR22 Pleasant Valley SD 62</t>
  </si>
  <si>
    <t>48-072-0630-02_AFR22 Norwood ESD 63</t>
  </si>
  <si>
    <t>48-072-0660-02_AFR22 Bartonville SD 66</t>
  </si>
  <si>
    <t>48-072-0680-02_AFR22 Oak Grove SD 68  Bartonville</t>
  </si>
  <si>
    <t>48-072-0690-02_AFR22 Pleasant Hill SD 69</t>
  </si>
  <si>
    <t>48-072-0700-02_AFR22 Monroe SD 70</t>
  </si>
  <si>
    <t>48-072-1500-25_AFR22 Peoria SD 150</t>
  </si>
  <si>
    <t>48-072-2650-26_AFR22 Farmington Central CUSD 265</t>
  </si>
  <si>
    <t>48-072-3090-26_AFR22 Brimfield CUSD 309</t>
  </si>
  <si>
    <t>48-072-3100-16_AFR22 Limestone CHSD 310</t>
  </si>
  <si>
    <t>48-072-3160-04_AFR22 Limestone Walters CCSD 316</t>
  </si>
  <si>
    <t>48-072-3210-26_AFR22 Il Valley Central USD 321</t>
  </si>
  <si>
    <t>48-072-3220-26_AFR22 Elmwood CUSD 322</t>
  </si>
  <si>
    <t>48-072-3230-26_AFR22 Dunlap CUSD 323</t>
  </si>
  <si>
    <t>48-072-3250-26_AFR22 Peoria Heights CUSD 325</t>
  </si>
  <si>
    <t>48-072-3260-26_AFR22 Princeville CUSD 326</t>
  </si>
  <si>
    <t>48-072-3270-26_AFR22 Illini Bluffs CUSD 327</t>
  </si>
  <si>
    <t>48-072-3280-03_AFR22 Hollis Cons SD 328</t>
  </si>
  <si>
    <t>49-081-0290-02_AFR22 Hampton SD 29</t>
  </si>
  <si>
    <t>49-081-0300-17_AFR22 United Twp HSD 30</t>
  </si>
  <si>
    <t>49-081-0340-02_AFR22 Silvis SD 34</t>
  </si>
  <si>
    <t>49-081-0360-02_AFR22 Carbon Cliff-Barstow SD 36</t>
  </si>
  <si>
    <t>49-081-0370-02_AFR22 East Moline SD 37</t>
  </si>
  <si>
    <t>49-081-0400-22_AFR22 Moline-Coal Valley CUSD 40</t>
  </si>
  <si>
    <t>49-081-0410-25_AFR22 Rock Island SD 41</t>
  </si>
  <si>
    <t>49-081-1000-26_AFR22 Riverdale CUSD 100</t>
  </si>
  <si>
    <t>49-081-2000-26_AFR22 Sherrard CUSD 200</t>
  </si>
  <si>
    <t>49-081-3000-26_AFR22 Rockridge CUSD 300</t>
  </si>
  <si>
    <t>50-082-0090-26_AFR22 Lebanon CUSD 9</t>
  </si>
  <si>
    <t>50-082-0190-26_AFR22 Mascoutah CUD 19</t>
  </si>
  <si>
    <t>50-082-0300-03_AFR22 St Libory Cons SD 30</t>
  </si>
  <si>
    <t>50-082-0400-26_AFR22 Marissa CUSD 40</t>
  </si>
  <si>
    <t>50-082-0600-26_AFR22 New Athens CUSD 60</t>
  </si>
  <si>
    <t>50-082-0700-04_AFR22 Freeburg CCSD 70</t>
  </si>
  <si>
    <t>50-082-0770-16_AFR22 Freeburg CHSD 77</t>
  </si>
  <si>
    <t>50-082-0850-02_AFR22 Shiloh Village SD 85</t>
  </si>
  <si>
    <t>50-082-0900-04_AFR22 O Fallon CCSD 90</t>
  </si>
  <si>
    <t>50-082-1040-02_AFR22 Central SD 104</t>
  </si>
  <si>
    <t>50-082-1050-02_AFR22 Pontiac-W Holliday SD 105</t>
  </si>
  <si>
    <t>50-082-1100-04_AFR22 Grant CCSD 110</t>
  </si>
  <si>
    <t>50-082-1130-02_AFR22 Wolf Branch SD 113</t>
  </si>
  <si>
    <t>50-082-1150-02_AFR22 Whiteside SD 115</t>
  </si>
  <si>
    <t>50-082-1160-02_AFR22 High Mount SD 116</t>
  </si>
  <si>
    <t>50-082-1180-02_AFR22 Belleville SD 118</t>
  </si>
  <si>
    <t>50-082-1190-02_AFR22 Belle Valley SD 119</t>
  </si>
  <si>
    <t>50-082-1300-04_AFR22 Smithton CCSD 130</t>
  </si>
  <si>
    <t>50-082-1600-04_AFR22 Millstadt CCSD 160</t>
  </si>
  <si>
    <t>50-082-1750-02_AFR22 Harmony Emge SD 175</t>
  </si>
  <si>
    <t>50-082-1810-02_AFR22 Signal Hill SD 181</t>
  </si>
  <si>
    <t>50-082-1870-26_AFR22 Cahokia CUSD 187</t>
  </si>
  <si>
    <t>50-082-1880-22_AFR22 Brooklyn UD 188</t>
  </si>
  <si>
    <t>50-082-1890-22_AFR22 East St Louis SD 189</t>
  </si>
  <si>
    <t>50-082-1960-26_AFR22 Dupo CUSD 196</t>
  </si>
  <si>
    <t>50-082-2010-17_AFR22 Belleville Twp HSD 201</t>
  </si>
  <si>
    <t>50-082-2030-17_AFR22 O Fallon Twp HSD 203</t>
  </si>
  <si>
    <t>51-065-2000-26_AFR22 Greenview CUSD 200</t>
  </si>
  <si>
    <t>51-065-2020-26_AFR22 Porta CUSD 202</t>
  </si>
  <si>
    <t>51-065-2130-26_AFR22 Athens CUSD 213</t>
  </si>
  <si>
    <t>51-084-0010-26_AFR22 Tri City CUSD 1</t>
  </si>
  <si>
    <t>51-084-0050-26_AFR22 Ball Chatham CUSD 5</t>
  </si>
  <si>
    <t>51-084-0080-26_AFR22 Pleasant Plains CUSD 8</t>
  </si>
  <si>
    <t>51-084-0100-26_AFR22 Auburn CUSD 10</t>
  </si>
  <si>
    <t>51-084-0110-26_AFR22 Pawnee CUSD 11</t>
  </si>
  <si>
    <t>51-084-0140-26_AFR22 Riverton CUSD 14</t>
  </si>
  <si>
    <t>51-084-0150-26_AFR22 Williamsville CUSD 15</t>
  </si>
  <si>
    <t>51-084-0160-26_AFR22 New Berlin CUSD 16</t>
  </si>
  <si>
    <t>51-084-1860-25_AFR22 Springfield SD 186</t>
  </si>
  <si>
    <t>53-060-1260-26_AFR22 Havana CUSD 126</t>
  </si>
  <si>
    <t>53-060-1890-26_AFR22 Illini Central CUSD 189</t>
  </si>
  <si>
    <t>53-060-1910-26_AFR22 Midwest Central CUSD 191</t>
  </si>
  <si>
    <t>53-090-0500-02_AFR22 District 50 Schools</t>
  </si>
  <si>
    <t>53-090-0510-02_AFR22 Central SD 51</t>
  </si>
  <si>
    <t>53-090-0520-02_AFR22 Washington SD 52</t>
  </si>
  <si>
    <t>53-090-0760-02_AFR22 Creve Coeur SD 76</t>
  </si>
  <si>
    <t>53-090-0850-02_AFR22 Robein SD 85</t>
  </si>
  <si>
    <t>53-090-0860-02_AFR22 East Peoria SD 86</t>
  </si>
  <si>
    <t>53-090-0980-02_AFR22 Rankin CSD 98</t>
  </si>
  <si>
    <t>53-090-1020-02_AFR22 N Pekin &amp; Marquette Hght SD 102</t>
  </si>
  <si>
    <t>53-090-1080-02_AFR22 Pekin PSD 108</t>
  </si>
  <si>
    <t>53-090-1370-02_AFR22 South Pekin SD 137</t>
  </si>
  <si>
    <t>53-090-3030-16_AFR22 Pekin CSD 303</t>
  </si>
  <si>
    <t>53-090-3080-16_AFR22 Washington CHSD 308</t>
  </si>
  <si>
    <t>53-090-3090-16_AFR22 East Peoria CHSD 309</t>
  </si>
  <si>
    <t>53-090-6060-04_AFR22 Spring Lake CCSD 606</t>
  </si>
  <si>
    <t>53-090-7010-26_AFR22 Deer Creek-Mackinaw CUSD 701</t>
  </si>
  <si>
    <t>53-090-7020-26_AFR22 Tremont CUSD 702</t>
  </si>
  <si>
    <t>53-090-7030-26_AFR22 Delavan CUSD 703</t>
  </si>
  <si>
    <t>53-090-7090-26_AFR22 Morton CUSD 709</t>
  </si>
  <si>
    <t>53-102-0010-04_AFR22 Metamora CCSD 1</t>
  </si>
  <si>
    <t>53-102-0020-04_AFR22 Riverview CCSD 2</t>
  </si>
  <si>
    <t>53-102-0060-26_AFR22 Fieldcrest CUSD 6</t>
  </si>
  <si>
    <t>53-102-0110-26_AFR22 El Paso-Gridley CUSD 11</t>
  </si>
  <si>
    <t>53-102-0210-26_AFR22 Lowpoint-Washburn CUSD 21</t>
  </si>
  <si>
    <t>53-102-0600-26_AFR22 Roanoke Benson CUSD 60</t>
  </si>
  <si>
    <t>53-102-0690-02_AFR22 Germantown Hills SD 69</t>
  </si>
  <si>
    <t>53-102-1220-17_AFR22 County of Woodford School</t>
  </si>
  <si>
    <t>53-102-1400-26_AFR22 Eureka CUD 140</t>
  </si>
  <si>
    <t>54-092-0010-26_AFR22 Bismarck Henning CUSD</t>
  </si>
  <si>
    <t>54-092-0020-26_AFR22 Westville CUSD 2</t>
  </si>
  <si>
    <t>54-092-0040-26_AFR22 Georgetown-Ridge Farm CUD 4</t>
  </si>
  <si>
    <t>54-092-0070-26_AFR22 Rossville-Alvin CUSD 7</t>
  </si>
  <si>
    <t>54-092-0100-26_AFR22 Potomac CUSD 10</t>
  </si>
  <si>
    <t>54-092-0110-26_AFR22 Hoopeston Area CUSD 11</t>
  </si>
  <si>
    <t>54-092-0610-03_AFR22 Armstrong-Ellis Cons SD 61</t>
  </si>
  <si>
    <t>54-092-0760-26_AFR22 Oakwood CUSD 76</t>
  </si>
  <si>
    <t>54-092-1180-24_AFR22 Danville CCSD 118</t>
  </si>
  <si>
    <t>54-092-2250-17_AFR22 Armstrong Twp HSD 225</t>
  </si>
  <si>
    <t>54-092-5120-26_AFR22 Salt Fork Community Unit District  512</t>
  </si>
  <si>
    <t>56-099-0170-02_AFR22 Channahon SD 17</t>
  </si>
  <si>
    <t>56-099-0810-02_AFR22 Union SD 81</t>
  </si>
  <si>
    <t>56-099-0840-02_AFR22 Rockdale SD 84</t>
  </si>
  <si>
    <t>56-099-0860-05_AFR22 Joliet PSD 86</t>
  </si>
  <si>
    <t>56-099-0880-02_AFR22 Chaney-Monge SD 88</t>
  </si>
  <si>
    <t>56-099-0890-02_AFR22 Fairmont SD 89</t>
  </si>
  <si>
    <t>56-099-0900-02_AFR22 Taft SD 90</t>
  </si>
  <si>
    <t>56-099-0910-02_AFR22 Lockport SD 91</t>
  </si>
  <si>
    <t>56-099-0920-02_AFR22 Will County SD 92</t>
  </si>
  <si>
    <t>56-099-1140-02_AFR22 Manhattan SD 114</t>
  </si>
  <si>
    <t>56-099-1220-02_AFR22 New Lenox SD 122</t>
  </si>
  <si>
    <t>56-099-1590-02_AFR22 Mokena SD 159</t>
  </si>
  <si>
    <t>56-099-1610-02_AFR22 Summit Hill SD 161</t>
  </si>
  <si>
    <t>56-099-2020-22_AFR22 Plainfield SD 202</t>
  </si>
  <si>
    <t>56-099-2030-04_AFR22 Elwood CCSD 203</t>
  </si>
  <si>
    <t>56-099-2040-17_AFR22 Joliet Twp HSD 204</t>
  </si>
  <si>
    <t>56-099-2050-17_AFR22 Lockport Twp HSD 205</t>
  </si>
  <si>
    <t>56-099-2100-16_AFR22 Lincoln Way CHSD 210</t>
  </si>
  <si>
    <t>07-016-113A-02_AFR22 Lemont-Bromberek CSD 113A</t>
  </si>
  <si>
    <t>11-012-002C-26_AFR22 Marshall CUSD 2C</t>
  </si>
  <si>
    <t>11-012-003C-26_AFR22 Martinsville CUSD 3C</t>
  </si>
  <si>
    <t>11-012-004C-26_AFR22 Casey-Westfield CUSD 4C</t>
  </si>
  <si>
    <t>11-087-003A-26_AFR22 Cowden-Herrick CUSD 3A</t>
  </si>
  <si>
    <t>11-087-005A-26_AFR22 Stewardson-Strasburg CUD 5A</t>
  </si>
  <si>
    <t>17-053-006J-26_AFR22 Tri Point CUSD 6-J</t>
  </si>
  <si>
    <t>24-032-002C-02_AFR22 Mazon-Verona-Kinsman ESD 2C</t>
  </si>
  <si>
    <t>24-032-024C-04_AFR22 Nettle Creek CCSD 24C</t>
  </si>
  <si>
    <t>24-032-060C-04_AFR22 Saratoga CCSD 60C</t>
  </si>
  <si>
    <t>24-032-072C-04_AFR22 Gardner CCSD 72C</t>
  </si>
  <si>
    <t>51-084-003A-26_AFR22 Rochester CUSD 3A</t>
  </si>
  <si>
    <t>56-099-030C-04_AFR22 Troy CCSD 30C</t>
  </si>
  <si>
    <t>56-099-033C-04_AFR22 Homer CCSD 33C</t>
  </si>
  <si>
    <t>56-099-070C-04_AFR22 Laraway CCSD 70C</t>
  </si>
  <si>
    <t>56-099-088A-02_AFR22 Richland GSD 88A</t>
  </si>
  <si>
    <t>56-099-157C-04_AFR22 Frankfort CCSD 157C</t>
  </si>
  <si>
    <t>56-099-200U-26_AFR22 Beecher CUSD 200U</t>
  </si>
  <si>
    <t>56-099-201U-26_AFR22 Crete Monee CUSD 201U</t>
  </si>
  <si>
    <t>56-099-207U-26_AFR22 Peotone CUSD 207U</t>
  </si>
  <si>
    <t>56-099-209U-26_AFR22 Wilmington CUSD 209U</t>
  </si>
  <si>
    <t>56-099-255U-26_AFR22 Reed Custer CUSD 255U</t>
  </si>
  <si>
    <t>56-099-365U-26_AFR22 Valley View CUSD 365U</t>
  </si>
  <si>
    <t>01-001-1720-41_AFR22 Quincy Area Voc Ctr</t>
  </si>
  <si>
    <t>01-001-1720-46_AFR22 West Central Regional System</t>
  </si>
  <si>
    <t>01-001-1720-61_AFR22 Spec Educ Assoc of Adams County</t>
  </si>
  <si>
    <t>01-009-7000-45_AFR22 Two Rivers Career Educ System</t>
  </si>
  <si>
    <t>01-069-8010-60_AFR22 Four Rivers Spec Educ Dist</t>
  </si>
  <si>
    <t>03-011-8020-60_AFR22 NPT Special Education Coop</t>
  </si>
  <si>
    <t>03-011-8010-60_AFR22 Mid-State Spec Educ Jnt Agr</t>
  </si>
  <si>
    <t>03-026-2030-41_AFR22 Okaw Area Vocational Center</t>
  </si>
  <si>
    <t>03-026-7410-45_AFR22 Bond Fayette Effingham EFE 410</t>
  </si>
  <si>
    <t>04-000-0000-46_AFR22 Career Educ Assoc of N Central IL</t>
  </si>
  <si>
    <t>04-101-1400-61_AFR22 Winnebago County Spec Educ Coop</t>
  </si>
  <si>
    <t>05-016-0390-61_AFR22 Wilmette Community Sp Ed Agreement</t>
  </si>
  <si>
    <t>05-016-0650-61_AFR22 Evanston Dists 65/202 Jnt Agr</t>
  </si>
  <si>
    <t>05-016-2070-46_AFR22 North Suburban Educ Reg for Voc</t>
  </si>
  <si>
    <t>05-016-2140-46_AFR22 Northwest Educational Council for Student Success</t>
  </si>
  <si>
    <t>05-016-8050-60_AFR22 NW Suburban Spec Educ Org</t>
  </si>
  <si>
    <t>05-016-8070-60_AFR22 Niles Twp District for Spec Educ</t>
  </si>
  <si>
    <t>06-016-0830-61_AFR22 Leyden Area Spec Educ Coop</t>
  </si>
  <si>
    <t>06-016-2040-61_AFR22 Lagrange Area Dept Spec Ed-Ladse</t>
  </si>
  <si>
    <t>06-016-2120-46_AFR22 Des Plaines Valley EFE</t>
  </si>
  <si>
    <t>06-016-8030-60_AFR22 Proviso Area Exceptional Child</t>
  </si>
  <si>
    <t>07-016-1275-61_AFR22 Eisenhower Cooperative</t>
  </si>
  <si>
    <t>07-016-1420-61_AFR22 Southwest Cook Coop Spec Ed</t>
  </si>
  <si>
    <t>07-016-1500-61_AFR22 Exc Children Have Opportunities</t>
  </si>
  <si>
    <t>07-016-2180-46_AFR22 Moraine Area Career System</t>
  </si>
  <si>
    <t>07-016-2280-46_AFR22 Career Development System</t>
  </si>
  <si>
    <t>07-016-7900-45_AFR22 Career Preparation Network</t>
  </si>
  <si>
    <t>07-016-8020-60_AFR22 Speed SEJA #802</t>
  </si>
  <si>
    <t>07-016-8060-60_AFR22 A E R O  Spec Educ Coop</t>
  </si>
  <si>
    <t>08-000-0000-46_AFR22 Eagle Ridge Vocational Del Sys</t>
  </si>
  <si>
    <t>08-043-2100-61_AFR22 Northwest Sp Ed Cooperative</t>
  </si>
  <si>
    <t>08-043-7900-40_AFR22 Jo Daviess Carroll CTE Academy</t>
  </si>
  <si>
    <t>08-089-7230-45_AFR22 Career &amp; Tech Educ Consortium</t>
  </si>
  <si>
    <t>09-010-0080-46_AFR22 Educ for Employment Sys 330</t>
  </si>
  <si>
    <t>09-010-8010-60_AFR22 Rural Champaign Co Spec Ed Coop</t>
  </si>
  <si>
    <t>09-027-0050-61_AFR22 Ford Special Education Coop</t>
  </si>
  <si>
    <t>11-015-7350-45_AFR22 Eastern IL EFE System</t>
  </si>
  <si>
    <t>11-015-8010-60_AFR22 Eastern IL Area of Spec Educ</t>
  </si>
  <si>
    <t>11-023-8000-80_AFR22 Paris Cooperative High School</t>
  </si>
  <si>
    <t>12-000-0000-46_AFR22 Twin Rivers Career &amp; Tech Ed Sys</t>
  </si>
  <si>
    <t>12-013-0350-46_AFR22 Clay/Jasper/Richland/N Wayne RDS</t>
  </si>
  <si>
    <t>12-017-8010-60_AFR22 South Eastern Sp Ed Program</t>
  </si>
  <si>
    <t>13-000-0000-41_AFR22 Mt Vernon Area Voc Center</t>
  </si>
  <si>
    <t>13-000-0000-46_AFR22 Marion/Clinton/Wash Co CTES</t>
  </si>
  <si>
    <t>13-000-0000-47_AFR22 Rend Lake Area Reg Del System</t>
  </si>
  <si>
    <t>13-041-8010-60_AFR22 Franklin-Jefferson Co Sp Ed Dist</t>
  </si>
  <si>
    <t>13-058-8010-60_AFR22 Kaskaskia Spec Educ District</t>
  </si>
  <si>
    <t>15-016-2250-61_AFR22 IL Spec Ed Charter Coop</t>
  </si>
  <si>
    <t>16-000-0000-46_AFR22 Kishwaukee Educ Consortium</t>
  </si>
  <si>
    <t>16-019-4270-61_AFR22 Northwestern Illinois Assn</t>
  </si>
  <si>
    <t>16-019-4300-40_AFR22 Indian Valley Area Voc Ctr</t>
  </si>
  <si>
    <t>17-053-0000-61_AFR22 Livingston Co Spec Services Unit</t>
  </si>
  <si>
    <t>17-053-0900-41_AFR22 Livingston Area Career Cntr</t>
  </si>
  <si>
    <t>17-053-0900-46_AFR22 Livingston Area Educ for Employ</t>
  </si>
  <si>
    <t>17-054-4040-41_AFR22 Lincolnland Technical Ed Ctr</t>
  </si>
  <si>
    <t>17-054-4040-46_AFR22 Lincolnland Reg Del System</t>
  </si>
  <si>
    <t>17-064-0070-61_AFR22 Tri-County Spec Educ Assoc</t>
  </si>
  <si>
    <t>17-064-0870-41_AFR22 Bloomington Area Career Center</t>
  </si>
  <si>
    <t>17-064-0870-46_AFR22 McLean/Dewitt Reg Voc System</t>
  </si>
  <si>
    <t>19-022-0150-61_AFR22 Coop Assoc for Spec Educ</t>
  </si>
  <si>
    <t>19-022-5020-46_AFR22 DuPage Area Occup Educ Sys</t>
  </si>
  <si>
    <t>19-022-8020-60_AFR22 North DuPage Sp Ed Cooperative</t>
  </si>
  <si>
    <t>19-022-8030-60_AFR22 School Assn For Special Educ</t>
  </si>
  <si>
    <t>20-000-0000-46_AFR22 Ohio &amp; Wabash Valley Reg Voc Sys</t>
  </si>
  <si>
    <t>20-097-8010-60_AFR22 Wabash &amp; Ohio Valley Sp Ed Dist</t>
  </si>
  <si>
    <t>21-100-8010-46_AFR22 Williamson Co CTE System</t>
  </si>
  <si>
    <t>21-100-8010-60_AFR22 Williamson Co Spec Educ District</t>
  </si>
  <si>
    <t>24-032-1010-61_AFR22 Grundy County Spec Educ Coop</t>
  </si>
  <si>
    <t>24-032-7900-40_AFR22 Grundy Area Vocational Center</t>
  </si>
  <si>
    <t>24-047-0880-61_AFR22 Plano Area Special Ed Coop</t>
  </si>
  <si>
    <t>26-000-0000-46_AFR22 Western Area Career System 265</t>
  </si>
  <si>
    <t>26-062-0000-61_AFR22 West Central IL Spec Educ Coop</t>
  </si>
  <si>
    <t>28-037-8010-60_AFR22 Henry-Stark County Spec Ed Dist</t>
  </si>
  <si>
    <t>30-000-0000-46_AFR22 Jackson/Perry Co Reg Del System</t>
  </si>
  <si>
    <t>30-002-7480-45_AFR22 Five County Reg Voc System</t>
  </si>
  <si>
    <t>30-039-1860-61_AFR22 Tri-County Sp Ed Jnt Agreement</t>
  </si>
  <si>
    <t>30-077-8010-60_AFR22 Jamp Spec Educ Services</t>
  </si>
  <si>
    <t>31-000-0000-46_AFR22 Valley Educ for Employ System</t>
  </si>
  <si>
    <t>31-045-3010-46_AFR22 Northern Kane Co Reg Voc System</t>
  </si>
  <si>
    <t>31-045-3020-41_AFR22 Fox Valley Career Center</t>
  </si>
  <si>
    <t>31-045-3030-61_AFR22 Mid-Valley Special Ed Coop</t>
  </si>
  <si>
    <t>32-000-0000-40_AFR22 Kankakee Area Career Center</t>
  </si>
  <si>
    <t>32-000-0000-46_AFR22 Kankakee Area Reg Voc Ed System</t>
  </si>
  <si>
    <t>32-000-0000-47_AFR22 Iroquois Area Reg Del System</t>
  </si>
  <si>
    <t>32-038-8010-60_AFR22 Iroquois Special Education</t>
  </si>
  <si>
    <t>32-046-8500-60_AFR22 Kankakee Area Spec Educ Coop</t>
  </si>
  <si>
    <t>33-048-2050-41_AFR22 Galesburg Area Voc Ctr</t>
  </si>
  <si>
    <t>33-048-8010-60_AFR22 Knox Warren Special Education Districts</t>
  </si>
  <si>
    <t>33-094-7290-45_AFR22 Delabar CTE System</t>
  </si>
  <si>
    <t>34-049-7900-40_AFR22 Lake Co High Schools Tech Campus</t>
  </si>
  <si>
    <t>34-049-8010-60_AFR22 Exceptional Learners</t>
  </si>
  <si>
    <t>34-049-8040-60_AFR22 Northern Suburban Spec Ed Dist</t>
  </si>
  <si>
    <t>34-049-8250-60_AFR22 Spec Educ Dist Lake County/Sedol</t>
  </si>
  <si>
    <t>35-050-0000-61_AFR22 LaSalle Putnam Alliance</t>
  </si>
  <si>
    <t>35-050-1200-40_AFR22 La Salle-Peru Area Career Ctr</t>
  </si>
  <si>
    <t>35-050-7200-45_AFR22 Starved Rock for Voc Tech Ed</t>
  </si>
  <si>
    <t>35-059-0050-61_AFR22 BMP Tri County Special Ed Coop</t>
  </si>
  <si>
    <t>39-000-0000-46_AFR22 Heartland Region</t>
  </si>
  <si>
    <t>39-055-0610-61_AFR22 Macon-Piatt Spec Educ Jnt Agr</t>
  </si>
  <si>
    <t>40-000-0000-46_AFR22 Central Ill Rural Region</t>
  </si>
  <si>
    <t>40-056-8010-60_AFR22 South Macoupin Association</t>
  </si>
  <si>
    <t>41-057-0090-61_AFR22 Madison Co Reg I Spec Educ Coop</t>
  </si>
  <si>
    <t>41-057-0100-41_AFR22 Collinsville Area Career Ctr</t>
  </si>
  <si>
    <t>41-057-7450-45_AFR22 Madison Co Career &amp; Tech Ed Sys</t>
  </si>
  <si>
    <t>41-057-8010-60_AFR22 Region III Spec Ed Coop</t>
  </si>
  <si>
    <t>44-000-0000-46_AFR22 McHenry Co Coop for Employ Educ</t>
  </si>
  <si>
    <t>44-063-8010-60_AFR22 Spec Ed Dist of McHenry Co-Sedom</t>
  </si>
  <si>
    <t>45-000-0000-40_AFR22 Career Center of Southern IL</t>
  </si>
  <si>
    <t>45-000-0000-46_AFR22 Okaw Regional Voc System</t>
  </si>
  <si>
    <t>45-079-1320-61_AFR22 Perandoe Spec Educ District</t>
  </si>
  <si>
    <t>47-052-1700-61_AFR22 Lee County Spec Educ Assoc</t>
  </si>
  <si>
    <t>47-071-8010-60_AFR22 Ogle Co Education Cooperative</t>
  </si>
  <si>
    <t>47-098-0000-61_AFR22 Bi-County Special Educ Coop</t>
  </si>
  <si>
    <t>47-098-0050-46_AFR22 Whiteside Regional Voc System</t>
  </si>
  <si>
    <t>48-000-0000-46_AFR22 Peoria Educ Reg for Empl Traing</t>
  </si>
  <si>
    <t>48-072-0000-61_AFR22 Spec Educ Assoc of Peoria County</t>
  </si>
  <si>
    <t>49-081-0300-41_AFR22 United Twp Area Career Ctr</t>
  </si>
  <si>
    <t>49-081-0300-46_AFR22 Quad City Career and Tech Ed Cons</t>
  </si>
  <si>
    <t>49-081-8650-60_AFR22 Black Hawk Area Sp Ed District</t>
  </si>
  <si>
    <t>50-082-1890-61_AFR22 E St Louis Area Joint Agreement</t>
  </si>
  <si>
    <t>50-082-7460-45_AFR22 Southwestern Illinois Career &amp; Technical Education System</t>
  </si>
  <si>
    <t>50-082-7470-45_AFR22 ESL Regional Vocational System</t>
  </si>
  <si>
    <t>50-082-8010-60_AFR22 Belleville Area Special Services</t>
  </si>
  <si>
    <t>51-084-0100-61_AFR22 Sangamon Area Spec Ed Dist</t>
  </si>
  <si>
    <t>51-084-7310-45_AFR22 Regional Office of Car/Tech Educ</t>
  </si>
  <si>
    <t>51-084-7900-40_AFR22 Capital Area Career Center</t>
  </si>
  <si>
    <t>53-000-0000-46_AFR22 Tazewell Co Area EFE RDS</t>
  </si>
  <si>
    <t>53-090-3090-61_AFR22 Tazewell-Mason Cntys Sp Ed Assoc</t>
  </si>
  <si>
    <t>53-102-8010-60_AFR22 Woodford Cty Special Ed Assoc</t>
  </si>
  <si>
    <t>53-102-7210-45_AFR22 Central IL Voc Ed Coop</t>
  </si>
  <si>
    <t>54-092-7400-45_AFR22 Vermilion Voc Ed Deliver System</t>
  </si>
  <si>
    <t>54-092-8000-80_AFR22 Bismarck Henning Rossville Alvin Cooperative High School</t>
  </si>
  <si>
    <t>54-092-8010-60_AFR22 Vermilion Assoc for Spec Educ</t>
  </si>
  <si>
    <t>56-000-0000-40_AFR22 Wilco Area Career Center</t>
  </si>
  <si>
    <t>56-099-0880-61_AFR22 Lockport Area Spec Educ Coop</t>
  </si>
  <si>
    <t>56-099-7110-45_AFR22 Three Rivers EFE System</t>
  </si>
  <si>
    <t>56-099-8430-60_AFR22 Lincoln-Way Area Spec Ed JA Dist</t>
  </si>
  <si>
    <t>56-099-030C-61_AFR22 S Will Co Coop for Spec Ed</t>
  </si>
  <si>
    <t>04-004-0000-51_AFR22 Boone Winnebago Regional Alternative School</t>
  </si>
  <si>
    <t>28-006-0000-00_AFR22 Behavior Disorder Program</t>
  </si>
  <si>
    <t>31-045-1290-61_AFR22 Hope Wall Joint Agreement</t>
  </si>
  <si>
    <t>GEER II (only) (CRRSA) (FRIS SUBPROGRAM CODE: GO, RC, JK)</t>
  </si>
  <si>
    <t>ESSER II (only) (CRRSA Act) (FRIS SUB PROGRAM CODES: E2, FG, SE, PM, CP, D2)</t>
  </si>
  <si>
    <t>ESSER III (only) (ARP) (FRIS SUBPROGRAM CODE: E3, CO)</t>
  </si>
  <si>
    <t>ARP IDEA (ARP) (FRIS SUBPROGRAM CODE: ID, EI, PS)</t>
  </si>
  <si>
    <t>ARP Homeless I (ARP) (FRIS SUBPROGRAM CODE: HM, HL)</t>
  </si>
  <si>
    <t>CURES (Coronavirus State and Local Fiscal Recovery Funds) (FRIS PROGRAM CODE: BG, AP, FS)</t>
  </si>
  <si>
    <t xml:space="preserve">Note: A PDF (of the Audit Questionnaire) with signature is acceptable for this page. Enter the location on signature line e.g. PDF in Opinion Page with signature </t>
  </si>
  <si>
    <t xml:space="preserve">Other CARES Act Revenue (not accounted for above) (Describe on Itemization tab)                                                                                                </t>
  </si>
  <si>
    <t xml:space="preserve">Other ARP Revenue (not accounted for above) (Describe on Itemization tab)                                                                                                </t>
  </si>
  <si>
    <t xml:space="preserve">Other CRRSA Revenue (not accounted for above) (Describe on Itemization tab)                                                                                                </t>
  </si>
  <si>
    <t>ARP Child Nutrition (ARP) (FRIS SUBPROGRAM CODE: BT, SC)</t>
  </si>
  <si>
    <t>Name of School District/Joint Agreement (use drop-down arrow to locate district, RCDT will populate):</t>
  </si>
  <si>
    <t>28-35</t>
  </si>
  <si>
    <t>37-39</t>
  </si>
  <si>
    <t xml:space="preserve">      Note:  In Windows 7 and above, files can be saved in Adobe Acrobat (*.pdf) and embedded even if you do not have the software. </t>
  </si>
  <si>
    <t xml:space="preserve">  •   The Annual Financial Reports (AFR) must be submitted directly through the School District Financial Reports system in IWAS by the Auditor (not from the school district) </t>
  </si>
  <si>
    <t>IWAS</t>
  </si>
  <si>
    <t xml:space="preserve">  a)  The auditor must send three paper copies of the AFR form (cover through page 9 at minimum) to the School District with the auditor signature.  </t>
  </si>
  <si>
    <t>Financial Profile Website</t>
  </si>
  <si>
    <t xml:space="preserve">Other -Explain on Itemization 44 tab </t>
  </si>
  <si>
    <t>Indirect Cost Rate Plan</t>
  </si>
  <si>
    <t>1.  The contract must be coded to one of the combinations listed on the icon below.</t>
  </si>
  <si>
    <t xml:space="preserve">2.  The contract must meet the qualifications below on the "Subaward &amp; Subcontract Guidance" and the "Indirect Cost Rate Plan" (Sub-agreement for Services).  </t>
  </si>
  <si>
    <t>13</t>
  </si>
  <si>
    <t>GASB Statement No. 87; all leases (both operational and capital) should be reflected on this line.</t>
  </si>
  <si>
    <t>Page 37-39:  The 9 Month ADA must be entered on Line 98.</t>
  </si>
  <si>
    <t>Page 37-39:  The Special Education Contributions from EBF Funds (line 192) must be entered.</t>
  </si>
  <si>
    <t>Page 37-39:  The English Learning (Bilingual) Contributions from EBF Funds (line 193) must be entered.</t>
  </si>
  <si>
    <r>
      <t xml:space="preserve">Page 40:  Contracts Paid in Current Year (CY) </t>
    </r>
    <r>
      <rPr>
        <b/>
        <u/>
        <sz val="9"/>
        <color indexed="12"/>
        <rFont val="Calibri"/>
        <family val="2"/>
        <scheme val="minor"/>
      </rPr>
      <t>MUST</t>
    </r>
    <r>
      <rPr>
        <b/>
        <sz val="9"/>
        <color indexed="12"/>
        <rFont val="Calibri"/>
        <family val="2"/>
        <scheme val="minor"/>
      </rPr>
      <t xml:space="preserve"> be completed.  If there are no contracts, state "no contracts" in cell A20 on Contacts Paid in CY tab.  </t>
    </r>
  </si>
  <si>
    <t>Page 42:  SHARED OUTSOURCED SERVICES, Completed.</t>
  </si>
  <si>
    <t>Page 43:  LIMITATION OF ADMINISTRATIVE COST, Budget Information must be completed and submitted to ISBE.</t>
  </si>
  <si>
    <t xml:space="preserve">Page 28-35:  CARES CRRSA ARP Schedule - Revenue 4998 listed on schedule must equal Revenue 4998 listed on Revenue tab </t>
  </si>
  <si>
    <t>Page 28-35:  CARES CRRSA ARP Schedule -check box yes or no if district/joint agreement received/expended funds</t>
  </si>
  <si>
    <t>Annual Financial Report (AFR) Instructions</t>
  </si>
  <si>
    <t>Submit electronic AFR directly to ISBE via IWAS -School District Financial Reports system (for auditor use only)</t>
  </si>
  <si>
    <t>RCDT by Alphabetical Order</t>
  </si>
  <si>
    <t>FP Info 3</t>
  </si>
  <si>
    <r>
      <t xml:space="preserve">Enter Current Year Amount Paid on Contract </t>
    </r>
    <r>
      <rPr>
        <sz val="7"/>
        <color theme="1"/>
        <rFont val="Calibri"/>
        <family val="2"/>
        <scheme val="minor"/>
      </rPr>
      <t>(must be less than or equal to amount reported in the AFR's "Expenditures 16-24" tab)</t>
    </r>
    <r>
      <rPr>
        <b/>
        <sz val="7"/>
        <color theme="1"/>
        <rFont val="Calibri"/>
        <family val="2"/>
        <scheme val="minor"/>
      </rPr>
      <t xml:space="preserve"> </t>
    </r>
    <r>
      <rPr>
        <b/>
        <sz val="11"/>
        <color theme="1"/>
        <rFont val="Calibri"/>
        <family val="2"/>
        <scheme val="minor"/>
      </rPr>
      <t xml:space="preserve">  (Column D)</t>
    </r>
  </si>
  <si>
    <t>SINGLE AUDIT WORKPAPERS</t>
  </si>
  <si>
    <t>In an effort to accommodate the increased reporting requirements for School Districts/Joint Agreements, the Single Audit workpapers are no longer required to be submitted by the Annual Financial Report (AFR) due date. School District / Joint Agreement Single Audits are due in accordance with 2 CFR 200.512(a).</t>
  </si>
  <si>
    <t xml:space="preserve">All School Districts / Joint Agreements that have Federal grant expenditures greater than $750,000 should use the workpapers found in the "Single Audit Workpaper Template" on our website at www.isbe.net/gata or via direct link: </t>
  </si>
  <si>
    <t>Single Audit Workpapers</t>
  </si>
  <si>
    <t>GATA REQUIREMENTS</t>
  </si>
  <si>
    <t>All School Districts/Joint Agreements must also complete GATA reporting requirements on the GATA Grantee Portal (https://grants.illinois.gov/portal)
1) Audit Certification Form
2) Consolidated Year End Financial Report (with in-relation to opinion)
3) Audit Package Submission
4) Data Collection Form (NOT REQUIRED FOR SINGLE AUDITS)
Guidance for completing the GATA reporting requirements can be found on our website (www.isbe.net/gata) under the "What's new?" banner, or via the link below.</t>
  </si>
  <si>
    <t>Guidance for the AARR Requirements</t>
  </si>
  <si>
    <t xml:space="preserve">School District Lookup Tool </t>
  </si>
  <si>
    <t xml:space="preserve"> https://www.isbe.net/Pages/Waivers.aspx</t>
  </si>
  <si>
    <t>Functions 1000 &amp; 2000 total</t>
  </si>
  <si>
    <t xml:space="preserve">   *  The formulas in column B are unprotected to be overridden when reporting on an ACCRUAL basis.</t>
  </si>
  <si>
    <t>G31 (Total Tort Expenditures) minus (G36 through G45) must equal 0</t>
  </si>
  <si>
    <t>Revenues 10-15, L48, Col F</t>
  </si>
  <si>
    <t>Revenues 10-15, L256, Col C,D,F,G</t>
  </si>
  <si>
    <t xml:space="preserve">Total Depreciation Allowance (from page 36, Line 18, Col I) </t>
  </si>
  <si>
    <t>If district is subject to PTELL on tab "Aud Quest 2", line 21 be sure to check the box and enter the effective date.</t>
  </si>
  <si>
    <t>Total Long-Term Debt (Principal) Retired (P19, Cell H174) must = Debt Service - Long-Term Debt (Principal) Retired (P26, Cell H49).</t>
  </si>
  <si>
    <t>Page 7: "On behalf" payments to the Educational Fund</t>
  </si>
  <si>
    <t xml:space="preserve">Page 27:  Rest Tax Levies-Tort Im 27, G31 (Total Tort Expenditures) minus (G36 through G45) must equal 0 </t>
  </si>
  <si>
    <t>School District Directory</t>
  </si>
  <si>
    <r>
      <t xml:space="preserve">Under Reports, open the FY 2022 Special Education Funding Allocation Calculation Details </t>
    </r>
    <r>
      <rPr>
        <b/>
        <sz val="8"/>
        <rFont val="Calibri"/>
        <family val="2"/>
      </rPr>
      <t>and</t>
    </r>
    <r>
      <rPr>
        <sz val="8"/>
        <rFont val="Calibri"/>
        <family val="2"/>
      </rPr>
      <t xml:space="preserve"> the FY 2022 English Learner Education Funding Allocation Calculation Details.  Use the respective Excel file to locate the amount in column X for the Special Education Contribution and column V for the English Learner Contribution for the selected school district. </t>
    </r>
    <r>
      <rPr>
        <b/>
        <i/>
        <sz val="8"/>
        <rFont val="Calibri"/>
        <family val="2"/>
      </rPr>
      <t xml:space="preserve">Please enter “0” if the district does not have allocations for lines </t>
    </r>
    <r>
      <rPr>
        <b/>
        <sz val="8"/>
        <rFont val="Calibri"/>
        <family val="2"/>
      </rPr>
      <t>192 and 193.</t>
    </r>
  </si>
  <si>
    <t>**Go to the Evidence-Based Funding Distribution Calculation webpage.</t>
  </si>
  <si>
    <t>Did the school district/joint agreement receive/expend CARES, CRRSA, or ARP Federal Stimulus Funds in FY 2022?</t>
  </si>
  <si>
    <r>
      <t xml:space="preserve">Section A is for revenue recognized in FY 2022 reported on the FY 2022 AFR for FY 2020 and/or FY 2021 EXPENDITURES claimed on July 1, 2021, through June 30, 2022, FRIS grant expenditure reports </t>
    </r>
    <r>
      <rPr>
        <b/>
        <sz val="11"/>
        <color rgb="FFFF0000"/>
        <rFont val="Calibri"/>
        <family val="2"/>
        <scheme val="minor"/>
      </rPr>
      <t>for expenditures reported in the prior year FY 2020 and/or FY 2021 AFR.</t>
    </r>
  </si>
  <si>
    <t>Section B is for revenue recognized in FY 2022 reported on the FY 2022 AFR and for FY 2022 EXPENDITURES claimed on July 1, 2021, through June 30, 2022, FRIS grant expenditure reports and reported in the FY 2022 AFR.</t>
  </si>
  <si>
    <t>Contracts Paid in CY over the allowed amount for ICR calculation (from page 40)</t>
  </si>
  <si>
    <r>
      <t>Transfer to Debt Service to Pay Principal on GASB 87 Leases</t>
    </r>
    <r>
      <rPr>
        <vertAlign val="superscript"/>
        <sz val="8"/>
        <rFont val="Calibri"/>
        <family val="2"/>
        <scheme val="minor"/>
      </rPr>
      <t xml:space="preserve">13 </t>
    </r>
  </si>
  <si>
    <r>
      <t>Transfer to Debt Service to Pay Interest on GASB 87 Leases</t>
    </r>
    <r>
      <rPr>
        <vertAlign val="superscript"/>
        <sz val="8"/>
        <rFont val="Calibri"/>
        <family val="2"/>
        <scheme val="minor"/>
      </rPr>
      <t>13</t>
    </r>
  </si>
  <si>
    <r>
      <t>Taxes Pledged to Pay Principal on GASB 87 Leases</t>
    </r>
    <r>
      <rPr>
        <vertAlign val="superscript"/>
        <sz val="8"/>
        <rFont val="Calibri"/>
        <family val="2"/>
        <scheme val="minor"/>
      </rPr>
      <t>13</t>
    </r>
  </si>
  <si>
    <r>
      <t>Grants/Reimbursements Pledged to Pay Principal on GASB 87 Leases</t>
    </r>
    <r>
      <rPr>
        <vertAlign val="superscript"/>
        <sz val="8"/>
        <rFont val="Calibri"/>
        <family val="2"/>
        <scheme val="minor"/>
      </rPr>
      <t>13</t>
    </r>
  </si>
  <si>
    <r>
      <t>Other Revenues Pledged to Pay Principal on GASB 87 Leases</t>
    </r>
    <r>
      <rPr>
        <vertAlign val="superscript"/>
        <sz val="8"/>
        <rFont val="Calibri"/>
        <family val="2"/>
        <scheme val="minor"/>
      </rPr>
      <t>13</t>
    </r>
  </si>
  <si>
    <r>
      <t>Fund Balance Transfers Pledged to Pay Principal on GASB 87 Leases</t>
    </r>
    <r>
      <rPr>
        <vertAlign val="superscript"/>
        <sz val="8"/>
        <rFont val="Calibri"/>
        <family val="2"/>
        <scheme val="minor"/>
      </rPr>
      <t>13</t>
    </r>
  </si>
  <si>
    <r>
      <t>Taxes Pledged to Pay Interest on GASB 87 Leases</t>
    </r>
    <r>
      <rPr>
        <vertAlign val="superscript"/>
        <sz val="8"/>
        <rFont val="Calibri"/>
        <family val="2"/>
        <scheme val="minor"/>
      </rPr>
      <t>13</t>
    </r>
  </si>
  <si>
    <r>
      <t>Grants/Reimbursements Pledged to Pay Interest on GASB 87 Leases</t>
    </r>
    <r>
      <rPr>
        <vertAlign val="superscript"/>
        <sz val="8"/>
        <rFont val="Calibri"/>
        <family val="2"/>
        <scheme val="minor"/>
      </rPr>
      <t>13</t>
    </r>
  </si>
  <si>
    <r>
      <t>Other Revenues Pledged to Pay Interest on GASB 87 Leases</t>
    </r>
    <r>
      <rPr>
        <vertAlign val="superscript"/>
        <sz val="8"/>
        <rFont val="Calibri"/>
        <family val="2"/>
        <scheme val="minor"/>
      </rPr>
      <t>13</t>
    </r>
  </si>
  <si>
    <r>
      <t>Fund Balance Transfers Pledged to Pay Interest on GASB 87 Leases</t>
    </r>
    <r>
      <rPr>
        <vertAlign val="superscript"/>
        <sz val="8"/>
        <rFont val="Calibri"/>
        <family val="2"/>
        <scheme val="minor"/>
      </rPr>
      <t>13</t>
    </r>
  </si>
  <si>
    <t xml:space="preserve">7.  GASB 87 Leases </t>
  </si>
  <si>
    <t xml:space="preserve">Expenditures </t>
  </si>
  <si>
    <r>
      <t xml:space="preserve">  </t>
    </r>
    <r>
      <rPr>
        <b/>
        <u/>
        <sz val="9"/>
        <rFont val="Calibri"/>
        <family val="2"/>
        <scheme val="minor"/>
      </rPr>
      <t>Be sure to break all links in AFR</t>
    </r>
    <r>
      <rPr>
        <sz val="9"/>
        <rFont val="Calibri"/>
        <family val="2"/>
        <scheme val="minor"/>
      </rPr>
      <t xml:space="preserve"> before submitting to ISBE. If links are not broken, amounts entered have changed when opening the AFR.</t>
    </r>
  </si>
  <si>
    <r>
      <t xml:space="preserve">on before November 15 with the exception of Extension Approvals. (Please see AFR Instructions for complete submission procedures).  </t>
    </r>
    <r>
      <rPr>
        <b/>
        <sz val="9"/>
        <color rgb="FF0000FF"/>
        <rFont val="Calibri"/>
        <family val="2"/>
        <scheme val="minor"/>
      </rPr>
      <t xml:space="preserve">Note: CD/Disk no longer accepted.  </t>
    </r>
  </si>
  <si>
    <t xml:space="preserve">  •  School district/joint Agreement entities must verify the qualifications of the auditing firm by requesting the most current peer review report and the</t>
  </si>
  <si>
    <r>
      <t xml:space="preserve">INSTRUCTIONS: </t>
    </r>
    <r>
      <rPr>
        <sz val="8"/>
        <rFont val="Calibri"/>
        <family val="2"/>
        <scheme val="minor"/>
      </rPr>
      <t xml:space="preserve"> If your review and testing of state, local, and federal Programs revealed any of the following statements to be true, then check the box on the left and </t>
    </r>
  </si>
  <si>
    <t xml:space="preserve"> For the listed mandated categorical (Revenue Code (3100, 3120, 3500, 3510, 3950) that were vouchered prior to June 30, but not released until after year end</t>
  </si>
  <si>
    <t xml:space="preserve"> as reported in ISBE Financial Reimbursement Information System (FRIS), enter the amounts that were accrued in the chart below.</t>
  </si>
  <si>
    <t>•  School district/joint Agreement entities must verify the qualifications of the auditing firm by requesting the most current peer review report and the corresponding acceptance</t>
  </si>
  <si>
    <t>Required to be completed for school districts only.</t>
  </si>
  <si>
    <t xml:space="preserve">Information page 3 and by the timing of mandated categorical payments.  Final score </t>
  </si>
  <si>
    <t>CRRSA Child Nutrition (CRRSA) (FRIS SUBPROGRAM CODE: SN)</t>
  </si>
  <si>
    <t>CRRSA Child Nutrition (CRRSA)</t>
  </si>
  <si>
    <t xml:space="preserve">Expenditure Section O:    </t>
  </si>
  <si>
    <t>Mack &amp; Associates</t>
  </si>
  <si>
    <t>Tawnya Mack</t>
  </si>
  <si>
    <t>116 E. Washington St., Suite 1</t>
  </si>
  <si>
    <t>Morris</t>
  </si>
  <si>
    <t>IL</t>
  </si>
  <si>
    <t>(815)-942-3306</t>
  </si>
  <si>
    <t>(815)-942-9430</t>
  </si>
  <si>
    <t>065-029342</t>
  </si>
  <si>
    <t>tmack@mackcpas.com</t>
  </si>
  <si>
    <t>Mack &amp; Associates, P.C.</t>
  </si>
  <si>
    <t>PDF in Opinion Page with Signature.</t>
  </si>
  <si>
    <t>Grundy</t>
  </si>
  <si>
    <t>550 S. Carbon Hill Rd.</t>
  </si>
  <si>
    <t>Coal City.</t>
  </si>
  <si>
    <t>jsmith@coalcityschools.org</t>
  </si>
  <si>
    <t>X</t>
  </si>
  <si>
    <t>x</t>
  </si>
  <si>
    <t>2010 GO BONDS</t>
  </si>
  <si>
    <t>2016 GO BONDS</t>
  </si>
  <si>
    <t>2019 GO BONDS</t>
  </si>
  <si>
    <t>2018 GO BONDS</t>
  </si>
  <si>
    <t>ILLINOIS ENERGY CONSORTIUM</t>
  </si>
  <si>
    <t>PMA LIQUID ASSET FUND</t>
  </si>
  <si>
    <t>REED CUSTER #225U;WILMINGTON CUSD 209 U</t>
  </si>
  <si>
    <t>IL CENTRAL SCHOOL BUS</t>
  </si>
  <si>
    <t>GRUNDY AREA VOCATIONAL CENTER</t>
  </si>
  <si>
    <t>Page 10, Line 267, Education Fund- ESSER</t>
  </si>
  <si>
    <t>Page 10, Line 78, Education Fund- Miscellneous Food</t>
  </si>
  <si>
    <t>Page 10, Line 78- Education Fund- Play, Musical and other admission fees</t>
  </si>
  <si>
    <t>Page 9, Line 17- Dresen Agreement and Grundy EDPA</t>
  </si>
  <si>
    <t>Page 10, Line 81, Education Fund-Athletic income</t>
  </si>
  <si>
    <t>Page 15, Line 43, Education Fund - Crossing Guard and Resource officer expense</t>
  </si>
  <si>
    <t>Page 16, Line 58, Education Fund- Dean of Students</t>
  </si>
  <si>
    <t>Page 17, Line 75, Education Fund- Supplies</t>
  </si>
  <si>
    <t>Page 18, Line 175, Debt Service Fund- Fees</t>
  </si>
  <si>
    <t>X.</t>
  </si>
  <si>
    <t>Chris Spencer</t>
  </si>
  <si>
    <t>cspencer@coalcityschools.org</t>
  </si>
  <si>
    <t>815-634-2396</t>
  </si>
  <si>
    <t>815-634-2313</t>
  </si>
  <si>
    <t>Trans-SupportServices-Purchased Services</t>
  </si>
  <si>
    <t>IL Central School Bus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</si>
</sst>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_(&quot;$&quot;* \(#,##0\);_(&quot;$&quot;* &quot;-&quot;_);_(@_)"/>
    <numFmt numFmtId="41" formatCode="_(* #,##0_);_(* \(#,##0\);_(* &quot;-&quot;_);_(@_)"/>
    <numFmt numFmtId="43" formatCode="_(* #,##0.00_);_(* \(#,##0.00\);_(* &quot;-&quot;??_);_(@_)"/>
    <numFmt numFmtId="164" formatCode="0."/>
    <numFmt numFmtId="165" formatCode="##\-###\-####\-##"/>
    <numFmt numFmtId="166" formatCode=";;;"/>
    <numFmt numFmtId="167" formatCode="0.0000"/>
    <numFmt numFmtId="168" formatCode="[$-409]mmmm\ d\,\ yyyy;@"/>
    <numFmt numFmtId="169" formatCode="0.00;[Red]0.00"/>
    <numFmt numFmtId="170" formatCode="0.00_);\(0.00\)"/>
    <numFmt numFmtId="171" formatCode="0#\-###\-####\-##"/>
    <numFmt numFmtId="172" formatCode="#,##0.000_);[Red]\(#,##0.000\)"/>
    <numFmt numFmtId="173" formatCode="0.000000"/>
    <numFmt numFmtId="174" formatCode="mm/dd/yy;@"/>
    <numFmt numFmtId="175" formatCode="[&lt;=9999999]###\-####;\(###\)\ ###\-####"/>
    <numFmt numFmtId="176" formatCode="[$-F800]dddd\,\ mmmm\ dd\,\ yyyy"/>
    <numFmt numFmtId="177" formatCode="##\-####\-##"/>
    <numFmt numFmtId="178" formatCode="##\-####\-###"/>
  </numFmts>
  <fonts count="1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b/>
      <sz val="10"/>
      <name val="Arial"/>
      <family val="2"/>
    </font>
    <font>
      <sz val="10"/>
      <name val="Arial"/>
      <family val="2"/>
    </font>
    <font>
      <sz val="8"/>
      <name val="Arial"/>
      <family val="2"/>
    </font>
    <font>
      <sz val="9"/>
      <name val="Arial"/>
      <family val="2"/>
    </font>
    <font>
      <i/>
      <sz val="8"/>
      <name val="Arial"/>
      <family val="2"/>
    </font>
    <font>
      <sz val="10"/>
      <name val="MS Sans Serif"/>
      <family val="2"/>
    </font>
    <font>
      <sz val="9"/>
      <name val="Arial"/>
      <family val="2"/>
    </font>
    <font>
      <b/>
      <sz val="9"/>
      <name val="Arial"/>
      <family val="2"/>
    </font>
    <font>
      <b/>
      <sz val="9"/>
      <name val="Arial"/>
      <family val="2"/>
    </font>
    <font>
      <strike/>
      <sz val="10"/>
      <name val="Arial"/>
      <family val="2"/>
    </font>
    <font>
      <u/>
      <sz val="9"/>
      <name val="Arial"/>
      <family val="2"/>
    </font>
    <font>
      <vertAlign val="superscript"/>
      <sz val="9"/>
      <name val="Arial"/>
      <family val="2"/>
    </font>
    <font>
      <vertAlign val="superscript"/>
      <sz val="10"/>
      <name val="Arial"/>
      <family val="2"/>
    </font>
    <font>
      <vertAlign val="superscript"/>
      <sz val="10"/>
      <name val="Arial"/>
      <family val="2"/>
    </font>
    <font>
      <u val="double"/>
      <sz val="8"/>
      <name val="Arial"/>
      <family val="2"/>
    </font>
    <font>
      <u/>
      <vertAlign val="superscript"/>
      <sz val="9"/>
      <name val="Arial"/>
      <family val="2"/>
    </font>
    <font>
      <sz val="26"/>
      <color indexed="22"/>
      <name val="Arial"/>
      <family val="2"/>
    </font>
    <font>
      <b/>
      <sz val="10"/>
      <color indexed="55"/>
      <name val="Arial"/>
      <family val="2"/>
    </font>
    <font>
      <u/>
      <sz val="8"/>
      <color indexed="12"/>
      <name val="Arial"/>
      <family val="2"/>
    </font>
    <font>
      <b/>
      <u/>
      <sz val="10"/>
      <name val="Arial"/>
      <family val="2"/>
    </font>
    <font>
      <u/>
      <sz val="9"/>
      <color indexed="12"/>
      <name val="Arial"/>
      <family val="2"/>
    </font>
    <font>
      <u/>
      <sz val="10"/>
      <name val="Arial"/>
      <family val="2"/>
    </font>
    <font>
      <b/>
      <sz val="9"/>
      <color indexed="12"/>
      <name val="Arial"/>
      <family val="2"/>
    </font>
    <font>
      <sz val="8"/>
      <color indexed="81"/>
      <name val="Arial"/>
      <family val="2"/>
    </font>
    <font>
      <i/>
      <sz val="9"/>
      <color indexed="55"/>
      <name val="Arial"/>
      <family val="2"/>
    </font>
    <font>
      <sz val="10"/>
      <color indexed="22"/>
      <name val="Arial"/>
      <family val="2"/>
    </font>
    <font>
      <sz val="8"/>
      <color indexed="81"/>
      <name val="Tahoma"/>
      <family val="2"/>
    </font>
    <font>
      <vertAlign val="superscript"/>
      <sz val="10"/>
      <color indexed="81"/>
      <name val="Tahoma"/>
      <family val="2"/>
    </font>
    <font>
      <b/>
      <u/>
      <sz val="9"/>
      <color indexed="12"/>
      <name val="Arial"/>
      <family val="2"/>
    </font>
    <font>
      <sz val="9"/>
      <color indexed="81"/>
      <name val="Tahoma"/>
      <family val="2"/>
    </font>
    <font>
      <sz val="11"/>
      <color theme="1"/>
      <name val="Calibri"/>
      <family val="2"/>
      <scheme val="minor"/>
    </font>
    <font>
      <u/>
      <sz val="9"/>
      <color rgb="FFFF0000"/>
      <name val="Calibri"/>
      <family val="2"/>
      <scheme val="minor"/>
    </font>
    <font>
      <sz val="9"/>
      <color theme="1"/>
      <name val="Calibri"/>
      <family val="2"/>
      <scheme val="minor"/>
    </font>
    <font>
      <u/>
      <sz val="8"/>
      <color rgb="FFFF0000"/>
      <name val="Times New Roman"/>
      <family val="1"/>
    </font>
    <font>
      <sz val="12"/>
      <color theme="1"/>
      <name val="Calibri"/>
      <family val="2"/>
      <scheme val="minor"/>
    </font>
    <font>
      <u/>
      <sz val="11"/>
      <color theme="10"/>
      <name val="Calibri"/>
      <family val="2"/>
      <scheme val="minor"/>
    </font>
    <font>
      <b/>
      <sz val="9"/>
      <name val="Calibri"/>
      <family val="2"/>
      <scheme val="minor"/>
    </font>
    <font>
      <sz val="9"/>
      <name val="Calibri"/>
      <family val="2"/>
      <scheme val="minor"/>
    </font>
    <font>
      <u/>
      <sz val="8"/>
      <color indexed="12"/>
      <name val="Calibri"/>
      <family val="2"/>
      <scheme val="minor"/>
    </font>
    <font>
      <sz val="10"/>
      <name val="Calibri"/>
      <family val="2"/>
      <scheme val="minor"/>
    </font>
    <font>
      <u/>
      <sz val="9"/>
      <color indexed="12"/>
      <name val="Calibri"/>
      <family val="2"/>
      <scheme val="minor"/>
    </font>
    <font>
      <u/>
      <sz val="9"/>
      <name val="Calibri"/>
      <family val="2"/>
      <scheme val="minor"/>
    </font>
    <font>
      <b/>
      <u/>
      <sz val="9"/>
      <name val="Calibri"/>
      <family val="2"/>
      <scheme val="minor"/>
    </font>
    <font>
      <b/>
      <i/>
      <sz val="9"/>
      <color indexed="12"/>
      <name val="Calibri"/>
      <family val="2"/>
      <scheme val="minor"/>
    </font>
    <font>
      <sz val="8"/>
      <name val="Calibri"/>
      <family val="2"/>
      <scheme val="minor"/>
    </font>
    <font>
      <i/>
      <sz val="9"/>
      <color indexed="12"/>
      <name val="Calibri"/>
      <family val="2"/>
      <scheme val="minor"/>
    </font>
    <font>
      <b/>
      <sz val="8"/>
      <name val="Calibri"/>
      <family val="2"/>
      <scheme val="minor"/>
    </font>
    <font>
      <b/>
      <sz val="10"/>
      <name val="Calibri"/>
      <family val="2"/>
      <scheme val="minor"/>
    </font>
    <font>
      <b/>
      <u/>
      <sz val="10"/>
      <name val="Calibri"/>
      <family val="2"/>
      <scheme val="minor"/>
    </font>
    <font>
      <u/>
      <sz val="9"/>
      <color indexed="10"/>
      <name val="Calibri"/>
      <family val="2"/>
      <scheme val="minor"/>
    </font>
    <font>
      <b/>
      <u/>
      <sz val="8"/>
      <name val="Calibri"/>
      <family val="2"/>
      <scheme val="minor"/>
    </font>
    <font>
      <sz val="9"/>
      <color indexed="12"/>
      <name val="Calibri"/>
      <family val="2"/>
      <scheme val="minor"/>
    </font>
    <font>
      <i/>
      <sz val="9"/>
      <color rgb="FF0000FF"/>
      <name val="Calibri"/>
      <family val="2"/>
      <scheme val="minor"/>
    </font>
    <font>
      <b/>
      <sz val="7"/>
      <name val="Calibri"/>
      <family val="2"/>
      <scheme val="minor"/>
    </font>
    <font>
      <b/>
      <sz val="11"/>
      <name val="Calibri"/>
      <family val="2"/>
      <scheme val="minor"/>
    </font>
    <font>
      <i/>
      <sz val="8"/>
      <name val="Calibri"/>
      <family val="2"/>
      <scheme val="minor"/>
    </font>
    <font>
      <i/>
      <u/>
      <sz val="10"/>
      <name val="Calibri"/>
      <family val="2"/>
      <scheme val="minor"/>
    </font>
    <font>
      <u/>
      <sz val="10"/>
      <name val="Calibri"/>
      <family val="2"/>
      <scheme val="minor"/>
    </font>
    <font>
      <b/>
      <sz val="8"/>
      <color theme="0"/>
      <name val="Calibri"/>
      <family val="2"/>
      <scheme val="minor"/>
    </font>
    <font>
      <b/>
      <sz val="8"/>
      <color theme="1"/>
      <name val="Calibri"/>
      <family val="2"/>
      <scheme val="minor"/>
    </font>
    <font>
      <sz val="8"/>
      <color theme="1"/>
      <name val="Calibri"/>
      <family val="2"/>
      <scheme val="minor"/>
    </font>
    <font>
      <b/>
      <i/>
      <sz val="10"/>
      <name val="Calibri"/>
      <family val="2"/>
      <scheme val="minor"/>
    </font>
    <font>
      <i/>
      <sz val="10"/>
      <name val="Calibri"/>
      <family val="2"/>
      <scheme val="minor"/>
    </font>
    <font>
      <sz val="7"/>
      <name val="Calibri"/>
      <family val="2"/>
      <scheme val="minor"/>
    </font>
    <font>
      <i/>
      <u/>
      <sz val="9"/>
      <color indexed="10"/>
      <name val="Calibri"/>
      <family val="2"/>
      <scheme val="minor"/>
    </font>
    <font>
      <i/>
      <sz val="9"/>
      <name val="Calibri"/>
      <family val="2"/>
      <scheme val="minor"/>
    </font>
    <font>
      <b/>
      <sz val="9"/>
      <color indexed="10"/>
      <name val="Calibri"/>
      <family val="2"/>
      <scheme val="minor"/>
    </font>
    <font>
      <b/>
      <sz val="8"/>
      <color indexed="10"/>
      <name val="Calibri"/>
      <family val="2"/>
      <scheme val="minor"/>
    </font>
    <font>
      <b/>
      <sz val="12"/>
      <name val="Calibri"/>
      <family val="2"/>
      <scheme val="minor"/>
    </font>
    <font>
      <b/>
      <i/>
      <sz val="8"/>
      <name val="Calibri"/>
      <family val="2"/>
      <scheme val="minor"/>
    </font>
    <font>
      <sz val="12"/>
      <name val="Calibri"/>
      <family val="2"/>
      <scheme val="minor"/>
    </font>
    <font>
      <u/>
      <sz val="10"/>
      <color indexed="12"/>
      <name val="Calibri"/>
      <family val="2"/>
      <scheme val="minor"/>
    </font>
    <font>
      <b/>
      <vertAlign val="superscript"/>
      <sz val="8"/>
      <name val="Calibri"/>
      <family val="2"/>
      <scheme val="minor"/>
    </font>
    <font>
      <i/>
      <vertAlign val="superscript"/>
      <sz val="10"/>
      <name val="Calibri"/>
      <family val="2"/>
      <scheme val="minor"/>
    </font>
    <font>
      <i/>
      <vertAlign val="superscript"/>
      <sz val="8"/>
      <name val="Calibri"/>
      <family val="2"/>
      <scheme val="minor"/>
    </font>
    <font>
      <b/>
      <vertAlign val="superscript"/>
      <sz val="10"/>
      <name val="Calibri"/>
      <family val="2"/>
      <scheme val="minor"/>
    </font>
    <font>
      <vertAlign val="superscript"/>
      <sz val="10"/>
      <name val="Calibri"/>
      <family val="2"/>
      <scheme val="minor"/>
    </font>
    <font>
      <b/>
      <i/>
      <u/>
      <sz val="8"/>
      <name val="Calibri"/>
      <family val="2"/>
      <scheme val="minor"/>
    </font>
    <font>
      <b/>
      <i/>
      <u/>
      <sz val="9"/>
      <name val="Calibri"/>
      <family val="2"/>
      <scheme val="minor"/>
    </font>
    <font>
      <u/>
      <sz val="8"/>
      <name val="Calibri"/>
      <family val="2"/>
      <scheme val="minor"/>
    </font>
    <font>
      <sz val="10"/>
      <color theme="1"/>
      <name val="Calibri"/>
      <family val="2"/>
      <scheme val="minor"/>
    </font>
    <font>
      <b/>
      <sz val="10"/>
      <color theme="1"/>
      <name val="Calibri"/>
      <family val="2"/>
      <scheme val="minor"/>
    </font>
    <font>
      <i/>
      <sz val="8"/>
      <color rgb="FFC00000"/>
      <name val="Calibri"/>
      <family val="2"/>
      <scheme val="minor"/>
    </font>
    <font>
      <sz val="10"/>
      <color theme="0"/>
      <name val="Calibri"/>
      <family val="2"/>
      <scheme val="minor"/>
    </font>
    <font>
      <b/>
      <sz val="9"/>
      <color theme="1"/>
      <name val="Calibri"/>
      <family val="2"/>
      <scheme val="minor"/>
    </font>
    <font>
      <b/>
      <i/>
      <sz val="9"/>
      <color indexed="8"/>
      <name val="Calibri"/>
      <family val="2"/>
      <scheme val="minor"/>
    </font>
    <font>
      <b/>
      <i/>
      <u/>
      <sz val="9"/>
      <color indexed="8"/>
      <name val="Calibri"/>
      <family val="2"/>
      <scheme val="minor"/>
    </font>
    <font>
      <sz val="11"/>
      <name val="Calibri"/>
      <family val="2"/>
      <scheme val="minor"/>
    </font>
    <font>
      <b/>
      <i/>
      <u/>
      <sz val="10"/>
      <color rgb="FFFF0000"/>
      <name val="Calibri"/>
      <family val="2"/>
      <scheme val="minor"/>
    </font>
    <font>
      <b/>
      <sz val="10"/>
      <color rgb="FF0000FF"/>
      <name val="Calibri"/>
      <family val="2"/>
      <scheme val="minor"/>
    </font>
    <font>
      <b/>
      <i/>
      <sz val="9"/>
      <name val="Calibri"/>
      <family val="2"/>
      <scheme val="minor"/>
    </font>
    <font>
      <sz val="9"/>
      <color indexed="56"/>
      <name val="Calibri"/>
      <family val="2"/>
      <scheme val="minor"/>
    </font>
    <font>
      <b/>
      <u/>
      <sz val="11"/>
      <color indexed="12"/>
      <name val="Calibri"/>
      <family val="2"/>
      <scheme val="minor"/>
    </font>
    <font>
      <b/>
      <sz val="9"/>
      <color indexed="12"/>
      <name val="Calibri"/>
      <family val="2"/>
      <scheme val="minor"/>
    </font>
    <font>
      <b/>
      <i/>
      <u/>
      <sz val="9"/>
      <color indexed="10"/>
      <name val="Calibri"/>
      <family val="2"/>
      <scheme val="minor"/>
    </font>
    <font>
      <b/>
      <sz val="9"/>
      <color indexed="56"/>
      <name val="Calibri"/>
      <family val="2"/>
      <scheme val="minor"/>
    </font>
    <font>
      <b/>
      <sz val="9"/>
      <color rgb="FF0000FF"/>
      <name val="Calibri"/>
      <family val="2"/>
      <scheme val="minor"/>
    </font>
    <font>
      <sz val="8"/>
      <name val="Calibri"/>
      <family val="2"/>
    </font>
    <font>
      <b/>
      <sz val="11"/>
      <color theme="1"/>
      <name val="Calibri"/>
      <family val="2"/>
      <scheme val="minor"/>
    </font>
    <font>
      <b/>
      <sz val="14"/>
      <color theme="1"/>
      <name val="Calibri"/>
      <family val="2"/>
      <scheme val="minor"/>
    </font>
    <font>
      <i/>
      <sz val="11"/>
      <color theme="1"/>
      <name val="Calibri"/>
      <family val="2"/>
      <scheme val="minor"/>
    </font>
    <font>
      <b/>
      <u/>
      <sz val="9"/>
      <color indexed="12"/>
      <name val="Calibri"/>
      <family val="2"/>
      <scheme val="minor"/>
    </font>
    <font>
      <i/>
      <u/>
      <sz val="9"/>
      <name val="Calibri"/>
      <family val="2"/>
      <scheme val="minor"/>
    </font>
    <font>
      <b/>
      <sz val="16"/>
      <name val="Calibri"/>
      <family val="2"/>
      <scheme val="minor"/>
    </font>
    <font>
      <sz val="14"/>
      <color theme="1"/>
      <name val="Calibri"/>
      <family val="2"/>
      <scheme val="minor"/>
    </font>
    <font>
      <sz val="11"/>
      <color theme="0"/>
      <name val="Calibri"/>
      <family val="2"/>
      <scheme val="minor"/>
    </font>
    <font>
      <i/>
      <sz val="10"/>
      <color indexed="8"/>
      <name val="Calibri"/>
      <family val="2"/>
      <scheme val="minor"/>
    </font>
    <font>
      <sz val="10"/>
      <color indexed="8"/>
      <name val="Calibri"/>
      <family val="2"/>
      <scheme val="minor"/>
    </font>
    <font>
      <b/>
      <sz val="12"/>
      <name val="Arial"/>
      <family val="2"/>
    </font>
    <font>
      <b/>
      <u/>
      <sz val="12"/>
      <name val="Arial"/>
      <family val="2"/>
    </font>
    <font>
      <sz val="10"/>
      <color rgb="FFFF0000"/>
      <name val="Calibri"/>
      <family val="2"/>
      <scheme val="minor"/>
    </font>
    <font>
      <b/>
      <i/>
      <sz val="11"/>
      <color theme="1"/>
      <name val="Calibri"/>
      <family val="2"/>
      <scheme val="minor"/>
    </font>
    <font>
      <b/>
      <sz val="7"/>
      <color theme="1"/>
      <name val="Calibri"/>
      <family val="2"/>
      <scheme val="minor"/>
    </font>
    <font>
      <sz val="7"/>
      <color theme="1"/>
      <name val="Calibri"/>
      <family val="2"/>
      <scheme val="minor"/>
    </font>
    <font>
      <b/>
      <i/>
      <sz val="15"/>
      <color theme="1"/>
      <name val="Calibri"/>
      <family val="2"/>
      <scheme val="minor"/>
    </font>
    <font>
      <b/>
      <sz val="12.5"/>
      <color rgb="FFFF0000"/>
      <name val="Calibri"/>
      <family val="2"/>
      <scheme val="minor"/>
    </font>
    <font>
      <b/>
      <i/>
      <sz val="12"/>
      <color theme="1"/>
      <name val="Calibri"/>
      <family val="2"/>
      <scheme val="minor"/>
    </font>
    <font>
      <b/>
      <i/>
      <sz val="13"/>
      <color theme="1"/>
      <name val="Calibri"/>
      <family val="2"/>
      <scheme val="minor"/>
    </font>
    <font>
      <vertAlign val="superscript"/>
      <sz val="10"/>
      <color indexed="81"/>
      <name val="Arial"/>
      <family val="2"/>
    </font>
    <font>
      <sz val="11"/>
      <color rgb="FFFF0000"/>
      <name val="Calibri"/>
      <family val="2"/>
      <scheme val="minor"/>
    </font>
    <font>
      <sz val="10"/>
      <color rgb="FFFF0000"/>
      <name val="Arial"/>
      <family val="2"/>
    </font>
    <font>
      <b/>
      <sz val="9"/>
      <color rgb="FFFF0000"/>
      <name val="Calibri"/>
      <family val="2"/>
      <scheme val="minor"/>
    </font>
    <font>
      <sz val="11"/>
      <name val="Calibri"/>
      <family val="2"/>
    </font>
    <font>
      <b/>
      <i/>
      <sz val="30"/>
      <name val="Arial"/>
      <family val="2"/>
    </font>
    <font>
      <b/>
      <i/>
      <sz val="24"/>
      <name val="Arial"/>
      <family val="2"/>
    </font>
    <font>
      <b/>
      <sz val="13"/>
      <color rgb="FFFF0000"/>
      <name val="Arial"/>
      <family val="2"/>
    </font>
    <font>
      <b/>
      <sz val="25"/>
      <name val="Calibri"/>
      <family val="2"/>
      <scheme val="minor"/>
    </font>
    <font>
      <b/>
      <sz val="15"/>
      <name val="Calibri"/>
      <family val="2"/>
      <scheme val="minor"/>
    </font>
    <font>
      <b/>
      <sz val="18"/>
      <name val="Calibri"/>
      <family val="2"/>
      <scheme val="minor"/>
    </font>
    <font>
      <b/>
      <sz val="15"/>
      <name val="Arial"/>
      <family val="2"/>
    </font>
    <font>
      <b/>
      <sz val="18"/>
      <color theme="1"/>
      <name val="Calibri"/>
      <family val="2"/>
      <scheme val="minor"/>
    </font>
    <font>
      <b/>
      <sz val="11"/>
      <color rgb="FFFF0000"/>
      <name val="Calibri"/>
      <family val="2"/>
      <scheme val="minor"/>
    </font>
    <font>
      <b/>
      <sz val="11"/>
      <color rgb="FFFF0000"/>
      <name val="Arial"/>
      <family val="2"/>
    </font>
    <font>
      <b/>
      <sz val="9.5"/>
      <name val="Calibri"/>
      <family val="2"/>
      <scheme val="minor"/>
    </font>
    <font>
      <sz val="9.5"/>
      <name val="Calibri"/>
      <family val="2"/>
      <scheme val="minor"/>
    </font>
    <font>
      <b/>
      <u/>
      <sz val="25"/>
      <color indexed="12"/>
      <name val="Calibri"/>
      <family val="2"/>
      <scheme val="minor"/>
    </font>
    <font>
      <b/>
      <i/>
      <sz val="12"/>
      <name val="Arial"/>
      <family val="2"/>
    </font>
    <font>
      <b/>
      <sz val="16"/>
      <color rgb="FFFF0000"/>
      <name val="Arial"/>
      <family val="2"/>
    </font>
    <font>
      <sz val="11"/>
      <color rgb="FFFF0000"/>
      <name val="Calibri"/>
      <family val="2"/>
    </font>
    <font>
      <vertAlign val="superscript"/>
      <sz val="8"/>
      <name val="Calibri"/>
      <family val="2"/>
      <scheme val="minor"/>
    </font>
    <font>
      <b/>
      <sz val="8"/>
      <name val="Calibri"/>
      <family val="2"/>
    </font>
    <font>
      <b/>
      <i/>
      <sz val="8"/>
      <name val="Calibri"/>
      <family val="2"/>
    </font>
  </fonts>
  <fills count="34">
    <fill>
      <patternFill patternType="none"/>
    </fill>
    <fill>
      <patternFill patternType="gray125"/>
    </fill>
    <fill>
      <patternFill patternType="solid">
        <fgColor indexed="26"/>
        <bgColor indexed="64"/>
      </patternFill>
    </fill>
    <fill>
      <patternFill patternType="solid">
        <fgColor indexed="32"/>
        <bgColor indexed="64"/>
      </patternFill>
    </fill>
    <fill>
      <patternFill patternType="solid">
        <fgColor indexed="42"/>
        <bgColor indexed="64"/>
      </patternFill>
    </fill>
    <fill>
      <patternFill patternType="solid">
        <fgColor indexed="9"/>
        <bgColor indexed="64"/>
      </patternFill>
    </fill>
    <fill>
      <patternFill patternType="solid">
        <fgColor indexed="14"/>
        <bgColor indexed="64"/>
      </patternFill>
    </fill>
    <fill>
      <patternFill patternType="solid">
        <fgColor indexed="43"/>
        <bgColor indexed="64"/>
      </patternFill>
    </fill>
    <fill>
      <patternFill patternType="solid">
        <fgColor indexed="13"/>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9" tint="0.59999389629810485"/>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4" tint="0.59999389629810485"/>
        <bgColor indexed="64"/>
      </patternFill>
    </fill>
    <fill>
      <patternFill patternType="solid">
        <fgColor theme="4"/>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CC99"/>
        <bgColor indexed="64"/>
      </patternFill>
    </fill>
    <fill>
      <patternFill patternType="solid">
        <fgColor theme="9" tint="0.39997558519241921"/>
        <bgColor indexed="64"/>
      </patternFill>
    </fill>
    <fill>
      <patternFill patternType="solid">
        <fgColor rgb="FFC0C0C0"/>
        <bgColor indexed="64"/>
      </patternFill>
    </fill>
    <fill>
      <patternFill patternType="solid">
        <fgColor rgb="FFDDDDDD"/>
        <bgColor indexed="64"/>
      </patternFill>
    </fill>
    <fill>
      <patternFill patternType="solid">
        <fgColor theme="1"/>
        <bgColor indexed="64"/>
      </patternFill>
    </fill>
    <fill>
      <patternFill patternType="solid">
        <fgColor rgb="FFFDDFC7"/>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indexed="47"/>
        <bgColor indexed="64"/>
      </patternFill>
    </fill>
    <fill>
      <patternFill patternType="solid">
        <fgColor theme="5" tint="0.39997558519241921"/>
        <bgColor indexed="64"/>
      </patternFill>
    </fill>
    <fill>
      <patternFill patternType="solid">
        <fgColor theme="0" tint="-0.14996795556505021"/>
        <bgColor indexed="64"/>
      </patternFill>
    </fill>
    <fill>
      <patternFill patternType="solid">
        <fgColor theme="6" tint="0.59999389629810485"/>
        <bgColor indexed="64"/>
      </patternFill>
    </fill>
    <fill>
      <patternFill patternType="solid">
        <fgColor theme="0"/>
        <bgColor indexed="64"/>
      </patternFill>
    </fill>
  </fills>
  <borders count="208">
    <border>
      <left/>
      <right/>
      <top/>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thin">
        <color indexed="55"/>
      </left>
      <right/>
      <top/>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right/>
      <top/>
      <bottom style="thin">
        <color indexed="55"/>
      </bottom>
      <diagonal/>
    </border>
    <border>
      <left/>
      <right style="thin">
        <color indexed="22"/>
      </right>
      <top style="thin">
        <color indexed="22"/>
      </top>
      <bottom/>
      <diagonal/>
    </border>
    <border>
      <left/>
      <right style="thin">
        <color indexed="22"/>
      </right>
      <top/>
      <bottom style="thin">
        <color indexed="22"/>
      </bottom>
      <diagonal/>
    </border>
    <border>
      <left style="thin">
        <color indexed="22"/>
      </left>
      <right/>
      <top style="thin">
        <color indexed="22"/>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right/>
      <top style="thin">
        <color indexed="55"/>
      </top>
      <bottom/>
      <diagonal/>
    </border>
    <border>
      <left/>
      <right/>
      <top style="thin">
        <color indexed="22"/>
      </top>
      <bottom/>
      <diagonal/>
    </border>
    <border>
      <left style="thin">
        <color indexed="22"/>
      </left>
      <right/>
      <top/>
      <bottom/>
      <diagonal/>
    </border>
    <border>
      <left/>
      <right style="thin">
        <color indexed="22"/>
      </right>
      <top/>
      <bottom/>
      <diagonal/>
    </border>
    <border>
      <left style="thin">
        <color indexed="22"/>
      </left>
      <right/>
      <top/>
      <bottom style="thin">
        <color indexed="22"/>
      </bottom>
      <diagonal/>
    </border>
    <border>
      <left/>
      <right/>
      <top/>
      <bottom style="thin">
        <color indexed="22"/>
      </bottom>
      <diagonal/>
    </border>
    <border>
      <left/>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right/>
      <top style="double">
        <color indexed="22"/>
      </top>
      <bottom/>
      <diagonal/>
    </border>
    <border>
      <left/>
      <right/>
      <top/>
      <bottom style="double">
        <color indexed="22"/>
      </bottom>
      <diagonal/>
    </border>
    <border>
      <left/>
      <right/>
      <top style="double">
        <color indexed="55"/>
      </top>
      <bottom/>
      <diagonal/>
    </border>
    <border>
      <left style="thin">
        <color indexed="22"/>
      </left>
      <right style="thin">
        <color indexed="22"/>
      </right>
      <top/>
      <bottom/>
      <diagonal/>
    </border>
    <border>
      <left style="thin">
        <color indexed="22"/>
      </left>
      <right style="thin">
        <color indexed="22"/>
      </right>
      <top style="thin">
        <color indexed="22"/>
      </top>
      <bottom style="double">
        <color indexed="22"/>
      </bottom>
      <diagonal/>
    </border>
    <border>
      <left style="thin">
        <color indexed="22"/>
      </left>
      <right style="thin">
        <color indexed="22"/>
      </right>
      <top style="double">
        <color indexed="22"/>
      </top>
      <bottom/>
      <diagonal/>
    </border>
    <border>
      <left style="thin">
        <color indexed="22"/>
      </left>
      <right style="thin">
        <color indexed="22"/>
      </right>
      <top style="double">
        <color indexed="22"/>
      </top>
      <bottom style="thin">
        <color indexed="22"/>
      </bottom>
      <diagonal/>
    </border>
    <border>
      <left/>
      <right style="thin">
        <color indexed="22"/>
      </right>
      <top style="thin">
        <color indexed="22"/>
      </top>
      <bottom style="double">
        <color indexed="22"/>
      </bottom>
      <diagonal/>
    </border>
    <border>
      <left/>
      <right style="thin">
        <color indexed="22"/>
      </right>
      <top style="double">
        <color indexed="22"/>
      </top>
      <bottom style="thin">
        <color indexed="22"/>
      </bottom>
      <diagonal/>
    </border>
    <border>
      <left style="thin">
        <color indexed="22"/>
      </left>
      <right style="thin">
        <color indexed="22"/>
      </right>
      <top/>
      <bottom style="double">
        <color indexed="22"/>
      </bottom>
      <diagonal/>
    </border>
    <border>
      <left style="thin">
        <color indexed="22"/>
      </left>
      <right style="thin">
        <color indexed="22"/>
      </right>
      <top style="double">
        <color indexed="22"/>
      </top>
      <bottom style="double">
        <color indexed="22"/>
      </bottom>
      <diagonal/>
    </border>
    <border>
      <left/>
      <right/>
      <top style="double">
        <color indexed="22"/>
      </top>
      <bottom style="thin">
        <color indexed="22"/>
      </bottom>
      <diagonal/>
    </border>
    <border>
      <left/>
      <right/>
      <top style="thin">
        <color indexed="22"/>
      </top>
      <bottom style="double">
        <color indexed="22"/>
      </bottom>
      <diagonal/>
    </border>
    <border>
      <left style="thin">
        <color indexed="22"/>
      </left>
      <right/>
      <top style="thin">
        <color indexed="22"/>
      </top>
      <bottom style="double">
        <color indexed="22"/>
      </bottom>
      <diagonal/>
    </border>
    <border>
      <left style="thin">
        <color indexed="22"/>
      </left>
      <right/>
      <top style="double">
        <color indexed="22"/>
      </top>
      <bottom style="double">
        <color indexed="22"/>
      </bottom>
      <diagonal/>
    </border>
    <border>
      <left/>
      <right style="thin">
        <color indexed="22"/>
      </right>
      <top style="double">
        <color indexed="22"/>
      </top>
      <bottom/>
      <diagonal/>
    </border>
    <border>
      <left style="thin">
        <color indexed="22"/>
      </left>
      <right/>
      <top style="double">
        <color indexed="22"/>
      </top>
      <bottom/>
      <diagonal/>
    </border>
    <border>
      <left/>
      <right style="thin">
        <color indexed="55"/>
      </right>
      <top/>
      <bottom/>
      <diagonal/>
    </border>
    <border>
      <left style="thin">
        <color indexed="55"/>
      </left>
      <right style="thin">
        <color indexed="55"/>
      </right>
      <top style="thin">
        <color indexed="55"/>
      </top>
      <bottom style="double">
        <color indexed="55"/>
      </bottom>
      <diagonal/>
    </border>
    <border>
      <left style="thin">
        <color indexed="55"/>
      </left>
      <right style="thin">
        <color indexed="55"/>
      </right>
      <top style="double">
        <color indexed="55"/>
      </top>
      <bottom/>
      <diagonal/>
    </border>
    <border>
      <left style="thin">
        <color indexed="55"/>
      </left>
      <right style="thin">
        <color indexed="55"/>
      </right>
      <top style="double">
        <color indexed="55"/>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style="thin">
        <color indexed="55"/>
      </left>
      <right/>
      <top style="thin">
        <color indexed="55"/>
      </top>
      <bottom style="thin">
        <color indexed="55"/>
      </bottom>
      <diagonal/>
    </border>
    <border>
      <left/>
      <right/>
      <top/>
      <bottom style="double">
        <color indexed="55"/>
      </bottom>
      <diagonal/>
    </border>
    <border>
      <left/>
      <right/>
      <top/>
      <bottom style="double">
        <color indexed="23"/>
      </bottom>
      <diagonal/>
    </border>
    <border>
      <left style="thin">
        <color indexed="22"/>
      </left>
      <right/>
      <top style="double">
        <color indexed="22"/>
      </top>
      <bottom style="thin">
        <color indexed="22"/>
      </bottom>
      <diagonal/>
    </border>
    <border>
      <left style="thin">
        <color indexed="55"/>
      </left>
      <right/>
      <top/>
      <bottom style="thin">
        <color indexed="55"/>
      </bottom>
      <diagonal/>
    </border>
    <border>
      <left/>
      <right style="thin">
        <color indexed="22"/>
      </right>
      <top/>
      <bottom style="double">
        <color indexed="22"/>
      </bottom>
      <diagonal/>
    </border>
    <border>
      <left/>
      <right/>
      <top style="double">
        <color indexed="22"/>
      </top>
      <bottom style="double">
        <color indexed="22"/>
      </bottom>
      <diagonal/>
    </border>
    <border>
      <left/>
      <right style="thin">
        <color indexed="22"/>
      </right>
      <top style="double">
        <color indexed="22"/>
      </top>
      <bottom style="double">
        <color indexed="22"/>
      </bottom>
      <diagonal/>
    </border>
    <border>
      <left style="thin">
        <color indexed="55"/>
      </left>
      <right/>
      <top style="thin">
        <color indexed="55"/>
      </top>
      <bottom style="double">
        <color indexed="55"/>
      </bottom>
      <diagonal/>
    </border>
    <border>
      <left style="thin">
        <color indexed="22"/>
      </left>
      <right/>
      <top/>
      <bottom style="double">
        <color indexed="22"/>
      </bottom>
      <diagonal/>
    </border>
    <border>
      <left style="double">
        <color indexed="55"/>
      </left>
      <right/>
      <top/>
      <bottom/>
      <diagonal/>
    </border>
    <border>
      <left/>
      <right/>
      <top style="thin">
        <color indexed="55"/>
      </top>
      <bottom style="double">
        <color indexed="55"/>
      </bottom>
      <diagonal/>
    </border>
    <border>
      <left/>
      <right/>
      <top style="double">
        <color indexed="55"/>
      </top>
      <bottom style="double">
        <color indexed="55"/>
      </bottom>
      <diagonal/>
    </border>
    <border>
      <left/>
      <right style="thin">
        <color indexed="55"/>
      </right>
      <top/>
      <bottom style="thin">
        <color indexed="55"/>
      </bottom>
      <diagonal/>
    </border>
    <border>
      <left style="thin">
        <color indexed="55"/>
      </left>
      <right style="thin">
        <color indexed="55"/>
      </right>
      <top style="double">
        <color indexed="55"/>
      </top>
      <bottom style="double">
        <color indexed="55"/>
      </bottom>
      <diagonal/>
    </border>
    <border>
      <left/>
      <right style="thin">
        <color indexed="55"/>
      </right>
      <top style="thin">
        <color indexed="55"/>
      </top>
      <bottom style="double">
        <color indexed="55"/>
      </bottom>
      <diagonal/>
    </border>
    <border>
      <left/>
      <right style="double">
        <color indexed="22"/>
      </right>
      <top/>
      <bottom/>
      <diagonal/>
    </border>
    <border>
      <left/>
      <right style="double">
        <color indexed="22"/>
      </right>
      <top/>
      <bottom style="double">
        <color indexed="22"/>
      </bottom>
      <diagonal/>
    </border>
    <border>
      <left style="thin">
        <color indexed="22"/>
      </left>
      <right style="thin">
        <color indexed="22"/>
      </right>
      <top style="thin">
        <color indexed="22"/>
      </top>
      <bottom style="thin">
        <color indexed="55"/>
      </bottom>
      <diagonal/>
    </border>
    <border>
      <left style="thin">
        <color indexed="55"/>
      </left>
      <right/>
      <top style="thin">
        <color indexed="55"/>
      </top>
      <bottom/>
      <diagonal/>
    </border>
    <border>
      <left/>
      <right style="thin">
        <color indexed="55"/>
      </right>
      <top style="thin">
        <color indexed="55"/>
      </top>
      <bottom/>
      <diagonal/>
    </border>
    <border>
      <left/>
      <right/>
      <top/>
      <bottom style="thin">
        <color indexed="23"/>
      </bottom>
      <diagonal/>
    </border>
    <border>
      <left style="thin">
        <color indexed="55"/>
      </left>
      <right style="thin">
        <color indexed="55"/>
      </right>
      <top/>
      <bottom style="double">
        <color indexed="55"/>
      </bottom>
      <diagonal/>
    </border>
    <border>
      <left/>
      <right/>
      <top style="thin">
        <color indexed="64"/>
      </top>
      <bottom style="thin">
        <color indexed="64"/>
      </bottom>
      <diagonal/>
    </border>
    <border>
      <left/>
      <right/>
      <top/>
      <bottom style="thin">
        <color indexed="64"/>
      </bottom>
      <diagonal/>
    </border>
    <border>
      <left style="dotted">
        <color indexed="55"/>
      </left>
      <right/>
      <top style="dotted">
        <color indexed="55"/>
      </top>
      <bottom/>
      <diagonal/>
    </border>
    <border>
      <left/>
      <right/>
      <top style="dotted">
        <color indexed="55"/>
      </top>
      <bottom/>
      <diagonal/>
    </border>
    <border>
      <left/>
      <right style="dotted">
        <color indexed="55"/>
      </right>
      <top style="dotted">
        <color indexed="55"/>
      </top>
      <bottom/>
      <diagonal/>
    </border>
    <border>
      <left style="dotted">
        <color indexed="55"/>
      </left>
      <right/>
      <top/>
      <bottom/>
      <diagonal/>
    </border>
    <border>
      <left/>
      <right style="dotted">
        <color indexed="55"/>
      </right>
      <top/>
      <bottom/>
      <diagonal/>
    </border>
    <border>
      <left style="dotted">
        <color indexed="55"/>
      </left>
      <right/>
      <top/>
      <bottom style="dotted">
        <color indexed="55"/>
      </bottom>
      <diagonal/>
    </border>
    <border>
      <left/>
      <right/>
      <top/>
      <bottom style="dotted">
        <color indexed="55"/>
      </bottom>
      <diagonal/>
    </border>
    <border>
      <left/>
      <right style="dotted">
        <color indexed="55"/>
      </right>
      <top/>
      <bottom style="dotted">
        <color indexed="55"/>
      </bottom>
      <diagonal/>
    </border>
    <border>
      <left style="thin">
        <color indexed="55"/>
      </left>
      <right/>
      <top style="double">
        <color indexed="55"/>
      </top>
      <bottom style="thin">
        <color indexed="55"/>
      </bottom>
      <diagonal/>
    </border>
    <border>
      <left/>
      <right/>
      <top style="double">
        <color indexed="55"/>
      </top>
      <bottom style="thin">
        <color indexed="55"/>
      </bottom>
      <diagonal/>
    </border>
    <border>
      <left style="thin">
        <color indexed="23"/>
      </left>
      <right/>
      <top style="thin">
        <color indexed="23"/>
      </top>
      <bottom style="double">
        <color indexed="23"/>
      </bottom>
      <diagonal/>
    </border>
    <border>
      <left/>
      <right/>
      <top style="thin">
        <color indexed="23"/>
      </top>
      <bottom style="double">
        <color indexed="23"/>
      </bottom>
      <diagonal/>
    </border>
    <border>
      <left/>
      <right style="thin">
        <color indexed="23"/>
      </right>
      <top style="thin">
        <color indexed="23"/>
      </top>
      <bottom style="double">
        <color indexed="23"/>
      </bottom>
      <diagonal/>
    </border>
    <border>
      <left style="double">
        <color indexed="55"/>
      </left>
      <right/>
      <top style="double">
        <color indexed="55"/>
      </top>
      <bottom/>
      <diagonal/>
    </border>
    <border>
      <left/>
      <right style="double">
        <color indexed="55"/>
      </right>
      <top style="double">
        <color indexed="55"/>
      </top>
      <bottom/>
      <diagonal/>
    </border>
    <border>
      <left style="double">
        <color indexed="55"/>
      </left>
      <right/>
      <top/>
      <bottom style="double">
        <color indexed="55"/>
      </bottom>
      <diagonal/>
    </border>
    <border>
      <left/>
      <right style="double">
        <color indexed="55"/>
      </right>
      <top/>
      <bottom style="double">
        <color indexed="55"/>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right>
      <top/>
      <bottom style="thick">
        <color theme="0"/>
      </bottom>
      <diagonal/>
    </border>
    <border>
      <left/>
      <right/>
      <top/>
      <bottom style="thick">
        <color theme="0"/>
      </bottom>
      <diagonal/>
    </border>
    <border>
      <left/>
      <right style="thin">
        <color theme="0"/>
      </right>
      <top/>
      <bottom style="thin">
        <color theme="0"/>
      </bottom>
      <diagonal/>
    </border>
    <border>
      <left/>
      <right style="thin">
        <color theme="0"/>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bottom>
      <diagonal/>
    </border>
    <border>
      <left style="thin">
        <color theme="0" tint="-0.24994659260841701"/>
      </left>
      <right style="thin">
        <color theme="0" tint="-0.24994659260841701"/>
      </right>
      <top style="thin">
        <color theme="0" tint="-0.24994659260841701"/>
      </top>
      <bottom style="double">
        <color theme="0" tint="-0.24994659260841701"/>
      </bottom>
      <diagonal/>
    </border>
    <border>
      <left style="dotted">
        <color rgb="FF3333FF"/>
      </left>
      <right/>
      <top/>
      <bottom/>
      <diagonal/>
    </border>
    <border>
      <left/>
      <right style="dotted">
        <color rgb="FF3333FF"/>
      </right>
      <top/>
      <bottom/>
      <diagonal/>
    </border>
    <border>
      <left style="dotted">
        <color rgb="FF3333FF"/>
      </left>
      <right/>
      <top/>
      <bottom style="dotted">
        <color rgb="FF3333FF"/>
      </bottom>
      <diagonal/>
    </border>
    <border>
      <left/>
      <right/>
      <top/>
      <bottom style="dotted">
        <color rgb="FF3333FF"/>
      </bottom>
      <diagonal/>
    </border>
    <border>
      <left/>
      <right style="dotted">
        <color rgb="FF3333FF"/>
      </right>
      <top/>
      <bottom style="dotted">
        <color rgb="FF3333FF"/>
      </bottom>
      <diagonal/>
    </border>
    <border>
      <left style="thin">
        <color theme="0"/>
      </left>
      <right/>
      <top/>
      <bottom style="thin">
        <color theme="0"/>
      </bottom>
      <diagonal/>
    </border>
    <border>
      <left/>
      <right/>
      <top style="thin">
        <color theme="0"/>
      </top>
      <bottom style="thin">
        <color theme="0"/>
      </bottom>
      <diagonal/>
    </border>
    <border>
      <left/>
      <right/>
      <top style="medium">
        <color theme="0"/>
      </top>
      <bottom style="thin">
        <color theme="0"/>
      </bottom>
      <diagonal/>
    </border>
    <border>
      <left/>
      <right style="thin">
        <color theme="0"/>
      </right>
      <top style="medium">
        <color theme="0"/>
      </top>
      <bottom style="thin">
        <color theme="0"/>
      </bottom>
      <diagonal/>
    </border>
    <border>
      <left style="thin">
        <color theme="0" tint="-0.24994659260841701"/>
      </left>
      <right style="thin">
        <color theme="0" tint="-0.24994659260841701"/>
      </right>
      <top/>
      <bottom style="double">
        <color theme="0" tint="-0.24994659260841701"/>
      </bottom>
      <diagonal/>
    </border>
    <border>
      <left style="thin">
        <color theme="0" tint="-0.24994659260841701"/>
      </left>
      <right style="thin">
        <color theme="0" tint="-0.24994659260841701"/>
      </right>
      <top style="double">
        <color theme="0" tint="-0.24994659260841701"/>
      </top>
      <bottom style="double">
        <color theme="0" tint="-0.24994659260841701"/>
      </bottom>
      <diagonal/>
    </border>
    <border>
      <left style="thin">
        <color indexed="22"/>
      </left>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right/>
      <top/>
      <bottom style="thin">
        <color indexed="22"/>
      </bottom>
      <diagonal/>
    </border>
    <border>
      <left style="thin">
        <color theme="0" tint="-0.14999847407452621"/>
      </left>
      <right style="thin">
        <color theme="0" tint="-0.14999847407452621"/>
      </right>
      <top/>
      <bottom/>
      <diagonal/>
    </border>
    <border>
      <left style="thin">
        <color theme="0" tint="-0.14999847407452621"/>
      </left>
      <right/>
      <top/>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style="thin">
        <color theme="0" tint="-0.24994659260841701"/>
      </left>
      <right/>
      <top style="thin">
        <color indexed="22"/>
      </top>
      <bottom/>
      <diagonal/>
    </border>
    <border>
      <left style="thin">
        <color theme="0" tint="-0.24994659260841701"/>
      </left>
      <right/>
      <top/>
      <bottom style="thin">
        <color indexed="22"/>
      </bottom>
      <diagonal/>
    </border>
    <border>
      <left style="thin">
        <color theme="0" tint="-0.34998626667073579"/>
      </left>
      <right/>
      <top/>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top style="thin">
        <color indexed="64"/>
      </top>
      <bottom style="thin">
        <color theme="0" tint="-0.3499862666707357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55"/>
      </top>
      <bottom/>
      <diagonal/>
    </border>
    <border>
      <left/>
      <right style="thin">
        <color indexed="55"/>
      </right>
      <top style="thin">
        <color indexed="55"/>
      </top>
      <bottom/>
      <diagonal/>
    </border>
    <border>
      <left style="thin">
        <color indexed="55"/>
      </left>
      <right/>
      <top style="thin">
        <color indexed="55"/>
      </top>
      <bottom style="thin">
        <color indexed="55"/>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right style="double">
        <color indexed="22"/>
      </right>
      <top/>
      <bottom style="thin">
        <color indexed="22"/>
      </bottom>
      <diagonal/>
    </border>
    <border>
      <left/>
      <right style="double">
        <color indexed="22"/>
      </right>
      <top style="thin">
        <color indexed="22"/>
      </top>
      <bottom/>
      <diagonal/>
    </border>
    <border>
      <left style="thin">
        <color indexed="22"/>
      </left>
      <right style="thin">
        <color indexed="22"/>
      </right>
      <top style="thin">
        <color theme="0" tint="-0.34998626667073579"/>
      </top>
      <bottom style="thin">
        <color theme="0" tint="-0.34998626667073579"/>
      </bottom>
      <diagonal/>
    </border>
    <border>
      <left style="thin">
        <color indexed="64"/>
      </left>
      <right style="thin">
        <color indexed="64"/>
      </right>
      <top style="thin">
        <color indexed="64"/>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thin">
        <color indexed="64"/>
      </right>
      <top/>
      <bottom style="thin">
        <color indexed="64"/>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right/>
      <top/>
      <bottom style="thin">
        <color theme="0" tint="-0.24994659260841701"/>
      </bottom>
      <diagonal/>
    </border>
    <border>
      <left style="medium">
        <color indexed="64"/>
      </left>
      <right style="medium">
        <color indexed="64"/>
      </right>
      <top style="medium">
        <color indexed="64"/>
      </top>
      <bottom style="medium">
        <color indexed="64"/>
      </bottom>
      <diagonal/>
    </border>
    <border>
      <left/>
      <right style="thin">
        <color theme="0" tint="-0.34998626667073579"/>
      </right>
      <top style="thin">
        <color indexed="64"/>
      </top>
      <bottom style="thin">
        <color theme="0" tint="-0.34998626667073579"/>
      </bottom>
      <diagonal/>
    </border>
    <border>
      <left/>
      <right style="thin">
        <color theme="0" tint="-0.34998626667073579"/>
      </right>
      <top/>
      <bottom/>
      <diagonal/>
    </border>
    <border>
      <left/>
      <right style="thin">
        <color theme="0"/>
      </right>
      <top style="thin">
        <color theme="0"/>
      </top>
      <bottom style="thin">
        <color theme="0"/>
      </bottom>
      <diagonal/>
    </border>
    <border>
      <left style="medium">
        <color indexed="64"/>
      </left>
      <right/>
      <top/>
      <bottom/>
      <diagonal/>
    </border>
    <border>
      <left style="medium">
        <color indexed="64"/>
      </left>
      <right/>
      <top style="thin">
        <color indexed="22"/>
      </top>
      <bottom/>
      <diagonal/>
    </border>
    <border>
      <left style="medium">
        <color indexed="64"/>
      </left>
      <right/>
      <top/>
      <bottom style="thin">
        <color indexed="22"/>
      </bottom>
      <diagonal/>
    </border>
    <border>
      <left style="medium">
        <color indexed="64"/>
      </left>
      <right/>
      <top style="thin">
        <color indexed="22"/>
      </top>
      <bottom style="thin">
        <color indexed="22"/>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right style="thin">
        <color rgb="FFC0C0C0"/>
      </right>
      <top style="thin">
        <color rgb="FFC0C0C0"/>
      </top>
      <bottom style="thin">
        <color rgb="FFC0C0C0"/>
      </bottom>
      <diagonal/>
    </border>
    <border>
      <left style="thin">
        <color indexed="23"/>
      </left>
      <right/>
      <top/>
      <bottom style="thin">
        <color indexed="23"/>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diagonal/>
    </border>
    <border>
      <left/>
      <right style="thin">
        <color indexed="23"/>
      </right>
      <top style="thin">
        <color indexed="23"/>
      </top>
      <bottom style="thin">
        <color indexed="23"/>
      </bottom>
      <diagonal/>
    </border>
    <border>
      <left style="thin">
        <color indexed="23"/>
      </left>
      <right style="thin">
        <color indexed="55"/>
      </right>
      <top style="thin">
        <color indexed="23"/>
      </top>
      <bottom style="thin">
        <color indexed="23"/>
      </bottom>
      <diagonal/>
    </border>
    <border>
      <left/>
      <right/>
      <top style="thin">
        <color indexed="23"/>
      </top>
      <bottom/>
      <diagonal/>
    </border>
    <border>
      <left/>
      <right style="thin">
        <color indexed="55"/>
      </right>
      <top style="thin">
        <color indexed="23"/>
      </top>
      <bottom style="thin">
        <color indexed="23"/>
      </bottom>
      <diagonal/>
    </border>
    <border>
      <left style="thin">
        <color indexed="23"/>
      </left>
      <right/>
      <top style="thin">
        <color indexed="23"/>
      </top>
      <bottom style="thin">
        <color indexed="55"/>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22"/>
      </right>
      <top style="medium">
        <color indexed="64"/>
      </top>
      <bottom/>
      <diagonal/>
    </border>
    <border>
      <left style="thin">
        <color indexed="22"/>
      </left>
      <right style="thin">
        <color indexed="22"/>
      </right>
      <top style="medium">
        <color indexed="64"/>
      </top>
      <bottom/>
      <diagonal/>
    </border>
    <border>
      <left style="thin">
        <color indexed="22"/>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22"/>
      </top>
      <bottom style="double">
        <color indexed="22"/>
      </bottom>
      <diagonal/>
    </border>
    <border>
      <left style="medium">
        <color indexed="64"/>
      </left>
      <right style="medium">
        <color indexed="64"/>
      </right>
      <top/>
      <bottom style="double">
        <color indexed="22"/>
      </bottom>
      <diagonal/>
    </border>
    <border>
      <left style="medium">
        <color indexed="64"/>
      </left>
      <right style="medium">
        <color indexed="64"/>
      </right>
      <top style="thin">
        <color indexed="22"/>
      </top>
      <bottom style="double">
        <color indexed="22"/>
      </bottom>
      <diagonal/>
    </border>
    <border>
      <left style="medium">
        <color indexed="64"/>
      </left>
      <right style="medium">
        <color indexed="64"/>
      </right>
      <top style="medium">
        <color indexed="64"/>
      </top>
      <bottom style="double">
        <color indexed="22"/>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bottom style="thin">
        <color indexed="22"/>
      </bottom>
      <diagonal/>
    </border>
    <border>
      <left style="medium">
        <color indexed="64"/>
      </left>
      <right style="medium">
        <color indexed="64"/>
      </right>
      <top/>
      <bottom/>
      <diagonal/>
    </border>
    <border>
      <left style="thin">
        <color indexed="22"/>
      </left>
      <right style="thin">
        <color indexed="64"/>
      </right>
      <top style="thin">
        <color indexed="22"/>
      </top>
      <bottom/>
      <diagonal/>
    </border>
    <border>
      <left style="thin">
        <color indexed="22"/>
      </left>
      <right style="thin">
        <color indexed="64"/>
      </right>
      <top/>
      <bottom style="thin">
        <color indexed="22"/>
      </bottom>
      <diagonal/>
    </border>
    <border>
      <left style="thin">
        <color indexed="22"/>
      </left>
      <right style="thin">
        <color indexed="64"/>
      </right>
      <top style="thin">
        <color indexed="22"/>
      </top>
      <bottom style="double">
        <color indexed="22"/>
      </bottom>
      <diagonal/>
    </border>
    <border>
      <left style="thin">
        <color indexed="64"/>
      </left>
      <right/>
      <top/>
      <bottom style="thin">
        <color indexed="22"/>
      </bottom>
      <diagonal/>
    </border>
    <border>
      <left style="thin">
        <color indexed="64"/>
      </left>
      <right style="thin">
        <color indexed="22"/>
      </right>
      <top/>
      <bottom/>
      <diagonal/>
    </border>
    <border>
      <left/>
      <right style="thin">
        <color indexed="64"/>
      </right>
      <top style="thin">
        <color indexed="22"/>
      </top>
      <bottom/>
      <diagonal/>
    </border>
    <border>
      <left/>
      <right style="thin">
        <color indexed="64"/>
      </right>
      <top style="thin">
        <color indexed="22"/>
      </top>
      <bottom style="thin">
        <color indexed="22"/>
      </bottom>
      <diagonal/>
    </border>
    <border>
      <left style="thin">
        <color indexed="22"/>
      </left>
      <right style="thin">
        <color indexed="64"/>
      </right>
      <top/>
      <bottom style="double">
        <color indexed="22"/>
      </bottom>
      <diagonal/>
    </border>
    <border>
      <left style="thin">
        <color indexed="64"/>
      </left>
      <right/>
      <top style="thin">
        <color theme="0" tint="-0.34998626667073579"/>
      </top>
      <bottom style="thin">
        <color theme="0" tint="-0.34998626667073579"/>
      </bottom>
      <diagonal/>
    </border>
    <border>
      <left/>
      <right style="thin">
        <color indexed="22"/>
      </right>
      <top style="thin">
        <color indexed="64"/>
      </top>
      <bottom style="thin">
        <color indexed="22"/>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22"/>
      </left>
      <right style="thin">
        <color indexed="64"/>
      </right>
      <top/>
      <bottom style="thin">
        <color indexed="64"/>
      </bottom>
      <diagonal/>
    </border>
    <border>
      <left style="thin">
        <color indexed="22"/>
      </left>
      <right style="thin">
        <color indexed="22"/>
      </right>
      <top style="thin">
        <color indexed="22"/>
      </top>
      <bottom style="thin">
        <color indexed="64"/>
      </bottom>
      <diagonal/>
    </border>
    <border>
      <left/>
      <right/>
      <top/>
      <bottom style="thin">
        <color rgb="FFC0C0C0"/>
      </bottom>
      <diagonal/>
    </border>
    <border>
      <left style="thin">
        <color indexed="64"/>
      </left>
      <right style="thin">
        <color indexed="64"/>
      </right>
      <top style="thin">
        <color indexed="64"/>
      </top>
      <bottom style="thin">
        <color rgb="FFC0C0C0"/>
      </bottom>
      <diagonal/>
    </border>
    <border>
      <left style="thin">
        <color indexed="64"/>
      </left>
      <right style="thin">
        <color indexed="64"/>
      </right>
      <top style="thin">
        <color rgb="FFC0C0C0"/>
      </top>
      <bottom style="thin">
        <color rgb="FFC0C0C0"/>
      </bottom>
      <diagonal/>
    </border>
    <border>
      <left/>
      <right style="medium">
        <color indexed="64"/>
      </right>
      <top style="thin">
        <color indexed="64"/>
      </top>
      <bottom style="thin">
        <color indexed="64"/>
      </bottom>
      <diagonal/>
    </border>
    <border>
      <left style="thin">
        <color indexed="22"/>
      </left>
      <right/>
      <top style="thin">
        <color indexed="22"/>
      </top>
      <bottom style="thin">
        <color indexed="64"/>
      </bottom>
      <diagonal/>
    </border>
    <border>
      <left style="thin">
        <color indexed="64"/>
      </left>
      <right style="thin">
        <color indexed="64"/>
      </right>
      <top style="thin">
        <color indexed="22"/>
      </top>
      <bottom/>
      <diagonal/>
    </border>
    <border>
      <left/>
      <right style="thin">
        <color indexed="22"/>
      </right>
      <top/>
      <bottom style="thin">
        <color indexed="64"/>
      </bottom>
      <diagonal/>
    </border>
    <border>
      <left/>
      <right/>
      <top style="double">
        <color indexed="23"/>
      </top>
      <bottom style="thin">
        <color indexed="64"/>
      </bottom>
      <diagonal/>
    </border>
  </borders>
  <cellStyleXfs count="30">
    <xf numFmtId="0" fontId="0" fillId="0" borderId="0"/>
    <xf numFmtId="43" fontId="18" fillId="0" borderId="0" applyFont="0" applyFill="0" applyBorder="0" applyAlignment="0" applyProtection="0"/>
    <xf numFmtId="0" fontId="39" fillId="0" borderId="0" applyNumberFormat="0" applyFill="0" applyBorder="0" applyAlignment="0" applyProtection="0">
      <alignment vertical="top"/>
      <protection locked="0"/>
    </xf>
    <xf numFmtId="0" fontId="18" fillId="0" borderId="0"/>
    <xf numFmtId="0" fontId="51"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0" borderId="0"/>
    <xf numFmtId="0" fontId="56" fillId="0" borderId="0" applyNumberFormat="0" applyFill="0" applyBorder="0" applyAlignment="0" applyProtection="0"/>
    <xf numFmtId="0" fontId="16" fillId="0" borderId="0"/>
    <xf numFmtId="0" fontId="15" fillId="0" borderId="0"/>
    <xf numFmtId="0" fontId="14" fillId="0" borderId="0"/>
    <xf numFmtId="0" fontId="13" fillId="0" borderId="0"/>
    <xf numFmtId="0" fontId="12" fillId="0" borderId="0"/>
    <xf numFmtId="0" fontId="11" fillId="0" borderId="0"/>
    <xf numFmtId="0" fontId="26" fillId="0" borderId="0"/>
    <xf numFmtId="0" fontId="26" fillId="0" borderId="0"/>
    <xf numFmtId="0" fontId="26" fillId="0" borderId="0"/>
    <xf numFmtId="0" fontId="26" fillId="0" borderId="0"/>
    <xf numFmtId="0" fontId="8" fillId="0" borderId="0"/>
    <xf numFmtId="0" fontId="6" fillId="0" borderId="0"/>
    <xf numFmtId="0" fontId="5" fillId="0" borderId="0"/>
    <xf numFmtId="0" fontId="4" fillId="0" borderId="0"/>
    <xf numFmtId="0" fontId="3" fillId="0" borderId="0"/>
  </cellStyleXfs>
  <cellXfs count="2174">
    <xf numFmtId="0" fontId="0" fillId="0" borderId="0" xfId="0"/>
    <xf numFmtId="0" fontId="18" fillId="0" borderId="0" xfId="0" applyFont="1"/>
    <xf numFmtId="0" fontId="23" fillId="0" borderId="0" xfId="0" applyFont="1"/>
    <xf numFmtId="0" fontId="0" fillId="0" borderId="0" xfId="0" applyAlignment="1">
      <alignment horizontal="left" vertical="center"/>
    </xf>
    <xf numFmtId="0" fontId="19" fillId="0" borderId="0" xfId="0" applyFont="1"/>
    <xf numFmtId="0" fontId="30" fillId="0" borderId="0" xfId="0" applyFont="1"/>
    <xf numFmtId="0" fontId="30" fillId="0" borderId="0" xfId="0" applyFont="1" applyProtection="1">
      <protection locked="0"/>
    </xf>
    <xf numFmtId="0" fontId="32" fillId="0" borderId="0" xfId="0" applyFont="1" applyAlignment="1">
      <alignment horizontal="right" vertical="top"/>
    </xf>
    <xf numFmtId="164" fontId="23" fillId="0" borderId="0" xfId="0" applyNumberFormat="1" applyFont="1" applyAlignment="1">
      <alignment horizontal="left" wrapText="1"/>
    </xf>
    <xf numFmtId="0" fontId="23" fillId="0" borderId="0" xfId="0" applyFont="1" applyAlignment="1">
      <alignment horizontal="left" wrapText="1"/>
    </xf>
    <xf numFmtId="49" fontId="34" fillId="0" borderId="0" xfId="0" applyNumberFormat="1" applyFont="1" applyAlignment="1">
      <alignment horizontal="right" vertical="top" indent="1"/>
    </xf>
    <xf numFmtId="49" fontId="34" fillId="0" borderId="0" xfId="0" applyNumberFormat="1" applyFont="1" applyAlignment="1">
      <alignment horizontal="right" vertical="top"/>
    </xf>
    <xf numFmtId="0" fontId="23" fillId="0" borderId="0" xfId="0" applyFont="1" applyAlignment="1">
      <alignment horizontal="left"/>
    </xf>
    <xf numFmtId="0" fontId="31" fillId="0" borderId="0" xfId="0" applyFont="1"/>
    <xf numFmtId="49" fontId="36" fillId="0" borderId="0" xfId="0" applyNumberFormat="1" applyFont="1" applyAlignment="1">
      <alignment horizontal="right" vertical="top" indent="1"/>
    </xf>
    <xf numFmtId="0" fontId="32" fillId="0" borderId="0" xfId="0" applyFont="1" applyAlignment="1">
      <alignment horizontal="left" vertical="center" wrapText="1"/>
    </xf>
    <xf numFmtId="0" fontId="0" fillId="0" borderId="0" xfId="0" applyAlignment="1">
      <alignment horizontal="left" vertical="center" wrapText="1"/>
    </xf>
    <xf numFmtId="49" fontId="34" fillId="0" borderId="0" xfId="0" applyNumberFormat="1" applyFont="1" applyAlignment="1">
      <alignment horizontal="right" vertical="center"/>
    </xf>
    <xf numFmtId="0" fontId="22" fillId="0" borderId="0" xfId="12" applyFont="1" applyAlignment="1">
      <alignment vertical="center"/>
    </xf>
    <xf numFmtId="0" fontId="24" fillId="0" borderId="0" xfId="12" applyFont="1" applyAlignment="1">
      <alignment horizontal="left" vertical="center"/>
    </xf>
    <xf numFmtId="0" fontId="24" fillId="0" borderId="0" xfId="12" applyFont="1" applyAlignment="1">
      <alignment vertical="center"/>
    </xf>
    <xf numFmtId="0" fontId="19" fillId="0" borderId="0" xfId="12" applyFont="1" applyAlignment="1">
      <alignment vertical="center"/>
    </xf>
    <xf numFmtId="0" fontId="22" fillId="0" borderId="0" xfId="12" applyFont="1" applyAlignment="1">
      <alignment horizontal="left" vertical="center"/>
    </xf>
    <xf numFmtId="0" fontId="19" fillId="0" borderId="0" xfId="12" applyFont="1" applyAlignment="1">
      <alignment horizontal="left" vertical="center"/>
    </xf>
    <xf numFmtId="0" fontId="22" fillId="0" borderId="0" xfId="0" applyFont="1" applyAlignment="1">
      <alignment vertical="center"/>
    </xf>
    <xf numFmtId="0" fontId="22" fillId="0" borderId="0" xfId="12" applyFont="1" applyAlignment="1">
      <alignment horizontal="centerContinuous" vertical="center"/>
    </xf>
    <xf numFmtId="0" fontId="38" fillId="0" borderId="0" xfId="12" applyFont="1" applyAlignment="1">
      <alignment vertical="center"/>
    </xf>
    <xf numFmtId="0" fontId="21" fillId="0" borderId="0" xfId="12" applyFont="1" applyAlignment="1">
      <alignment horizontal="left" vertical="center"/>
    </xf>
    <xf numFmtId="0" fontId="22" fillId="0" borderId="0" xfId="12" quotePrefix="1" applyFont="1" applyAlignment="1">
      <alignment horizontal="left" vertical="center"/>
    </xf>
    <xf numFmtId="0" fontId="22" fillId="0" borderId="15" xfId="12" applyFont="1" applyBorder="1" applyAlignment="1">
      <alignment vertical="center"/>
    </xf>
    <xf numFmtId="0" fontId="22" fillId="0" borderId="9" xfId="12" applyFont="1" applyBorder="1" applyAlignment="1">
      <alignment vertical="center"/>
    </xf>
    <xf numFmtId="0" fontId="22" fillId="0" borderId="17" xfId="12" applyFont="1" applyBorder="1" applyAlignment="1">
      <alignment vertical="center"/>
    </xf>
    <xf numFmtId="0" fontId="24" fillId="0" borderId="0" xfId="0" applyFont="1" applyAlignment="1">
      <alignment vertical="center"/>
    </xf>
    <xf numFmtId="0" fontId="19" fillId="0" borderId="15" xfId="12" applyFont="1" applyBorder="1" applyAlignment="1">
      <alignment vertical="center"/>
    </xf>
    <xf numFmtId="0" fontId="22" fillId="0" borderId="19" xfId="12" applyFont="1" applyBorder="1" applyAlignment="1">
      <alignment vertical="center"/>
    </xf>
    <xf numFmtId="0" fontId="22" fillId="0" borderId="9" xfId="12" applyFont="1" applyBorder="1" applyAlignment="1">
      <alignment horizontal="left" vertical="center"/>
    </xf>
    <xf numFmtId="0" fontId="22" fillId="0" borderId="16" xfId="12" applyFont="1" applyBorder="1" applyAlignment="1">
      <alignment vertical="center"/>
    </xf>
    <xf numFmtId="0" fontId="19" fillId="0" borderId="9" xfId="12" applyFont="1" applyBorder="1" applyAlignment="1">
      <alignment horizontal="left" vertical="center"/>
    </xf>
    <xf numFmtId="0" fontId="24" fillId="0" borderId="15" xfId="0" applyFont="1" applyBorder="1" applyAlignment="1">
      <alignment vertical="center"/>
    </xf>
    <xf numFmtId="0" fontId="24" fillId="0" borderId="9" xfId="0" applyFont="1" applyBorder="1" applyAlignment="1">
      <alignment vertical="center"/>
    </xf>
    <xf numFmtId="0" fontId="24" fillId="0" borderId="17" xfId="0" applyFont="1" applyBorder="1" applyAlignment="1">
      <alignment vertical="center"/>
    </xf>
    <xf numFmtId="0" fontId="19" fillId="0" borderId="9" xfId="12" applyFont="1" applyBorder="1" applyAlignment="1">
      <alignment vertical="center"/>
    </xf>
    <xf numFmtId="0" fontId="19" fillId="0" borderId="11" xfId="12" quotePrefix="1" applyFont="1" applyBorder="1" applyAlignment="1">
      <alignment horizontal="left" vertical="center"/>
    </xf>
    <xf numFmtId="0" fontId="22" fillId="0" borderId="16" xfId="12" applyFont="1" applyBorder="1" applyAlignment="1">
      <alignment horizontal="right" vertical="center"/>
    </xf>
    <xf numFmtId="0" fontId="19" fillId="0" borderId="0" xfId="0" applyFont="1" applyAlignment="1">
      <alignment horizontal="left" vertical="center"/>
    </xf>
    <xf numFmtId="0" fontId="22" fillId="0" borderId="11" xfId="12" applyFont="1" applyBorder="1" applyAlignment="1">
      <alignment vertical="center"/>
    </xf>
    <xf numFmtId="0" fontId="19" fillId="0" borderId="17" xfId="12" applyFont="1" applyBorder="1" applyAlignment="1">
      <alignment vertical="center"/>
    </xf>
    <xf numFmtId="0" fontId="19" fillId="0" borderId="15" xfId="12" applyFont="1" applyBorder="1" applyAlignment="1">
      <alignment horizontal="left" vertical="center"/>
    </xf>
    <xf numFmtId="0" fontId="22" fillId="0" borderId="0" xfId="12" applyFont="1" applyAlignment="1">
      <alignment horizontal="center" vertical="center"/>
    </xf>
    <xf numFmtId="0" fontId="22" fillId="0" borderId="15" xfId="12" applyFont="1" applyBorder="1" applyAlignment="1">
      <alignment horizontal="left" vertical="center"/>
    </xf>
    <xf numFmtId="0" fontId="20" fillId="0" borderId="15" xfId="12" applyFont="1" applyBorder="1" applyAlignment="1">
      <alignment vertical="center"/>
    </xf>
    <xf numFmtId="0" fontId="20" fillId="0" borderId="15" xfId="12" applyFont="1" applyBorder="1" applyAlignment="1">
      <alignment horizontal="left" vertical="center"/>
    </xf>
    <xf numFmtId="0" fontId="21" fillId="0" borderId="0" xfId="12" applyFont="1" applyAlignment="1">
      <alignment horizontal="center" vertical="center"/>
    </xf>
    <xf numFmtId="0" fontId="21" fillId="0" borderId="0" xfId="12" applyFont="1" applyAlignment="1">
      <alignment vertical="center"/>
    </xf>
    <xf numFmtId="0" fontId="19" fillId="0" borderId="11" xfId="12" applyFont="1" applyBorder="1" applyAlignment="1">
      <alignment vertical="center"/>
    </xf>
    <xf numFmtId="0" fontId="19" fillId="0" borderId="11" xfId="0" applyFont="1" applyBorder="1" applyAlignment="1">
      <alignment vertical="center"/>
    </xf>
    <xf numFmtId="0" fontId="19" fillId="0" borderId="16" xfId="0" applyFont="1" applyBorder="1" applyAlignment="1">
      <alignment vertical="center"/>
    </xf>
    <xf numFmtId="0" fontId="19" fillId="0" borderId="16" xfId="12" applyFont="1" applyBorder="1" applyAlignment="1">
      <alignment horizontal="left" vertical="center"/>
    </xf>
    <xf numFmtId="0" fontId="19" fillId="0" borderId="15" xfId="12" quotePrefix="1" applyFont="1" applyBorder="1" applyAlignment="1">
      <alignment horizontal="left" vertical="center"/>
    </xf>
    <xf numFmtId="0" fontId="19" fillId="0" borderId="0" xfId="12" applyFont="1" applyAlignment="1">
      <alignment horizontal="left" vertical="center" indent="1"/>
    </xf>
    <xf numFmtId="0" fontId="22" fillId="0" borderId="18" xfId="12" applyFont="1" applyBorder="1" applyAlignment="1">
      <alignment vertical="center"/>
    </xf>
    <xf numFmtId="0" fontId="19" fillId="0" borderId="19" xfId="12" applyFont="1" applyBorder="1" applyAlignment="1">
      <alignment vertical="top"/>
    </xf>
    <xf numFmtId="0" fontId="19" fillId="0" borderId="19" xfId="12" quotePrefix="1" applyFont="1" applyBorder="1" applyAlignment="1">
      <alignment horizontal="left" vertical="center"/>
    </xf>
    <xf numFmtId="0" fontId="22" fillId="0" borderId="10" xfId="12" applyFont="1" applyBorder="1" applyAlignment="1">
      <alignment vertical="center"/>
    </xf>
    <xf numFmtId="0" fontId="24" fillId="0" borderId="0" xfId="12" applyFont="1" applyAlignment="1">
      <alignment horizontal="left" vertical="center" indent="2"/>
    </xf>
    <xf numFmtId="0" fontId="37" fillId="0" borderId="0" xfId="12" applyFont="1" applyAlignment="1">
      <alignment horizontal="left" vertical="center"/>
    </xf>
    <xf numFmtId="0" fontId="21" fillId="0" borderId="1" xfId="12" applyFont="1" applyBorder="1" applyAlignment="1" applyProtection="1">
      <alignment horizontal="center" vertical="center"/>
      <protection locked="0"/>
    </xf>
    <xf numFmtId="0" fontId="19" fillId="0" borderId="11" xfId="0" applyFont="1" applyBorder="1" applyAlignment="1">
      <alignment horizontal="left" vertical="center"/>
    </xf>
    <xf numFmtId="0" fontId="21" fillId="0" borderId="15" xfId="0" applyFont="1" applyBorder="1" applyAlignment="1">
      <alignment horizontal="left" vertical="center"/>
    </xf>
    <xf numFmtId="49" fontId="21" fillId="0" borderId="15" xfId="0" applyNumberFormat="1" applyFont="1" applyBorder="1" applyAlignment="1">
      <alignment horizontal="left" vertical="center" wrapText="1"/>
    </xf>
    <xf numFmtId="49" fontId="21" fillId="0" borderId="9" xfId="0" applyNumberFormat="1" applyFont="1" applyBorder="1" applyAlignment="1">
      <alignment horizontal="left" vertical="center" wrapText="1"/>
    </xf>
    <xf numFmtId="0" fontId="21" fillId="0" borderId="11" xfId="12" applyFont="1" applyBorder="1" applyAlignment="1">
      <alignment horizontal="left" vertical="center" indent="1"/>
    </xf>
    <xf numFmtId="0" fontId="21" fillId="0" borderId="15" xfId="0" applyFont="1" applyBorder="1" applyAlignment="1">
      <alignment horizontal="left" vertical="center" indent="1"/>
    </xf>
    <xf numFmtId="0" fontId="21" fillId="0" borderId="0" xfId="0" applyFont="1" applyAlignment="1">
      <alignment horizontal="left" vertical="center" indent="1"/>
    </xf>
    <xf numFmtId="0" fontId="19" fillId="0" borderId="0" xfId="12" applyFont="1" applyAlignment="1">
      <alignment horizontal="center" vertical="center"/>
    </xf>
    <xf numFmtId="0" fontId="40" fillId="0" borderId="0" xfId="0" applyFont="1" applyAlignment="1">
      <alignment horizontal="left" vertical="center" indent="1"/>
    </xf>
    <xf numFmtId="164" fontId="40" fillId="0" borderId="0" xfId="0" applyNumberFormat="1" applyFont="1" applyAlignment="1">
      <alignment horizontal="center" vertical="center"/>
    </xf>
    <xf numFmtId="167" fontId="23" fillId="0" borderId="0" xfId="0" applyNumberFormat="1" applyFont="1"/>
    <xf numFmtId="0" fontId="41" fillId="0" borderId="0" xfId="2" applyFont="1" applyBorder="1" applyAlignment="1" applyProtection="1"/>
    <xf numFmtId="0" fontId="27" fillId="0" borderId="0" xfId="0" applyFont="1"/>
    <xf numFmtId="0" fontId="27" fillId="0" borderId="17" xfId="0" applyFont="1" applyBorder="1"/>
    <xf numFmtId="0" fontId="46" fillId="0" borderId="0" xfId="0" applyFont="1"/>
    <xf numFmtId="0" fontId="0" fillId="0" borderId="19" xfId="0" applyBorder="1"/>
    <xf numFmtId="0" fontId="21" fillId="0" borderId="21" xfId="0" applyFont="1" applyBorder="1" applyAlignment="1" applyProtection="1">
      <alignment horizontal="center"/>
      <protection locked="0"/>
    </xf>
    <xf numFmtId="0" fontId="25" fillId="0" borderId="0" xfId="12" applyFont="1" applyAlignment="1">
      <alignment horizontal="left" vertical="center" indent="1"/>
    </xf>
    <xf numFmtId="1" fontId="18" fillId="0" borderId="0" xfId="0" applyNumberFormat="1" applyFont="1" applyAlignment="1">
      <alignment horizontal="right"/>
    </xf>
    <xf numFmtId="0" fontId="22" fillId="0" borderId="0" xfId="0" applyFont="1" applyAlignment="1">
      <alignment horizontal="left" vertical="center" indent="1"/>
    </xf>
    <xf numFmtId="0" fontId="18" fillId="0" borderId="0" xfId="0" applyFont="1" applyAlignment="1">
      <alignment horizontal="left" vertical="center" indent="1"/>
    </xf>
    <xf numFmtId="0" fontId="19" fillId="0" borderId="0" xfId="0" applyFont="1" applyAlignment="1">
      <alignment horizontal="left" wrapText="1"/>
    </xf>
    <xf numFmtId="49" fontId="33" fillId="0" borderId="0" xfId="0" applyNumberFormat="1" applyFont="1" applyAlignment="1">
      <alignment horizontal="center" vertical="top"/>
    </xf>
    <xf numFmtId="49" fontId="33" fillId="0" borderId="0" xfId="0" applyNumberFormat="1" applyFont="1" applyAlignment="1">
      <alignment horizontal="right" vertical="top"/>
    </xf>
    <xf numFmtId="49" fontId="33" fillId="0" borderId="0" xfId="0" applyNumberFormat="1" applyFont="1" applyAlignment="1">
      <alignment horizontal="right" vertical="center"/>
    </xf>
    <xf numFmtId="0" fontId="28" fillId="0" borderId="1" xfId="12" applyFont="1" applyBorder="1" applyAlignment="1" applyProtection="1">
      <alignment horizontal="center" vertical="center"/>
      <protection locked="0"/>
    </xf>
    <xf numFmtId="14" fontId="18" fillId="0" borderId="0" xfId="0" applyNumberFormat="1" applyFont="1" applyAlignment="1">
      <alignment horizontal="right"/>
    </xf>
    <xf numFmtId="0" fontId="40" fillId="0" borderId="16" xfId="12" applyFont="1" applyBorder="1" applyAlignment="1">
      <alignment horizontal="left" vertical="center" indent="1"/>
    </xf>
    <xf numFmtId="0" fontId="21" fillId="0" borderId="16" xfId="12" applyFont="1" applyBorder="1" applyAlignment="1">
      <alignment horizontal="left" vertical="center" indent="1"/>
    </xf>
    <xf numFmtId="0" fontId="24" fillId="0" borderId="16" xfId="12" applyFont="1" applyBorder="1" applyAlignment="1">
      <alignment vertical="center"/>
    </xf>
    <xf numFmtId="0" fontId="22" fillId="0" borderId="114" xfId="12" applyFont="1" applyBorder="1" applyAlignment="1">
      <alignment horizontal="right" vertical="center"/>
    </xf>
    <xf numFmtId="0" fontId="22" fillId="0" borderId="117" xfId="12" applyFont="1" applyBorder="1" applyAlignment="1">
      <alignment vertical="center"/>
    </xf>
    <xf numFmtId="0" fontId="22" fillId="0" borderId="115" xfId="12" applyFont="1" applyBorder="1" applyAlignment="1">
      <alignment vertical="center"/>
    </xf>
    <xf numFmtId="1" fontId="18" fillId="0" borderId="0" xfId="0" applyNumberFormat="1" applyFont="1" applyAlignment="1">
      <alignment horizontal="center" vertical="center"/>
    </xf>
    <xf numFmtId="0" fontId="19" fillId="0" borderId="124" xfId="12" applyFont="1" applyBorder="1" applyAlignment="1">
      <alignment vertical="center"/>
    </xf>
    <xf numFmtId="0" fontId="19" fillId="0" borderId="11" xfId="12" applyFont="1" applyBorder="1" applyAlignment="1">
      <alignment horizontal="left" vertical="center"/>
    </xf>
    <xf numFmtId="0" fontId="57" fillId="0" borderId="46" xfId="0" applyFont="1" applyBorder="1" applyAlignment="1">
      <alignment horizontal="left" vertical="center"/>
    </xf>
    <xf numFmtId="0" fontId="58" fillId="0" borderId="0" xfId="0" applyFont="1"/>
    <xf numFmtId="0" fontId="58" fillId="0" borderId="46" xfId="0" applyFont="1" applyBorder="1" applyAlignment="1">
      <alignment horizontal="centerContinuous" vertical="center"/>
    </xf>
    <xf numFmtId="0" fontId="58" fillId="0" borderId="24" xfId="0" applyFont="1" applyBorder="1"/>
    <xf numFmtId="0" fontId="57" fillId="0" borderId="24" xfId="0" applyFont="1" applyBorder="1" applyAlignment="1">
      <alignment horizontal="left" vertical="center"/>
    </xf>
    <xf numFmtId="0" fontId="57" fillId="0" borderId="24" xfId="0" applyFont="1" applyBorder="1" applyAlignment="1">
      <alignment horizontal="center" vertical="center" wrapText="1"/>
    </xf>
    <xf numFmtId="0" fontId="58" fillId="0" borderId="0" xfId="0" applyFont="1" applyAlignment="1">
      <alignment horizontal="left"/>
    </xf>
    <xf numFmtId="0" fontId="57" fillId="0" borderId="0" xfId="0" applyFont="1"/>
    <xf numFmtId="49" fontId="58" fillId="0" borderId="0" xfId="0" applyNumberFormat="1" applyFont="1" applyAlignment="1">
      <alignment horizontal="left"/>
    </xf>
    <xf numFmtId="49" fontId="59" fillId="0" borderId="0" xfId="2" applyNumberFormat="1" applyFont="1" applyBorder="1" applyAlignment="1" applyProtection="1">
      <alignment horizontal="center"/>
    </xf>
    <xf numFmtId="49" fontId="58" fillId="0" borderId="0" xfId="0" applyNumberFormat="1" applyFont="1" applyAlignment="1">
      <alignment horizontal="center"/>
    </xf>
    <xf numFmtId="0" fontId="58" fillId="0" borderId="0" xfId="0" applyFont="1" applyAlignment="1">
      <alignment horizontal="left" indent="1"/>
    </xf>
    <xf numFmtId="0" fontId="57" fillId="0" borderId="0" xfId="0" applyFont="1" applyAlignment="1">
      <alignment horizontal="left"/>
    </xf>
    <xf numFmtId="0" fontId="58" fillId="0" borderId="0" xfId="0" applyFont="1" applyAlignment="1">
      <alignment horizontal="centerContinuous" vertical="center"/>
    </xf>
    <xf numFmtId="0" fontId="58" fillId="0" borderId="0" xfId="0" applyFont="1" applyAlignment="1">
      <alignment vertical="center"/>
    </xf>
    <xf numFmtId="0" fontId="61" fillId="0" borderId="0" xfId="2" applyFont="1" applyBorder="1" applyAlignment="1" applyProtection="1">
      <alignment horizontal="left" indent="2"/>
    </xf>
    <xf numFmtId="0" fontId="62" fillId="0" borderId="0" xfId="0" applyFont="1"/>
    <xf numFmtId="0" fontId="65" fillId="0" borderId="0" xfId="0" applyFont="1"/>
    <xf numFmtId="164" fontId="67" fillId="0" borderId="0" xfId="0" applyNumberFormat="1" applyFont="1" applyAlignment="1">
      <alignment vertical="center"/>
    </xf>
    <xf numFmtId="0" fontId="60" fillId="0" borderId="0" xfId="0" applyFont="1"/>
    <xf numFmtId="0" fontId="60" fillId="0" borderId="0" xfId="0" applyFont="1" applyAlignment="1">
      <alignment vertical="center"/>
    </xf>
    <xf numFmtId="0" fontId="58" fillId="0" borderId="0" xfId="0" applyFont="1" applyAlignment="1" applyProtection="1">
      <alignment horizontal="left" vertical="top"/>
      <protection locked="0"/>
    </xf>
    <xf numFmtId="49" fontId="58" fillId="0" borderId="0" xfId="0" applyNumberFormat="1" applyFont="1" applyAlignment="1">
      <alignment horizontal="center" vertical="center"/>
    </xf>
    <xf numFmtId="49" fontId="58" fillId="0" borderId="0" xfId="0" applyNumberFormat="1" applyFont="1" applyAlignment="1">
      <alignment vertical="center"/>
    </xf>
    <xf numFmtId="49" fontId="70" fillId="0" borderId="0" xfId="0" applyNumberFormat="1" applyFont="1" applyAlignment="1">
      <alignment horizontal="left" vertical="center"/>
    </xf>
    <xf numFmtId="49" fontId="58" fillId="0" borderId="0" xfId="0" applyNumberFormat="1" applyFont="1" applyAlignment="1">
      <alignment horizontal="left" indent="2"/>
    </xf>
    <xf numFmtId="49" fontId="58" fillId="0" borderId="0" xfId="0" applyNumberFormat="1" applyFont="1"/>
    <xf numFmtId="49" fontId="58" fillId="0" borderId="0" xfId="0" applyNumberFormat="1" applyFont="1" applyAlignment="1">
      <alignment horizontal="left" indent="1"/>
    </xf>
    <xf numFmtId="49" fontId="61" fillId="0" borderId="0" xfId="2" applyNumberFormat="1" applyFont="1" applyBorder="1" applyAlignment="1" applyProtection="1">
      <alignment horizontal="left" indent="1"/>
    </xf>
    <xf numFmtId="49" fontId="58" fillId="0" borderId="0" xfId="0" applyNumberFormat="1" applyFont="1" applyAlignment="1">
      <alignment horizontal="left" indent="3"/>
    </xf>
    <xf numFmtId="49" fontId="64" fillId="0" borderId="0" xfId="0" applyNumberFormat="1" applyFont="1" applyAlignment="1">
      <alignment horizontal="left" indent="2"/>
    </xf>
    <xf numFmtId="49" fontId="66" fillId="0" borderId="0" xfId="0" applyNumberFormat="1" applyFont="1" applyAlignment="1">
      <alignment horizontal="left" indent="5"/>
    </xf>
    <xf numFmtId="49" fontId="66" fillId="0" borderId="0" xfId="0" applyNumberFormat="1" applyFont="1" applyAlignment="1">
      <alignment horizontal="left" indent="3"/>
    </xf>
    <xf numFmtId="49" fontId="63" fillId="0" borderId="0" xfId="0" applyNumberFormat="1" applyFont="1" applyAlignment="1">
      <alignment horizontal="left"/>
    </xf>
    <xf numFmtId="49" fontId="61" fillId="0" borderId="0" xfId="2" applyNumberFormat="1" applyFont="1" applyBorder="1" applyAlignment="1" applyProtection="1">
      <alignment horizontal="left" indent="3"/>
    </xf>
    <xf numFmtId="0" fontId="60" fillId="0" borderId="0" xfId="0" applyFont="1" applyAlignment="1">
      <alignment horizontal="left"/>
    </xf>
    <xf numFmtId="164" fontId="65" fillId="0" borderId="0" xfId="0" applyNumberFormat="1" applyFont="1" applyAlignment="1">
      <alignment horizontal="left"/>
    </xf>
    <xf numFmtId="0" fontId="60" fillId="0" borderId="0" xfId="0" applyFont="1" applyAlignment="1">
      <alignment horizontal="center" vertical="top" textRotation="180"/>
    </xf>
    <xf numFmtId="0" fontId="74" fillId="0" borderId="0" xfId="0" applyFont="1" applyAlignment="1">
      <alignment horizontal="centerContinuous" vertical="center"/>
    </xf>
    <xf numFmtId="164" fontId="67" fillId="0" borderId="0" xfId="0" applyNumberFormat="1" applyFont="1" applyAlignment="1">
      <alignment horizontal="left" vertical="center"/>
    </xf>
    <xf numFmtId="0" fontId="58" fillId="0" borderId="0" xfId="0" applyFont="1" applyAlignment="1">
      <alignment horizontal="left" vertical="center"/>
    </xf>
    <xf numFmtId="0" fontId="74" fillId="0" borderId="0" xfId="0" applyFont="1" applyAlignment="1">
      <alignment horizontal="center" vertical="center"/>
    </xf>
    <xf numFmtId="0" fontId="65" fillId="0" borderId="0" xfId="0" applyFont="1" applyAlignment="1">
      <alignment horizontal="left" vertical="top"/>
    </xf>
    <xf numFmtId="164" fontId="65" fillId="0" borderId="0" xfId="0" applyNumberFormat="1" applyFont="1" applyAlignment="1">
      <alignment horizontal="left" vertical="top"/>
    </xf>
    <xf numFmtId="0" fontId="69" fillId="0" borderId="0" xfId="0" applyFont="1" applyAlignment="1">
      <alignment horizontal="left" vertical="center"/>
    </xf>
    <xf numFmtId="0" fontId="75" fillId="0" borderId="0" xfId="0" applyFont="1" applyAlignment="1">
      <alignment horizontal="left" vertical="top"/>
    </xf>
    <xf numFmtId="0" fontId="57" fillId="0" borderId="0" xfId="0" applyFont="1" applyAlignment="1">
      <alignment horizontal="center" vertical="center"/>
    </xf>
    <xf numFmtId="164" fontId="57" fillId="0" borderId="1" xfId="0" applyNumberFormat="1" applyFont="1" applyBorder="1" applyAlignment="1" applyProtection="1">
      <alignment horizontal="center" vertical="center"/>
      <protection locked="0"/>
    </xf>
    <xf numFmtId="0" fontId="65" fillId="0" borderId="0" xfId="0" applyFont="1" applyAlignment="1">
      <alignment horizontal="left" vertical="center"/>
    </xf>
    <xf numFmtId="164" fontId="67" fillId="0" borderId="0" xfId="0" applyNumberFormat="1" applyFont="1" applyAlignment="1">
      <alignment horizontal="right" vertical="center"/>
    </xf>
    <xf numFmtId="164" fontId="65" fillId="0" borderId="0" xfId="0" applyNumberFormat="1" applyFont="1" applyAlignment="1">
      <alignment vertical="center"/>
    </xf>
    <xf numFmtId="0" fontId="65" fillId="0" borderId="0" xfId="0" applyFont="1" applyAlignment="1">
      <alignment horizontal="left" vertical="center" indent="1"/>
    </xf>
    <xf numFmtId="0" fontId="57" fillId="0" borderId="1" xfId="0" applyFont="1" applyBorder="1" applyAlignment="1" applyProtection="1">
      <alignment horizontal="center" vertical="center"/>
      <protection locked="0"/>
    </xf>
    <xf numFmtId="164" fontId="67" fillId="0" borderId="0" xfId="0" applyNumberFormat="1" applyFont="1" applyAlignment="1">
      <alignment horizontal="right" vertical="center" wrapText="1"/>
    </xf>
    <xf numFmtId="164" fontId="65" fillId="0" borderId="0" xfId="0" applyNumberFormat="1" applyFont="1" applyAlignment="1">
      <alignment horizontal="left" vertical="center"/>
    </xf>
    <xf numFmtId="0" fontId="57" fillId="0" borderId="0" xfId="0" applyFont="1" applyAlignment="1">
      <alignment horizontal="left" vertical="center"/>
    </xf>
    <xf numFmtId="164" fontId="76" fillId="0" borderId="0" xfId="0" applyNumberFormat="1" applyFont="1" applyAlignment="1">
      <alignment horizontal="left" vertical="center" indent="1"/>
    </xf>
    <xf numFmtId="0" fontId="76" fillId="0" borderId="0" xfId="0" applyFont="1" applyAlignment="1">
      <alignment horizontal="left" vertical="center" indent="1"/>
    </xf>
    <xf numFmtId="0" fontId="57" fillId="0" borderId="20" xfId="0" applyFont="1" applyBorder="1" applyAlignment="1" applyProtection="1">
      <alignment horizontal="center" vertical="center"/>
      <protection locked="0"/>
    </xf>
    <xf numFmtId="0" fontId="57" fillId="0" borderId="0" xfId="0" applyFont="1" applyAlignment="1" applyProtection="1">
      <alignment horizontal="center" vertical="center"/>
      <protection locked="0"/>
    </xf>
    <xf numFmtId="0" fontId="65" fillId="0" borderId="0" xfId="0" applyFont="1" applyAlignment="1">
      <alignment vertical="center"/>
    </xf>
    <xf numFmtId="0" fontId="76" fillId="0" borderId="0" xfId="0" applyFont="1" applyAlignment="1">
      <alignment horizontal="left" vertical="center"/>
    </xf>
    <xf numFmtId="0" fontId="65" fillId="0" borderId="0" xfId="0" applyFont="1" applyAlignment="1">
      <alignment horizontal="left" vertical="top" indent="1"/>
    </xf>
    <xf numFmtId="0" fontId="76" fillId="0" borderId="0" xfId="0" applyFont="1" applyAlignment="1">
      <alignment horizontal="left" vertical="top" indent="1"/>
    </xf>
    <xf numFmtId="0" fontId="65" fillId="0" borderId="0" xfId="0" applyFont="1" applyAlignment="1">
      <alignment vertical="top"/>
    </xf>
    <xf numFmtId="0" fontId="60" fillId="0" borderId="0" xfId="0" applyFont="1" applyAlignment="1">
      <alignment horizontal="left" vertical="center"/>
    </xf>
    <xf numFmtId="14" fontId="58" fillId="0" borderId="0" xfId="0" applyNumberFormat="1" applyFont="1" applyAlignment="1">
      <alignment horizontal="center" vertical="center"/>
    </xf>
    <xf numFmtId="14" fontId="68" fillId="0" borderId="69" xfId="0" applyNumberFormat="1" applyFont="1" applyBorder="1" applyAlignment="1" applyProtection="1">
      <alignment horizontal="center" vertical="center"/>
      <protection locked="0"/>
    </xf>
    <xf numFmtId="0" fontId="78" fillId="0" borderId="0" xfId="0" applyFont="1" applyAlignment="1">
      <alignment horizontal="left" vertical="center"/>
    </xf>
    <xf numFmtId="0" fontId="69" fillId="0" borderId="0" xfId="0" applyFont="1" applyAlignment="1">
      <alignment horizontal="left" vertical="center" wrapText="1"/>
    </xf>
    <xf numFmtId="0" fontId="57" fillId="0" borderId="0" xfId="0" applyFont="1" applyAlignment="1">
      <alignment horizontal="center" vertical="center" wrapText="1"/>
    </xf>
    <xf numFmtId="0" fontId="58" fillId="0" borderId="0" xfId="0" applyFont="1" applyAlignment="1">
      <alignment horizontal="left" vertical="top"/>
    </xf>
    <xf numFmtId="0" fontId="60" fillId="0" borderId="0" xfId="0" applyFont="1" applyAlignment="1">
      <alignment horizontal="left" vertical="top"/>
    </xf>
    <xf numFmtId="0" fontId="60" fillId="0" borderId="0" xfId="0" applyFont="1" applyAlignment="1">
      <alignment horizontal="center" vertical="top"/>
    </xf>
    <xf numFmtId="0" fontId="65" fillId="0" borderId="0" xfId="0" applyFont="1" applyAlignment="1">
      <alignment horizontal="left"/>
    </xf>
    <xf numFmtId="0" fontId="60" fillId="0" borderId="0" xfId="0" applyFont="1" applyAlignment="1">
      <alignment horizontal="right" vertical="center"/>
    </xf>
    <xf numFmtId="14" fontId="60" fillId="0" borderId="91" xfId="0" applyNumberFormat="1" applyFont="1" applyBorder="1" applyAlignment="1" applyProtection="1">
      <alignment vertical="center"/>
      <protection locked="0"/>
    </xf>
    <xf numFmtId="164" fontId="57" fillId="0" borderId="0" xfId="0" applyNumberFormat="1" applyFont="1" applyAlignment="1">
      <alignment horizontal="center" vertical="center"/>
    </xf>
    <xf numFmtId="0" fontId="79" fillId="9" borderId="92" xfId="0" applyFont="1" applyFill="1" applyBorder="1" applyAlignment="1">
      <alignment horizontal="center" vertical="center"/>
    </xf>
    <xf numFmtId="0" fontId="79" fillId="9" borderId="93" xfId="0" applyFont="1" applyFill="1" applyBorder="1" applyAlignment="1">
      <alignment horizontal="center" vertical="center"/>
    </xf>
    <xf numFmtId="0" fontId="57" fillId="17" borderId="110" xfId="0" applyFont="1" applyFill="1" applyBorder="1" applyAlignment="1">
      <alignment horizontal="left" vertical="center"/>
    </xf>
    <xf numFmtId="164" fontId="57" fillId="17" borderId="110" xfId="0" applyNumberFormat="1" applyFont="1" applyFill="1" applyBorder="1" applyAlignment="1">
      <alignment horizontal="center" vertical="center"/>
    </xf>
    <xf numFmtId="164" fontId="67" fillId="17" borderId="110" xfId="0" applyNumberFormat="1" applyFont="1" applyFill="1" applyBorder="1" applyAlignment="1">
      <alignment vertical="center"/>
    </xf>
    <xf numFmtId="0" fontId="80" fillId="10" borderId="111" xfId="0" applyFont="1" applyFill="1" applyBorder="1" applyAlignment="1">
      <alignment horizontal="left" vertical="center"/>
    </xf>
    <xf numFmtId="38" fontId="53" fillId="10" borderId="94" xfId="0" applyNumberFormat="1" applyFont="1" applyFill="1" applyBorder="1" applyAlignment="1">
      <alignment horizontal="right"/>
    </xf>
    <xf numFmtId="38" fontId="53" fillId="10" borderId="101" xfId="0" applyNumberFormat="1" applyFont="1" applyFill="1" applyBorder="1" applyAlignment="1">
      <alignment horizontal="right"/>
    </xf>
    <xf numFmtId="0" fontId="57" fillId="17" borderId="101" xfId="0" applyFont="1" applyFill="1" applyBorder="1" applyAlignment="1">
      <alignment horizontal="center" vertical="center"/>
    </xf>
    <xf numFmtId="164" fontId="57" fillId="17" borderId="101" xfId="0" applyNumberFormat="1" applyFont="1" applyFill="1" applyBorder="1" applyAlignment="1">
      <alignment horizontal="center" vertical="center"/>
    </xf>
    <xf numFmtId="164" fontId="67" fillId="17" borderId="101" xfId="0" applyNumberFormat="1" applyFont="1" applyFill="1" applyBorder="1" applyAlignment="1">
      <alignment vertical="center"/>
    </xf>
    <xf numFmtId="0" fontId="80" fillId="10" borderId="94" xfId="0" applyFont="1" applyFill="1" applyBorder="1" applyAlignment="1">
      <alignment horizontal="left" vertical="center"/>
    </xf>
    <xf numFmtId="0" fontId="57" fillId="17" borderId="0" xfId="0" applyFont="1" applyFill="1" applyAlignment="1">
      <alignment horizontal="left" vertical="center"/>
    </xf>
    <xf numFmtId="164" fontId="57" fillId="17" borderId="0" xfId="0" applyNumberFormat="1" applyFont="1" applyFill="1" applyAlignment="1">
      <alignment horizontal="center" vertical="center"/>
    </xf>
    <xf numFmtId="164" fontId="67" fillId="17" borderId="0" xfId="0" applyNumberFormat="1" applyFont="1" applyFill="1" applyAlignment="1">
      <alignment vertical="center"/>
    </xf>
    <xf numFmtId="0" fontId="80" fillId="10" borderId="95" xfId="0" applyFont="1" applyFill="1" applyBorder="1" applyAlignment="1">
      <alignment horizontal="left" vertical="center"/>
    </xf>
    <xf numFmtId="1" fontId="58" fillId="0" borderId="0" xfId="0" applyNumberFormat="1" applyFont="1" applyAlignment="1">
      <alignment horizontal="center" vertical="center"/>
    </xf>
    <xf numFmtId="0" fontId="60" fillId="0" borderId="0" xfId="0" applyFont="1" applyAlignment="1">
      <alignment horizontal="center" vertical="center"/>
    </xf>
    <xf numFmtId="164" fontId="58" fillId="0" borderId="0" xfId="0" applyNumberFormat="1" applyFont="1" applyAlignment="1">
      <alignment horizontal="left" vertical="center" indent="1"/>
    </xf>
    <xf numFmtId="0" fontId="69" fillId="0" borderId="0" xfId="3" applyFont="1" applyAlignment="1">
      <alignment horizontal="left" vertical="center"/>
    </xf>
    <xf numFmtId="0" fontId="78" fillId="0" borderId="0" xfId="3" applyFont="1" applyAlignment="1">
      <alignment horizontal="left" vertical="center"/>
    </xf>
    <xf numFmtId="0" fontId="67" fillId="0" borderId="0" xfId="3" applyFont="1" applyAlignment="1">
      <alignment horizontal="left" vertical="center"/>
    </xf>
    <xf numFmtId="0" fontId="60" fillId="0" borderId="0" xfId="3" applyFont="1" applyAlignment="1">
      <alignment horizontal="right" vertical="center"/>
    </xf>
    <xf numFmtId="1" fontId="58" fillId="0" borderId="0" xfId="3" applyNumberFormat="1" applyFont="1" applyAlignment="1">
      <alignment horizontal="center" vertical="center"/>
    </xf>
    <xf numFmtId="0" fontId="60" fillId="0" borderId="0" xfId="3" applyFont="1" applyAlignment="1">
      <alignment vertical="center"/>
    </xf>
    <xf numFmtId="0" fontId="60" fillId="0" borderId="0" xfId="3" applyFont="1" applyAlignment="1">
      <alignment horizontal="center" vertical="center"/>
    </xf>
    <xf numFmtId="0" fontId="65" fillId="0" borderId="0" xfId="3" applyFont="1" applyAlignment="1">
      <alignment horizontal="left" indent="1"/>
    </xf>
    <xf numFmtId="0" fontId="58" fillId="0" borderId="0" xfId="3" applyFont="1"/>
    <xf numFmtId="164" fontId="67" fillId="0" borderId="0" xfId="3" applyNumberFormat="1" applyFont="1" applyAlignment="1">
      <alignment vertical="center"/>
    </xf>
    <xf numFmtId="0" fontId="60" fillId="0" borderId="0" xfId="3" applyFont="1"/>
    <xf numFmtId="0" fontId="58" fillId="0" borderId="0" xfId="3" applyFont="1" applyAlignment="1">
      <alignment horizontal="left" vertical="top"/>
    </xf>
    <xf numFmtId="0" fontId="65" fillId="0" borderId="0" xfId="3" applyFont="1"/>
    <xf numFmtId="0" fontId="57" fillId="0" borderId="0" xfId="3" applyFont="1" applyAlignment="1">
      <alignment horizontal="center" vertical="center"/>
    </xf>
    <xf numFmtId="164" fontId="67" fillId="0" borderId="0" xfId="3" applyNumberFormat="1" applyFont="1" applyAlignment="1">
      <alignment horizontal="right" vertical="center"/>
    </xf>
    <xf numFmtId="0" fontId="82" fillId="0" borderId="0" xfId="3" applyFont="1"/>
    <xf numFmtId="0" fontId="76" fillId="0" borderId="0" xfId="3" applyFont="1"/>
    <xf numFmtId="0" fontId="76" fillId="0" borderId="0" xfId="3" applyFont="1" applyAlignment="1">
      <alignment horizontal="center" vertical="top"/>
    </xf>
    <xf numFmtId="168" fontId="60" fillId="0" borderId="0" xfId="3" applyNumberFormat="1" applyFont="1" applyAlignment="1">
      <alignment horizontal="center" vertical="center"/>
    </xf>
    <xf numFmtId="0" fontId="76" fillId="0" borderId="0" xfId="3" applyFont="1" applyAlignment="1">
      <alignment horizontal="center"/>
    </xf>
    <xf numFmtId="0" fontId="60" fillId="0" borderId="0" xfId="3" applyFont="1" applyProtection="1">
      <protection locked="0"/>
    </xf>
    <xf numFmtId="164" fontId="65" fillId="0" borderId="0" xfId="3" applyNumberFormat="1" applyFont="1"/>
    <xf numFmtId="0" fontId="76" fillId="0" borderId="14" xfId="3" applyFont="1" applyBorder="1" applyAlignment="1">
      <alignment horizontal="center"/>
    </xf>
    <xf numFmtId="0" fontId="76" fillId="0" borderId="0" xfId="0" applyFont="1"/>
    <xf numFmtId="0" fontId="76" fillId="0" borderId="0" xfId="0" applyFont="1" applyAlignment="1">
      <alignment horizontal="left" vertical="top" wrapText="1"/>
    </xf>
    <xf numFmtId="0" fontId="76" fillId="0" borderId="0" xfId="0" applyFont="1" applyAlignment="1">
      <alignment horizontal="center"/>
    </xf>
    <xf numFmtId="0" fontId="76" fillId="0" borderId="0" xfId="0" applyFont="1" applyAlignment="1">
      <alignment horizontal="center" vertical="top"/>
    </xf>
    <xf numFmtId="164" fontId="65" fillId="0" borderId="0" xfId="0" applyNumberFormat="1" applyFont="1"/>
    <xf numFmtId="0" fontId="57" fillId="0" borderId="0" xfId="0" applyFont="1" applyAlignment="1">
      <alignment horizontal="center"/>
    </xf>
    <xf numFmtId="168" fontId="60" fillId="0" borderId="0" xfId="0" applyNumberFormat="1" applyFont="1" applyAlignment="1">
      <alignment horizontal="center" vertical="center"/>
    </xf>
    <xf numFmtId="0" fontId="83" fillId="0" borderId="0" xfId="0" applyFont="1" applyAlignment="1">
      <alignment horizontal="left" vertical="top" wrapText="1"/>
    </xf>
    <xf numFmtId="165" fontId="60" fillId="0" borderId="0" xfId="0" applyNumberFormat="1" applyFont="1" applyAlignment="1">
      <alignment horizontal="left" vertical="center"/>
    </xf>
    <xf numFmtId="0" fontId="67" fillId="0" borderId="0" xfId="0" applyFont="1" applyAlignment="1">
      <alignment vertical="center"/>
    </xf>
    <xf numFmtId="0" fontId="58" fillId="0" borderId="0" xfId="3" applyFont="1" applyAlignment="1">
      <alignment horizontal="left" indent="1"/>
    </xf>
    <xf numFmtId="0" fontId="63" fillId="0" borderId="0" xfId="0" applyFont="1" applyAlignment="1">
      <alignment horizontal="center" vertical="center"/>
    </xf>
    <xf numFmtId="0" fontId="85" fillId="0" borderId="0" xfId="0" applyFont="1" applyAlignment="1">
      <alignment horizontal="left" vertical="center"/>
    </xf>
    <xf numFmtId="0" fontId="57" fillId="0" borderId="0" xfId="0" applyFont="1" applyAlignment="1">
      <alignment vertical="center"/>
    </xf>
    <xf numFmtId="0" fontId="86" fillId="0" borderId="0" xfId="0" applyFont="1" applyAlignment="1">
      <alignment vertical="center"/>
    </xf>
    <xf numFmtId="0" fontId="65" fillId="0" borderId="0" xfId="0" applyFont="1" applyAlignment="1">
      <alignment horizontal="left" vertical="center" indent="3"/>
    </xf>
    <xf numFmtId="0" fontId="67" fillId="0" borderId="0" xfId="0" applyFont="1" applyAlignment="1">
      <alignment horizontal="center" vertical="center"/>
    </xf>
    <xf numFmtId="0" fontId="67" fillId="0" borderId="0" xfId="0" applyFont="1" applyAlignment="1">
      <alignment horizontal="center" vertical="center" wrapText="1"/>
    </xf>
    <xf numFmtId="173" fontId="60" fillId="0" borderId="1" xfId="0" applyNumberFormat="1" applyFont="1" applyBorder="1" applyAlignment="1" applyProtection="1">
      <alignment vertical="center" wrapText="1"/>
      <protection locked="0"/>
    </xf>
    <xf numFmtId="0" fontId="58" fillId="0" borderId="0" xfId="0" applyFont="1" applyAlignment="1">
      <alignment horizontal="center" vertical="center"/>
    </xf>
    <xf numFmtId="0" fontId="88" fillId="0" borderId="0" xfId="0" applyFont="1" applyAlignment="1">
      <alignment horizontal="center" vertical="center" wrapText="1"/>
    </xf>
    <xf numFmtId="0" fontId="87" fillId="0" borderId="0" xfId="0" applyFont="1" applyAlignment="1">
      <alignment horizontal="left" vertical="center" wrapText="1"/>
    </xf>
    <xf numFmtId="0" fontId="58" fillId="0" borderId="0" xfId="0" applyFont="1" applyAlignment="1">
      <alignment horizontal="left" vertical="center" wrapText="1"/>
    </xf>
    <xf numFmtId="0" fontId="67" fillId="0" borderId="0" xfId="0" applyFont="1" applyAlignment="1">
      <alignment horizontal="center"/>
    </xf>
    <xf numFmtId="0" fontId="67" fillId="0" borderId="0" xfId="0" applyFont="1" applyAlignment="1">
      <alignment horizontal="center" wrapText="1"/>
    </xf>
    <xf numFmtId="0" fontId="58" fillId="0" borderId="0" xfId="0" applyFont="1" applyAlignment="1">
      <alignment horizontal="right" vertical="center"/>
    </xf>
    <xf numFmtId="0" fontId="84" fillId="0" borderId="0" xfId="0" applyFont="1" applyAlignment="1">
      <alignment vertical="center"/>
    </xf>
    <xf numFmtId="0" fontId="76" fillId="0" borderId="0" xfId="0" applyFont="1" applyAlignment="1">
      <alignment vertical="center"/>
    </xf>
    <xf numFmtId="38" fontId="57" fillId="0" borderId="1" xfId="0" applyNumberFormat="1" applyFont="1" applyBorder="1" applyAlignment="1" applyProtection="1">
      <alignment horizontal="center" vertical="center"/>
      <protection locked="0"/>
    </xf>
    <xf numFmtId="0" fontId="65" fillId="0" borderId="16" xfId="0" applyFont="1" applyBorder="1" applyAlignment="1">
      <alignment vertical="center"/>
    </xf>
    <xf numFmtId="38" fontId="60" fillId="0" borderId="1" xfId="0" applyNumberFormat="1" applyFont="1" applyBorder="1" applyAlignment="1" applyProtection="1">
      <alignment horizontal="center" vertical="center"/>
      <protection locked="0"/>
    </xf>
    <xf numFmtId="0" fontId="58" fillId="0" borderId="16" xfId="0" applyFont="1" applyBorder="1" applyAlignment="1">
      <alignment horizontal="right" vertical="center"/>
    </xf>
    <xf numFmtId="40" fontId="65" fillId="0" borderId="0" xfId="0" applyNumberFormat="1" applyFont="1" applyAlignment="1">
      <alignment horizontal="center" vertical="center"/>
    </xf>
    <xf numFmtId="0" fontId="90" fillId="0" borderId="0" xfId="0" applyFont="1" applyAlignment="1">
      <alignment vertical="center"/>
    </xf>
    <xf numFmtId="0" fontId="58" fillId="0" borderId="19" xfId="0" applyFont="1" applyBorder="1" applyAlignment="1">
      <alignment vertical="center"/>
    </xf>
    <xf numFmtId="0" fontId="65" fillId="0" borderId="0" xfId="0" applyFont="1" applyAlignment="1">
      <alignment horizontal="right" vertical="center"/>
    </xf>
    <xf numFmtId="0" fontId="65" fillId="0" borderId="1" xfId="0" applyFont="1" applyBorder="1" applyAlignment="1">
      <alignment vertical="center"/>
    </xf>
    <xf numFmtId="38" fontId="60" fillId="6" borderId="1" xfId="0" applyNumberFormat="1" applyFont="1" applyFill="1" applyBorder="1" applyAlignment="1">
      <alignment vertical="center"/>
    </xf>
    <xf numFmtId="0" fontId="58" fillId="3" borderId="1" xfId="0" applyFont="1" applyFill="1" applyBorder="1" applyAlignment="1">
      <alignment vertical="center"/>
    </xf>
    <xf numFmtId="0" fontId="68" fillId="0" borderId="1" xfId="0" applyFont="1" applyBorder="1" applyAlignment="1" applyProtection="1">
      <alignment horizontal="center" vertical="center"/>
      <protection locked="0"/>
    </xf>
    <xf numFmtId="38" fontId="60" fillId="0" borderId="0" xfId="0" applyNumberFormat="1" applyFont="1" applyAlignment="1">
      <alignment horizontal="center" vertical="center"/>
    </xf>
    <xf numFmtId="0" fontId="84" fillId="0" borderId="0" xfId="0" applyFont="1" applyAlignment="1">
      <alignment horizontal="left"/>
    </xf>
    <xf numFmtId="0" fontId="84" fillId="0" borderId="0" xfId="0" applyFont="1"/>
    <xf numFmtId="0" fontId="91" fillId="0" borderId="0" xfId="0" applyFont="1" applyAlignment="1">
      <alignment horizontal="right" vertical="center"/>
    </xf>
    <xf numFmtId="0" fontId="92" fillId="0" borderId="0" xfId="2" applyFont="1" applyAlignment="1" applyProtection="1">
      <alignment horizontal="centerContinuous" vertical="center"/>
    </xf>
    <xf numFmtId="0" fontId="60" fillId="0" borderId="0" xfId="0" applyFont="1" applyAlignment="1">
      <alignment horizontal="centerContinuous" vertical="center"/>
    </xf>
    <xf numFmtId="0" fontId="68" fillId="0" borderId="0" xfId="0" applyFont="1"/>
    <xf numFmtId="171" fontId="58" fillId="0" borderId="0" xfId="0" applyNumberFormat="1" applyFont="1" applyAlignment="1">
      <alignment horizontal="left"/>
    </xf>
    <xf numFmtId="171" fontId="60" fillId="0" borderId="0" xfId="0" applyNumberFormat="1" applyFont="1" applyAlignment="1">
      <alignment horizontal="left"/>
    </xf>
    <xf numFmtId="0" fontId="58" fillId="0" borderId="0" xfId="0" applyFont="1" applyAlignment="1">
      <alignment horizontal="right"/>
    </xf>
    <xf numFmtId="49" fontId="58" fillId="0" borderId="0" xfId="0" applyNumberFormat="1" applyFont="1" applyAlignment="1">
      <alignment horizontal="left" vertical="center"/>
    </xf>
    <xf numFmtId="49" fontId="57" fillId="0" borderId="0" xfId="0" applyNumberFormat="1" applyFont="1" applyAlignment="1">
      <alignment horizontal="left" vertical="center"/>
    </xf>
    <xf numFmtId="0" fontId="57" fillId="0" borderId="0" xfId="0" applyFont="1" applyAlignment="1">
      <alignment horizontal="right"/>
    </xf>
    <xf numFmtId="49" fontId="65" fillId="0" borderId="0" xfId="0" applyNumberFormat="1" applyFont="1" applyAlignment="1">
      <alignment horizontal="left" vertical="center"/>
    </xf>
    <xf numFmtId="40" fontId="65" fillId="0" borderId="0" xfId="0" applyNumberFormat="1" applyFont="1" applyAlignment="1">
      <alignment horizontal="right"/>
    </xf>
    <xf numFmtId="37" fontId="65" fillId="0" borderId="0" xfId="0" applyNumberFormat="1" applyFont="1"/>
    <xf numFmtId="170" fontId="65" fillId="0" borderId="0" xfId="0" applyNumberFormat="1" applyFont="1"/>
    <xf numFmtId="0" fontId="65" fillId="0" borderId="0" xfId="0" applyFont="1" applyAlignment="1">
      <alignment vertical="center" wrapText="1"/>
    </xf>
    <xf numFmtId="0" fontId="65" fillId="0" borderId="0" xfId="0" applyFont="1" applyAlignment="1">
      <alignment horizontal="right"/>
    </xf>
    <xf numFmtId="0" fontId="93" fillId="0" borderId="0" xfId="0" applyFont="1" applyAlignment="1">
      <alignment horizontal="left"/>
    </xf>
    <xf numFmtId="0" fontId="65" fillId="0" borderId="0" xfId="0" applyFont="1" applyAlignment="1">
      <alignment wrapText="1"/>
    </xf>
    <xf numFmtId="0" fontId="58" fillId="0" borderId="0" xfId="0" applyFont="1" applyAlignment="1">
      <alignment horizontal="center"/>
    </xf>
    <xf numFmtId="172" fontId="65" fillId="0" borderId="0" xfId="0" quotePrefix="1" applyNumberFormat="1" applyFont="1" applyAlignment="1">
      <alignment horizontal="right"/>
    </xf>
    <xf numFmtId="0" fontId="67" fillId="0" borderId="0" xfId="0" applyFont="1"/>
    <xf numFmtId="0" fontId="65" fillId="0" borderId="0" xfId="0" applyFont="1" applyAlignment="1">
      <alignment vertical="top" wrapText="1"/>
    </xf>
    <xf numFmtId="37" fontId="65" fillId="0" borderId="0" xfId="0" applyNumberFormat="1" applyFont="1" applyAlignment="1">
      <alignment horizontal="right"/>
    </xf>
    <xf numFmtId="172" fontId="65" fillId="8" borderId="0" xfId="0" quotePrefix="1" applyNumberFormat="1" applyFont="1" applyFill="1" applyAlignment="1">
      <alignment horizontal="right"/>
    </xf>
    <xf numFmtId="38" fontId="65" fillId="0" borderId="0" xfId="0" applyNumberFormat="1" applyFont="1"/>
    <xf numFmtId="1" fontId="65" fillId="0" borderId="0" xfId="0" applyNumberFormat="1" applyFont="1"/>
    <xf numFmtId="39" fontId="65" fillId="0" borderId="0" xfId="0" applyNumberFormat="1" applyFont="1"/>
    <xf numFmtId="3" fontId="65" fillId="0" borderId="0" xfId="0" applyNumberFormat="1" applyFont="1" applyAlignment="1">
      <alignment horizontal="right" vertical="center"/>
    </xf>
    <xf numFmtId="170" fontId="65" fillId="0" borderId="0" xfId="0" applyNumberFormat="1" applyFont="1" applyAlignment="1">
      <alignment horizontal="right"/>
    </xf>
    <xf numFmtId="49" fontId="65" fillId="0" borderId="0" xfId="0" applyNumberFormat="1" applyFont="1"/>
    <xf numFmtId="0" fontId="65" fillId="0" borderId="0" xfId="0" applyFont="1" applyAlignment="1">
      <alignment horizontal="center"/>
    </xf>
    <xf numFmtId="0" fontId="68" fillId="0" borderId="0" xfId="0" applyFont="1" applyAlignment="1">
      <alignment horizontal="right"/>
    </xf>
    <xf numFmtId="0" fontId="91" fillId="0" borderId="0" xfId="0" applyFont="1"/>
    <xf numFmtId="49" fontId="91" fillId="0" borderId="0" xfId="0" applyNumberFormat="1" applyFont="1" applyAlignment="1">
      <alignment horizontal="right" vertical="top"/>
    </xf>
    <xf numFmtId="49" fontId="58" fillId="0" borderId="0" xfId="0" applyNumberFormat="1" applyFont="1" applyAlignment="1">
      <alignment horizontal="left" vertical="top"/>
    </xf>
    <xf numFmtId="49" fontId="89" fillId="0" borderId="0" xfId="0" applyNumberFormat="1" applyFont="1" applyAlignment="1">
      <alignment horizontal="right" vertical="top"/>
    </xf>
    <xf numFmtId="0" fontId="65" fillId="0" borderId="2" xfId="0" applyFont="1" applyBorder="1" applyAlignment="1">
      <alignment horizontal="center" vertical="center"/>
    </xf>
    <xf numFmtId="49" fontId="57" fillId="0" borderId="2" xfId="0" applyNumberFormat="1" applyFont="1" applyBorder="1" applyAlignment="1">
      <alignment horizontal="center" vertical="center"/>
    </xf>
    <xf numFmtId="49" fontId="60" fillId="0" borderId="2" xfId="0" applyNumberFormat="1" applyFont="1" applyBorder="1" applyAlignment="1">
      <alignment horizontal="center" vertical="center"/>
    </xf>
    <xf numFmtId="49" fontId="68" fillId="0" borderId="11" xfId="0" applyNumberFormat="1" applyFont="1" applyBorder="1" applyAlignment="1">
      <alignment horizontal="centerContinuous" vertical="center"/>
    </xf>
    <xf numFmtId="49" fontId="60" fillId="0" borderId="9" xfId="0" applyNumberFormat="1" applyFont="1" applyBorder="1" applyAlignment="1">
      <alignment horizontal="centerContinuous" vertical="center"/>
    </xf>
    <xf numFmtId="1" fontId="67" fillId="0" borderId="3" xfId="0" applyNumberFormat="1" applyFont="1" applyBorder="1" applyAlignment="1">
      <alignment horizontal="center" vertical="center" wrapText="1"/>
    </xf>
    <xf numFmtId="3" fontId="67" fillId="0" borderId="3" xfId="0" applyNumberFormat="1" applyFont="1" applyBorder="1" applyAlignment="1">
      <alignment horizontal="center" vertical="center" wrapText="1"/>
    </xf>
    <xf numFmtId="0" fontId="67" fillId="0" borderId="3" xfId="0" applyFont="1" applyBorder="1" applyAlignment="1">
      <alignment horizontal="center" vertical="center" wrapText="1"/>
    </xf>
    <xf numFmtId="43" fontId="67" fillId="0" borderId="1" xfId="1" applyFont="1" applyBorder="1" applyAlignment="1" applyProtection="1">
      <alignment horizontal="center" vertical="center" wrapText="1"/>
    </xf>
    <xf numFmtId="0" fontId="67" fillId="0" borderId="1" xfId="0" applyFont="1" applyBorder="1" applyAlignment="1">
      <alignment horizontal="center" vertical="center" wrapText="1"/>
    </xf>
    <xf numFmtId="0" fontId="65" fillId="0" borderId="20" xfId="0" applyFont="1" applyBorder="1" applyAlignment="1">
      <alignment horizontal="left" vertical="center" indent="1"/>
    </xf>
    <xf numFmtId="0" fontId="65" fillId="0" borderId="13" xfId="0" applyFont="1" applyBorder="1" applyAlignment="1">
      <alignment horizontal="center" vertical="center"/>
    </xf>
    <xf numFmtId="0" fontId="65" fillId="0" borderId="1" xfId="0" applyFont="1" applyBorder="1" applyAlignment="1">
      <alignment horizontal="center" vertical="center"/>
    </xf>
    <xf numFmtId="0" fontId="65" fillId="0" borderId="13" xfId="0" applyFont="1" applyBorder="1" applyAlignment="1">
      <alignment horizontal="left" vertical="center" indent="1"/>
    </xf>
    <xf numFmtId="164" fontId="65" fillId="0" borderId="1" xfId="0" applyNumberFormat="1" applyFont="1" applyBorder="1" applyAlignment="1">
      <alignment horizontal="left" vertical="center"/>
    </xf>
    <xf numFmtId="0" fontId="65" fillId="0" borderId="10" xfId="0" applyFont="1" applyBorder="1" applyAlignment="1">
      <alignment horizontal="left" vertical="center" indent="1"/>
    </xf>
    <xf numFmtId="0" fontId="65" fillId="0" borderId="3" xfId="0" applyFont="1" applyBorder="1" applyAlignment="1">
      <alignment horizontal="center" vertical="center"/>
    </xf>
    <xf numFmtId="0" fontId="65" fillId="0" borderId="19" xfId="0" applyFont="1" applyBorder="1" applyAlignment="1">
      <alignment horizontal="left" vertical="center" indent="1"/>
    </xf>
    <xf numFmtId="0" fontId="65" fillId="0" borderId="13" xfId="0" applyFont="1" applyBorder="1" applyAlignment="1">
      <alignment horizontal="left" vertical="center" wrapText="1" indent="1"/>
    </xf>
    <xf numFmtId="0" fontId="65" fillId="0" borderId="1" xfId="0" applyFont="1" applyBorder="1" applyAlignment="1">
      <alignment horizontal="left" vertical="center" indent="1"/>
    </xf>
    <xf numFmtId="0" fontId="65" fillId="0" borderId="15" xfId="0" applyFont="1" applyBorder="1" applyAlignment="1">
      <alignment horizontal="left" vertical="center" indent="1"/>
    </xf>
    <xf numFmtId="0" fontId="65" fillId="0" borderId="9" xfId="0" applyFont="1" applyBorder="1" applyAlignment="1">
      <alignment horizontal="center" vertical="center"/>
    </xf>
    <xf numFmtId="0" fontId="65" fillId="0" borderId="0" xfId="0" applyFont="1" applyAlignment="1">
      <alignment horizontal="center" vertical="center"/>
    </xf>
    <xf numFmtId="38" fontId="60" fillId="0" borderId="0" xfId="0" applyNumberFormat="1" applyFont="1" applyAlignment="1">
      <alignment vertical="center"/>
    </xf>
    <xf numFmtId="49" fontId="67" fillId="0" borderId="2" xfId="0" applyNumberFormat="1" applyFont="1" applyBorder="1" applyAlignment="1">
      <alignment horizontal="center" vertical="center"/>
    </xf>
    <xf numFmtId="3" fontId="60" fillId="0" borderId="0" xfId="0" applyNumberFormat="1" applyFont="1" applyAlignment="1">
      <alignment vertical="center"/>
    </xf>
    <xf numFmtId="0" fontId="76" fillId="0" borderId="19" xfId="0" applyFont="1" applyBorder="1" applyAlignment="1">
      <alignment horizontal="left" indent="2"/>
    </xf>
    <xf numFmtId="0" fontId="65" fillId="0" borderId="10" xfId="0" applyFont="1" applyBorder="1" applyAlignment="1">
      <alignment horizontal="center" vertical="center"/>
    </xf>
    <xf numFmtId="0" fontId="68" fillId="0" borderId="0" xfId="0" applyFont="1" applyAlignment="1">
      <alignment vertical="center"/>
    </xf>
    <xf numFmtId="0" fontId="65" fillId="0" borderId="1" xfId="0" applyFont="1" applyBorder="1" applyAlignment="1">
      <alignment horizontal="center" vertical="top"/>
    </xf>
    <xf numFmtId="38" fontId="58" fillId="0" borderId="0" xfId="0" applyNumberFormat="1" applyFont="1"/>
    <xf numFmtId="0" fontId="65" fillId="0" borderId="48" xfId="0" applyFont="1" applyBorder="1" applyAlignment="1">
      <alignment horizontal="left" vertical="center" indent="4"/>
    </xf>
    <xf numFmtId="0" fontId="65" fillId="0" borderId="30" xfId="0" applyFont="1" applyBorder="1" applyAlignment="1">
      <alignment horizontal="center" vertical="center"/>
    </xf>
    <xf numFmtId="40" fontId="58" fillId="7" borderId="32" xfId="0" applyNumberFormat="1" applyFont="1" applyFill="1" applyBorder="1" applyAlignment="1">
      <alignment horizontal="right" vertical="center"/>
    </xf>
    <xf numFmtId="0" fontId="65" fillId="0" borderId="12" xfId="0" applyFont="1" applyBorder="1" applyAlignment="1">
      <alignment horizontal="left" vertical="center" indent="4"/>
    </xf>
    <xf numFmtId="9" fontId="58" fillId="7" borderId="32" xfId="0" applyNumberFormat="1" applyFont="1" applyFill="1" applyBorder="1" applyAlignment="1">
      <alignment horizontal="right" vertical="center"/>
    </xf>
    <xf numFmtId="1" fontId="57" fillId="0" borderId="3" xfId="0" applyNumberFormat="1" applyFont="1" applyBorder="1" applyAlignment="1">
      <alignment horizontal="center" vertical="center" wrapText="1"/>
    </xf>
    <xf numFmtId="3" fontId="57" fillId="0" borderId="3" xfId="0" applyNumberFormat="1" applyFont="1" applyBorder="1" applyAlignment="1">
      <alignment horizontal="center" vertical="center" wrapText="1"/>
    </xf>
    <xf numFmtId="3" fontId="58" fillId="3" borderId="3" xfId="0" applyNumberFormat="1" applyFont="1" applyFill="1" applyBorder="1" applyAlignment="1">
      <alignment horizontal="center"/>
    </xf>
    <xf numFmtId="3" fontId="60" fillId="3" borderId="10" xfId="0" applyNumberFormat="1" applyFont="1" applyFill="1" applyBorder="1" applyAlignment="1">
      <alignment horizontal="center"/>
    </xf>
    <xf numFmtId="38" fontId="60" fillId="3" borderId="3" xfId="0" applyNumberFormat="1" applyFont="1" applyFill="1" applyBorder="1" applyAlignment="1">
      <alignment horizontal="center"/>
    </xf>
    <xf numFmtId="3" fontId="60" fillId="3" borderId="3" xfId="0" applyNumberFormat="1" applyFont="1" applyFill="1" applyBorder="1" applyAlignment="1">
      <alignment horizontal="center"/>
    </xf>
    <xf numFmtId="0" fontId="65" fillId="0" borderId="13" xfId="0" applyFont="1" applyBorder="1" applyAlignment="1">
      <alignment horizontal="center"/>
    </xf>
    <xf numFmtId="0" fontId="65" fillId="0" borderId="1" xfId="0" applyFont="1" applyBorder="1" applyAlignment="1">
      <alignment horizontal="center"/>
    </xf>
    <xf numFmtId="0" fontId="65" fillId="0" borderId="1" xfId="0" applyFont="1" applyBorder="1" applyAlignment="1">
      <alignment horizontal="center" vertical="center" wrapText="1"/>
    </xf>
    <xf numFmtId="38" fontId="60" fillId="0" borderId="0" xfId="0" applyNumberFormat="1" applyFont="1"/>
    <xf numFmtId="0" fontId="65" fillId="0" borderId="25" xfId="0" applyFont="1" applyBorder="1" applyAlignment="1">
      <alignment horizontal="center" vertical="center"/>
    </xf>
    <xf numFmtId="0" fontId="65" fillId="0" borderId="25" xfId="0" applyFont="1" applyBorder="1" applyAlignment="1">
      <alignment horizontal="center" vertical="top"/>
    </xf>
    <xf numFmtId="0" fontId="65" fillId="0" borderId="17" xfId="0" applyFont="1" applyBorder="1" applyAlignment="1">
      <alignment horizontal="center" vertical="center"/>
    </xf>
    <xf numFmtId="1" fontId="65" fillId="0" borderId="1" xfId="0" applyNumberFormat="1" applyFont="1" applyBorder="1" applyAlignment="1">
      <alignment horizontal="center" vertical="center"/>
    </xf>
    <xf numFmtId="0" fontId="65" fillId="0" borderId="20" xfId="0" applyFont="1" applyBorder="1" applyAlignment="1">
      <alignment horizontal="left" vertical="top" wrapText="1" indent="1"/>
    </xf>
    <xf numFmtId="1" fontId="65" fillId="0" borderId="1" xfId="0" applyNumberFormat="1" applyFont="1" applyBorder="1" applyAlignment="1">
      <alignment horizontal="center" vertical="top"/>
    </xf>
    <xf numFmtId="1" fontId="65" fillId="0" borderId="3" xfId="0" applyNumberFormat="1" applyFont="1" applyBorder="1" applyAlignment="1">
      <alignment horizontal="center" vertical="center"/>
    </xf>
    <xf numFmtId="1" fontId="65" fillId="0" borderId="116" xfId="0" applyNumberFormat="1" applyFont="1" applyBorder="1" applyAlignment="1">
      <alignment horizontal="center" vertical="center"/>
    </xf>
    <xf numFmtId="1" fontId="65" fillId="0" borderId="31" xfId="0" applyNumberFormat="1" applyFont="1" applyBorder="1" applyAlignment="1">
      <alignment horizontal="center" vertical="center"/>
    </xf>
    <xf numFmtId="1" fontId="65" fillId="0" borderId="32" xfId="0" applyNumberFormat="1" applyFont="1" applyBorder="1" applyAlignment="1">
      <alignment horizontal="center" vertical="center"/>
    </xf>
    <xf numFmtId="0" fontId="65" fillId="0" borderId="1" xfId="0" applyFont="1" applyBorder="1" applyAlignment="1">
      <alignment horizontal="center" vertical="top" wrapText="1"/>
    </xf>
    <xf numFmtId="0" fontId="65" fillId="0" borderId="119" xfId="0" applyFont="1" applyBorder="1" applyAlignment="1">
      <alignment horizontal="center" vertical="center"/>
    </xf>
    <xf numFmtId="0" fontId="65" fillId="0" borderId="91" xfId="0" applyFont="1" applyBorder="1" applyAlignment="1">
      <alignment horizontal="center" vertical="center"/>
    </xf>
    <xf numFmtId="0" fontId="65" fillId="0" borderId="0" xfId="0" applyFont="1" applyAlignment="1">
      <alignment horizontal="left" vertical="center" wrapText="1"/>
    </xf>
    <xf numFmtId="0" fontId="65" fillId="0" borderId="0" xfId="0" applyFont="1" applyAlignment="1">
      <alignment horizontal="center" vertical="center" wrapText="1"/>
    </xf>
    <xf numFmtId="0" fontId="60" fillId="0" borderId="0" xfId="0" applyFont="1" applyAlignment="1">
      <alignment wrapText="1"/>
    </xf>
    <xf numFmtId="164" fontId="67" fillId="3" borderId="12" xfId="0" applyNumberFormat="1" applyFont="1" applyFill="1" applyBorder="1" applyAlignment="1">
      <alignment horizontal="left" vertical="center" wrapText="1" indent="1"/>
    </xf>
    <xf numFmtId="49" fontId="67" fillId="3" borderId="13" xfId="0" applyNumberFormat="1" applyFont="1" applyFill="1" applyBorder="1" applyAlignment="1">
      <alignment horizontal="center" vertical="center"/>
    </xf>
    <xf numFmtId="38" fontId="60" fillId="0" borderId="0" xfId="0" applyNumberFormat="1" applyFont="1" applyAlignment="1">
      <alignment horizontal="right" vertical="center"/>
    </xf>
    <xf numFmtId="0" fontId="65" fillId="0" borderId="1" xfId="0" applyFont="1" applyBorder="1" applyAlignment="1">
      <alignment horizontal="left" vertical="center" wrapText="1" indent="1"/>
    </xf>
    <xf numFmtId="0" fontId="76" fillId="0" borderId="0" xfId="0" applyFont="1" applyAlignment="1">
      <alignment horizontal="left" indent="2"/>
    </xf>
    <xf numFmtId="0" fontId="76" fillId="0" borderId="0" xfId="0" applyFont="1" applyAlignment="1">
      <alignment horizontal="left"/>
    </xf>
    <xf numFmtId="0" fontId="76" fillId="0" borderId="0" xfId="0" applyFont="1" applyAlignment="1">
      <alignment horizontal="left" vertical="top" indent="2"/>
    </xf>
    <xf numFmtId="0" fontId="76" fillId="0" borderId="0" xfId="0" applyFont="1" applyAlignment="1">
      <alignment horizontal="left" vertical="top"/>
    </xf>
    <xf numFmtId="49" fontId="65" fillId="0" borderId="12" xfId="0" applyNumberFormat="1" applyFont="1" applyBorder="1" applyAlignment="1">
      <alignment horizontal="left" vertical="center" indent="1"/>
    </xf>
    <xf numFmtId="49" fontId="65" fillId="0" borderId="20" xfId="0" applyNumberFormat="1" applyFont="1" applyBorder="1" applyAlignment="1">
      <alignment horizontal="left" vertical="center"/>
    </xf>
    <xf numFmtId="38" fontId="58" fillId="3" borderId="0" xfId="0" applyNumberFormat="1" applyFont="1" applyFill="1" applyAlignment="1">
      <alignment horizontal="right" vertical="center"/>
    </xf>
    <xf numFmtId="38" fontId="58" fillId="3" borderId="17" xfId="0" applyNumberFormat="1" applyFont="1" applyFill="1" applyBorder="1" applyAlignment="1">
      <alignment horizontal="right" vertical="center"/>
    </xf>
    <xf numFmtId="164" fontId="65" fillId="0" borderId="1" xfId="9" applyNumberFormat="1" applyFont="1" applyBorder="1" applyAlignment="1" applyProtection="1">
      <alignment horizontal="left" vertical="center"/>
      <protection locked="0"/>
    </xf>
    <xf numFmtId="174" fontId="65" fillId="0" borderId="1" xfId="9" applyNumberFormat="1" applyFont="1" applyBorder="1" applyAlignment="1" applyProtection="1">
      <alignment horizontal="right"/>
      <protection locked="0"/>
    </xf>
    <xf numFmtId="0" fontId="67" fillId="0" borderId="8" xfId="0" applyFont="1" applyBorder="1" applyAlignment="1">
      <alignment horizontal="center" vertical="center" wrapText="1"/>
    </xf>
    <xf numFmtId="0" fontId="67" fillId="0" borderId="21" xfId="0" applyFont="1" applyBorder="1" applyAlignment="1">
      <alignment horizontal="center" vertical="center"/>
    </xf>
    <xf numFmtId="0" fontId="67" fillId="0" borderId="21" xfId="0" applyFont="1" applyBorder="1" applyAlignment="1">
      <alignment horizontal="center" vertical="center" wrapText="1"/>
    </xf>
    <xf numFmtId="0" fontId="60" fillId="0" borderId="6" xfId="0" applyFont="1" applyBorder="1" applyAlignment="1">
      <alignment vertical="center"/>
    </xf>
    <xf numFmtId="38" fontId="58" fillId="0" borderId="21" xfId="0" applyNumberFormat="1" applyFont="1" applyBorder="1" applyAlignment="1" applyProtection="1">
      <alignment horizontal="right" vertical="center"/>
      <protection locked="0"/>
    </xf>
    <xf numFmtId="0" fontId="60" fillId="6" borderId="6" xfId="0" applyFont="1" applyFill="1" applyBorder="1" applyAlignment="1">
      <alignment vertical="center"/>
    </xf>
    <xf numFmtId="38" fontId="58" fillId="6" borderId="44" xfId="0" applyNumberFormat="1" applyFont="1" applyFill="1" applyBorder="1" applyAlignment="1">
      <alignment horizontal="right" vertical="center"/>
    </xf>
    <xf numFmtId="49" fontId="65" fillId="0" borderId="6" xfId="0" applyNumberFormat="1" applyFont="1" applyBorder="1" applyAlignment="1">
      <alignment horizontal="center" vertical="center" wrapText="1"/>
    </xf>
    <xf numFmtId="38" fontId="58" fillId="6" borderId="7" xfId="0" applyNumberFormat="1" applyFont="1" applyFill="1" applyBorder="1" applyAlignment="1">
      <alignment vertical="center"/>
    </xf>
    <xf numFmtId="38" fontId="58" fillId="6" borderId="7" xfId="0" applyNumberFormat="1" applyFont="1" applyFill="1" applyBorder="1" applyAlignment="1">
      <alignment horizontal="right" vertical="center"/>
    </xf>
    <xf numFmtId="0" fontId="65" fillId="0" borderId="45" xfId="0" applyFont="1" applyBorder="1" applyAlignment="1">
      <alignment horizontal="left" indent="1"/>
    </xf>
    <xf numFmtId="0" fontId="65" fillId="0" borderId="5" xfId="0" applyFont="1" applyBorder="1" applyAlignment="1">
      <alignment horizontal="left" indent="1"/>
    </xf>
    <xf numFmtId="49" fontId="65" fillId="0" borderId="6" xfId="0" applyNumberFormat="1" applyFont="1" applyBorder="1" applyAlignment="1">
      <alignment horizontal="center" vertical="center"/>
    </xf>
    <xf numFmtId="0" fontId="65" fillId="0" borderId="45" xfId="0" applyFont="1" applyBorder="1" applyAlignment="1">
      <alignment horizontal="left" vertical="center" indent="1"/>
    </xf>
    <xf numFmtId="38" fontId="58" fillId="6" borderId="21" xfId="0" applyNumberFormat="1" applyFont="1" applyFill="1" applyBorder="1" applyAlignment="1">
      <alignment horizontal="right" vertical="center"/>
    </xf>
    <xf numFmtId="49" fontId="65" fillId="0" borderId="5" xfId="0" applyNumberFormat="1" applyFont="1" applyBorder="1" applyAlignment="1">
      <alignment horizontal="center" vertical="center"/>
    </xf>
    <xf numFmtId="49" fontId="65" fillId="6" borderId="58" xfId="0" applyNumberFormat="1" applyFont="1" applyFill="1" applyBorder="1" applyAlignment="1">
      <alignment horizontal="center" vertical="center"/>
    </xf>
    <xf numFmtId="49" fontId="65" fillId="0" borderId="21" xfId="0" applyNumberFormat="1" applyFont="1" applyBorder="1" applyAlignment="1">
      <alignment horizontal="center" vertical="center"/>
    </xf>
    <xf numFmtId="49" fontId="65" fillId="3" borderId="21" xfId="0" applyNumberFormat="1" applyFont="1" applyFill="1" applyBorder="1" applyAlignment="1">
      <alignment horizontal="center" vertical="center"/>
    </xf>
    <xf numFmtId="38" fontId="58" fillId="3" borderId="7" xfId="0" applyNumberFormat="1" applyFont="1" applyFill="1" applyBorder="1" applyAlignment="1">
      <alignment horizontal="right" vertical="center"/>
    </xf>
    <xf numFmtId="38" fontId="58" fillId="6" borderId="43" xfId="0" applyNumberFormat="1" applyFont="1" applyFill="1" applyBorder="1" applyAlignment="1">
      <alignment horizontal="right" vertical="center"/>
    </xf>
    <xf numFmtId="0" fontId="67" fillId="0" borderId="5" xfId="0" applyFont="1" applyBorder="1" applyAlignment="1">
      <alignment horizontal="left" vertical="center"/>
    </xf>
    <xf numFmtId="0" fontId="60" fillId="0" borderId="6" xfId="0" applyFont="1" applyBorder="1"/>
    <xf numFmtId="0" fontId="58" fillId="0" borderId="49" xfId="0" applyFont="1" applyBorder="1" applyAlignment="1">
      <alignment vertical="center"/>
    </xf>
    <xf numFmtId="0" fontId="60" fillId="0" borderId="8" xfId="0" applyFont="1" applyBorder="1"/>
    <xf numFmtId="0" fontId="60" fillId="0" borderId="39" xfId="0" applyFont="1" applyBorder="1"/>
    <xf numFmtId="0" fontId="68" fillId="0" borderId="0" xfId="0" applyFont="1" applyAlignment="1">
      <alignment horizontal="center"/>
    </xf>
    <xf numFmtId="0" fontId="68" fillId="0" borderId="21" xfId="0" applyFont="1" applyBorder="1" applyAlignment="1" applyProtection="1">
      <alignment horizontal="center"/>
      <protection locked="0"/>
    </xf>
    <xf numFmtId="0" fontId="65" fillId="0" borderId="4" xfId="0" applyFont="1" applyBorder="1" applyAlignment="1">
      <alignment vertical="center"/>
    </xf>
    <xf numFmtId="0" fontId="65" fillId="0" borderId="0" xfId="0" applyFont="1" applyAlignment="1">
      <alignment horizontal="left" indent="1"/>
    </xf>
    <xf numFmtId="0" fontId="65" fillId="0" borderId="21" xfId="0" applyFont="1" applyBorder="1" applyAlignment="1">
      <alignment horizontal="left" vertical="center"/>
    </xf>
    <xf numFmtId="0" fontId="76" fillId="0" borderId="4" xfId="0" applyFont="1" applyBorder="1"/>
    <xf numFmtId="0" fontId="58" fillId="0" borderId="39" xfId="0" applyFont="1" applyBorder="1" applyAlignment="1">
      <alignment vertical="center"/>
    </xf>
    <xf numFmtId="0" fontId="76" fillId="0" borderId="4" xfId="0" applyFont="1" applyBorder="1" applyAlignment="1">
      <alignment vertical="top"/>
    </xf>
    <xf numFmtId="0" fontId="60" fillId="6" borderId="5" xfId="0" applyFont="1" applyFill="1" applyBorder="1"/>
    <xf numFmtId="0" fontId="58" fillId="6" borderId="21" xfId="0" applyFont="1" applyFill="1" applyBorder="1" applyAlignment="1">
      <alignment vertical="center"/>
    </xf>
    <xf numFmtId="0" fontId="97" fillId="0" borderId="0" xfId="0" applyFont="1" applyAlignment="1">
      <alignment horizontal="left" indent="2"/>
    </xf>
    <xf numFmtId="0" fontId="65" fillId="0" borderId="5" xfId="0" applyFont="1" applyBorder="1" applyAlignment="1">
      <alignment vertical="center"/>
    </xf>
    <xf numFmtId="0" fontId="65" fillId="0" borderId="6" xfId="0" applyFont="1" applyBorder="1" applyAlignment="1">
      <alignment vertical="center"/>
    </xf>
    <xf numFmtId="0" fontId="97" fillId="0" borderId="0" xfId="0" applyFont="1" applyAlignment="1">
      <alignment horizontal="left" vertical="top"/>
    </xf>
    <xf numFmtId="0" fontId="60" fillId="0" borderId="0" xfId="0" applyFont="1" applyAlignment="1">
      <alignment vertical="top"/>
    </xf>
    <xf numFmtId="0" fontId="67" fillId="6" borderId="45" xfId="0" applyFont="1" applyFill="1" applyBorder="1" applyAlignment="1">
      <alignment vertical="center"/>
    </xf>
    <xf numFmtId="0" fontId="82" fillId="0" borderId="49" xfId="0" applyFont="1" applyBorder="1" applyAlignment="1">
      <alignment horizontal="left" indent="2"/>
    </xf>
    <xf numFmtId="0" fontId="60" fillId="0" borderId="8" xfId="0" applyFont="1" applyBorder="1" applyAlignment="1">
      <alignment horizontal="left" vertical="center"/>
    </xf>
    <xf numFmtId="0" fontId="60" fillId="0" borderId="8" xfId="0" applyFont="1" applyBorder="1" applyAlignment="1">
      <alignment vertical="center"/>
    </xf>
    <xf numFmtId="0" fontId="57" fillId="0" borderId="8" xfId="0" applyFont="1" applyBorder="1" applyAlignment="1">
      <alignment horizontal="left" vertical="center"/>
    </xf>
    <xf numFmtId="0" fontId="67" fillId="0" borderId="49" xfId="0" applyFont="1" applyBorder="1" applyAlignment="1">
      <alignment horizontal="center" vertical="center" wrapText="1"/>
    </xf>
    <xf numFmtId="0" fontId="67" fillId="0" borderId="7" xfId="0" applyFont="1" applyBorder="1" applyAlignment="1">
      <alignment horizontal="center" vertical="center" wrapText="1"/>
    </xf>
    <xf numFmtId="0" fontId="60" fillId="0" borderId="0" xfId="0" applyFont="1" applyAlignment="1">
      <alignment horizontal="center" vertical="center" wrapText="1"/>
    </xf>
    <xf numFmtId="38" fontId="58" fillId="0" borderId="43" xfId="0" applyNumberFormat="1" applyFont="1" applyBorder="1" applyAlignment="1" applyProtection="1">
      <alignment horizontal="right" vertical="center"/>
      <protection locked="0"/>
    </xf>
    <xf numFmtId="0" fontId="67" fillId="6" borderId="43" xfId="0" applyFont="1" applyFill="1" applyBorder="1" applyAlignment="1">
      <alignment horizontal="center" vertical="center" wrapText="1"/>
    </xf>
    <xf numFmtId="38" fontId="67" fillId="6" borderId="43" xfId="0" quotePrefix="1" applyNumberFormat="1" applyFont="1" applyFill="1" applyBorder="1" applyAlignment="1">
      <alignment horizontal="center" vertical="center"/>
    </xf>
    <xf numFmtId="49" fontId="58" fillId="6" borderId="44" xfId="0" applyNumberFormat="1" applyFont="1" applyFill="1" applyBorder="1" applyAlignment="1">
      <alignment horizontal="right" vertical="center"/>
    </xf>
    <xf numFmtId="49" fontId="58" fillId="6" borderId="43" xfId="0" applyNumberFormat="1" applyFont="1" applyFill="1" applyBorder="1" applyAlignment="1">
      <alignment horizontal="right" vertical="center"/>
    </xf>
    <xf numFmtId="0" fontId="65" fillId="0" borderId="21" xfId="0" applyFont="1" applyBorder="1" applyAlignment="1">
      <alignment horizontal="center" vertical="center"/>
    </xf>
    <xf numFmtId="49" fontId="58" fillId="3" borderId="7" xfId="0" applyNumberFormat="1" applyFont="1" applyFill="1" applyBorder="1" applyAlignment="1">
      <alignment horizontal="right" vertical="center"/>
    </xf>
    <xf numFmtId="38" fontId="67" fillId="6" borderId="43" xfId="0" applyNumberFormat="1" applyFont="1" applyFill="1" applyBorder="1" applyAlignment="1">
      <alignment horizontal="center" vertical="center"/>
    </xf>
    <xf numFmtId="0" fontId="65" fillId="0" borderId="45" xfId="0" applyFont="1" applyBorder="1" applyAlignment="1">
      <alignment horizontal="left" vertical="center" wrapText="1" indent="1"/>
    </xf>
    <xf numFmtId="38" fontId="58" fillId="0" borderId="21" xfId="0" applyNumberFormat="1" applyFont="1" applyBorder="1" applyAlignment="1" applyProtection="1">
      <alignment horizontal="right"/>
      <protection locked="0"/>
    </xf>
    <xf numFmtId="0" fontId="65" fillId="0" borderId="45" xfId="0" applyFont="1" applyBorder="1" applyAlignment="1">
      <alignment horizontal="left" vertical="center" wrapText="1" indent="2"/>
    </xf>
    <xf numFmtId="49" fontId="67" fillId="6" borderId="43" xfId="0" applyNumberFormat="1" applyFont="1" applyFill="1" applyBorder="1" applyAlignment="1">
      <alignment horizontal="center" vertical="center"/>
    </xf>
    <xf numFmtId="38" fontId="58" fillId="6" borderId="42" xfId="0" applyNumberFormat="1" applyFont="1" applyFill="1" applyBorder="1" applyAlignment="1">
      <alignment horizontal="right" vertical="center"/>
    </xf>
    <xf numFmtId="0" fontId="60" fillId="6" borderId="7" xfId="0" applyFont="1" applyFill="1" applyBorder="1" applyAlignment="1">
      <alignment vertical="center"/>
    </xf>
    <xf numFmtId="0" fontId="60" fillId="0" borderId="0" xfId="0" applyFont="1" applyAlignment="1">
      <alignment horizontal="right" vertical="center" indent="1"/>
    </xf>
    <xf numFmtId="0" fontId="65" fillId="0" borderId="0" xfId="0" applyFont="1" applyAlignment="1">
      <alignment horizontal="right" vertical="center" indent="1"/>
    </xf>
    <xf numFmtId="166" fontId="65" fillId="0" borderId="0" xfId="10" applyNumberFormat="1" applyFont="1" applyAlignment="1">
      <alignment horizontal="right" vertical="center"/>
    </xf>
    <xf numFmtId="0" fontId="65" fillId="0" borderId="0" xfId="10" applyFont="1" applyAlignment="1">
      <alignment horizontal="left" vertical="center"/>
    </xf>
    <xf numFmtId="166" fontId="65" fillId="0" borderId="0" xfId="11" applyNumberFormat="1" applyFont="1" applyAlignment="1">
      <alignment horizontal="right" vertical="center"/>
    </xf>
    <xf numFmtId="0" fontId="65" fillId="0" borderId="0" xfId="11" applyFont="1" applyAlignment="1">
      <alignment vertical="center"/>
    </xf>
    <xf numFmtId="0" fontId="57" fillId="6" borderId="11" xfId="0" applyFont="1" applyFill="1" applyBorder="1" applyAlignment="1">
      <alignment horizontal="left"/>
    </xf>
    <xf numFmtId="0" fontId="57" fillId="6" borderId="15" xfId="0" applyFont="1" applyFill="1" applyBorder="1"/>
    <xf numFmtId="0" fontId="60" fillId="6" borderId="15" xfId="0" applyFont="1" applyFill="1" applyBorder="1"/>
    <xf numFmtId="0" fontId="60" fillId="6" borderId="9" xfId="0" applyFont="1" applyFill="1" applyBorder="1"/>
    <xf numFmtId="0" fontId="57" fillId="6" borderId="0" xfId="0" applyFont="1" applyFill="1"/>
    <xf numFmtId="0" fontId="60" fillId="6" borderId="0" xfId="0" applyFont="1" applyFill="1"/>
    <xf numFmtId="0" fontId="60" fillId="6" borderId="17" xfId="0" applyFont="1" applyFill="1" applyBorder="1"/>
    <xf numFmtId="0" fontId="90" fillId="6" borderId="0" xfId="0" applyFont="1" applyFill="1" applyAlignment="1">
      <alignment horizontal="left"/>
    </xf>
    <xf numFmtId="0" fontId="60" fillId="6" borderId="0" xfId="0" applyFont="1" applyFill="1" applyAlignment="1">
      <alignment vertical="center"/>
    </xf>
    <xf numFmtId="0" fontId="60" fillId="6" borderId="0" xfId="0" applyFont="1" applyFill="1" applyAlignment="1">
      <alignment horizontal="left" vertical="center"/>
    </xf>
    <xf numFmtId="0" fontId="60" fillId="6" borderId="17" xfId="0" applyFont="1" applyFill="1" applyBorder="1" applyAlignment="1">
      <alignment horizontal="left" vertical="center"/>
    </xf>
    <xf numFmtId="0" fontId="57" fillId="6" borderId="11" xfId="0" applyFont="1" applyFill="1" applyBorder="1" applyAlignment="1">
      <alignment vertical="center"/>
    </xf>
    <xf numFmtId="0" fontId="67" fillId="6" borderId="15" xfId="0" applyFont="1" applyFill="1" applyBorder="1" applyAlignment="1">
      <alignment vertical="center"/>
    </xf>
    <xf numFmtId="0" fontId="60" fillId="6" borderId="15" xfId="0" applyFont="1" applyFill="1" applyBorder="1" applyAlignment="1">
      <alignment vertical="center"/>
    </xf>
    <xf numFmtId="0" fontId="60" fillId="0" borderId="16" xfId="0" applyFont="1" applyBorder="1" applyAlignment="1">
      <alignment vertical="center"/>
    </xf>
    <xf numFmtId="0" fontId="60" fillId="0" borderId="17" xfId="0" applyFont="1" applyBorder="1" applyAlignment="1">
      <alignment vertical="center"/>
    </xf>
    <xf numFmtId="0" fontId="65" fillId="0" borderId="12" xfId="0" applyFont="1" applyBorder="1" applyAlignment="1">
      <alignment horizontal="left" vertical="center" indent="1"/>
    </xf>
    <xf numFmtId="0" fontId="60" fillId="0" borderId="20" xfId="0" applyFont="1" applyBorder="1" applyAlignment="1">
      <alignment vertical="center"/>
    </xf>
    <xf numFmtId="0" fontId="65" fillId="0" borderId="13" xfId="0" applyFont="1" applyBorder="1" applyAlignment="1">
      <alignment horizontal="right" vertical="center"/>
    </xf>
    <xf numFmtId="0" fontId="65" fillId="0" borderId="16" xfId="0" applyFont="1" applyBorder="1" applyAlignment="1">
      <alignment horizontal="center" vertical="center"/>
    </xf>
    <xf numFmtId="38" fontId="58" fillId="0" borderId="17" xfId="0" applyNumberFormat="1" applyFont="1" applyBorder="1" applyAlignment="1">
      <alignment vertical="center"/>
    </xf>
    <xf numFmtId="0" fontId="76" fillId="0" borderId="20" xfId="0" applyFont="1" applyBorder="1" applyAlignment="1">
      <alignment vertical="center"/>
    </xf>
    <xf numFmtId="38" fontId="58" fillId="0" borderId="17" xfId="0" applyNumberFormat="1" applyFont="1" applyBorder="1"/>
    <xf numFmtId="0" fontId="65" fillId="0" borderId="18" xfId="0" applyFont="1" applyBorder="1" applyAlignment="1">
      <alignment horizontal="center" vertical="center"/>
    </xf>
    <xf numFmtId="38" fontId="58" fillId="0" borderId="10" xfId="0" applyNumberFormat="1" applyFont="1" applyBorder="1" applyAlignment="1">
      <alignment vertical="center"/>
    </xf>
    <xf numFmtId="0" fontId="60" fillId="6" borderId="9" xfId="0" applyFont="1" applyFill="1" applyBorder="1" applyAlignment="1">
      <alignment vertical="center"/>
    </xf>
    <xf numFmtId="0" fontId="57" fillId="6" borderId="18" xfId="0" applyFont="1" applyFill="1" applyBorder="1" applyAlignment="1">
      <alignment vertical="center"/>
    </xf>
    <xf numFmtId="0" fontId="68" fillId="6" borderId="19" xfId="0" applyFont="1" applyFill="1" applyBorder="1" applyAlignment="1">
      <alignment horizontal="left" vertical="center" indent="1"/>
    </xf>
    <xf numFmtId="0" fontId="60" fillId="6" borderId="19" xfId="0" applyFont="1" applyFill="1" applyBorder="1" applyAlignment="1">
      <alignment horizontal="left" vertical="center"/>
    </xf>
    <xf numFmtId="0" fontId="60" fillId="0" borderId="16" xfId="0" applyFont="1" applyBorder="1"/>
    <xf numFmtId="0" fontId="58" fillId="0" borderId="16" xfId="0" applyFont="1" applyBorder="1"/>
    <xf numFmtId="0" fontId="65" fillId="0" borderId="16" xfId="0" applyFont="1" applyBorder="1"/>
    <xf numFmtId="0" fontId="67" fillId="0" borderId="12" xfId="0" applyFont="1" applyBorder="1" applyAlignment="1">
      <alignment horizontal="left"/>
    </xf>
    <xf numFmtId="0" fontId="67" fillId="0" borderId="13" xfId="0" applyFont="1" applyBorder="1" applyAlignment="1">
      <alignment horizontal="left" indent="1"/>
    </xf>
    <xf numFmtId="49" fontId="65" fillId="0" borderId="1" xfId="0" applyNumberFormat="1" applyFont="1" applyBorder="1" applyAlignment="1">
      <alignment horizontal="center"/>
    </xf>
    <xf numFmtId="0" fontId="65" fillId="0" borderId="12" xfId="0" applyFont="1" applyBorder="1" applyAlignment="1">
      <alignment horizontal="left" indent="1"/>
    </xf>
    <xf numFmtId="0" fontId="65" fillId="0" borderId="13" xfId="0" applyFont="1" applyBorder="1" applyAlignment="1">
      <alignment horizontal="left" indent="2"/>
    </xf>
    <xf numFmtId="0" fontId="67" fillId="0" borderId="13" xfId="0" applyFont="1" applyBorder="1" applyAlignment="1">
      <alignment horizontal="left" indent="2"/>
    </xf>
    <xf numFmtId="0" fontId="65" fillId="0" borderId="13" xfId="0" applyFont="1" applyBorder="1" applyAlignment="1">
      <alignment horizontal="left" indent="4"/>
    </xf>
    <xf numFmtId="0" fontId="67" fillId="7" borderId="12" xfId="0" applyFont="1" applyFill="1" applyBorder="1" applyAlignment="1">
      <alignment horizontal="left" indent="2"/>
    </xf>
    <xf numFmtId="0" fontId="67" fillId="7" borderId="13" xfId="0" applyFont="1" applyFill="1" applyBorder="1" applyAlignment="1">
      <alignment horizontal="left" indent="2"/>
    </xf>
    <xf numFmtId="0" fontId="65" fillId="7" borderId="1" xfId="0" applyFont="1" applyFill="1" applyBorder="1"/>
    <xf numFmtId="0" fontId="58" fillId="0" borderId="17" xfId="0" applyFont="1" applyBorder="1"/>
    <xf numFmtId="0" fontId="67" fillId="0" borderId="19" xfId="0" applyFont="1" applyBorder="1" applyAlignment="1">
      <alignment horizontal="centerContinuous"/>
    </xf>
    <xf numFmtId="0" fontId="58" fillId="0" borderId="10" xfId="0" applyFont="1" applyBorder="1" applyAlignment="1">
      <alignment horizontal="centerContinuous"/>
    </xf>
    <xf numFmtId="0" fontId="60" fillId="0" borderId="18" xfId="0" applyFont="1" applyBorder="1"/>
    <xf numFmtId="0" fontId="60" fillId="0" borderId="19" xfId="0" applyFont="1" applyBorder="1"/>
    <xf numFmtId="0" fontId="58" fillId="0" borderId="18" xfId="0" applyFont="1" applyBorder="1"/>
    <xf numFmtId="0" fontId="58" fillId="0" borderId="10" xfId="0" applyFont="1" applyBorder="1"/>
    <xf numFmtId="168" fontId="60" fillId="0" borderId="0" xfId="3" applyNumberFormat="1" applyFont="1" applyAlignment="1">
      <alignment horizontal="center"/>
    </xf>
    <xf numFmtId="0" fontId="68" fillId="0" borderId="21" xfId="3" applyFont="1" applyBorder="1" applyAlignment="1" applyProtection="1">
      <alignment horizontal="center" vertical="center"/>
      <protection locked="0"/>
    </xf>
    <xf numFmtId="164" fontId="60" fillId="0" borderId="0" xfId="0" applyNumberFormat="1" applyFont="1"/>
    <xf numFmtId="165" fontId="65" fillId="0" borderId="0" xfId="0" applyNumberFormat="1" applyFont="1" applyAlignment="1">
      <alignment horizontal="left"/>
    </xf>
    <xf numFmtId="0" fontId="109" fillId="0" borderId="0" xfId="0" applyFont="1"/>
    <xf numFmtId="0" fontId="58" fillId="0" borderId="0" xfId="0" applyFont="1" applyAlignment="1">
      <alignment vertical="top" wrapText="1"/>
    </xf>
    <xf numFmtId="0" fontId="60" fillId="0" borderId="0" xfId="3" applyFont="1" applyAlignment="1">
      <alignment wrapText="1"/>
    </xf>
    <xf numFmtId="0" fontId="67" fillId="0" borderId="45" xfId="3" applyFont="1" applyBorder="1" applyAlignment="1">
      <alignment horizontal="center" vertical="center"/>
    </xf>
    <xf numFmtId="0" fontId="67" fillId="0" borderId="21" xfId="3" applyFont="1" applyBorder="1" applyAlignment="1">
      <alignment horizontal="center" vertical="center" wrapText="1"/>
    </xf>
    <xf numFmtId="0" fontId="57" fillId="0" borderId="21" xfId="3" applyFont="1" applyBorder="1" applyAlignment="1">
      <alignment horizontal="left" vertical="center" wrapText="1" indent="1"/>
    </xf>
    <xf numFmtId="0" fontId="60" fillId="0" borderId="0" xfId="3" applyFont="1" applyAlignment="1">
      <alignment horizontal="left" vertical="center"/>
    </xf>
    <xf numFmtId="0" fontId="67" fillId="0" borderId="44" xfId="3" applyFont="1" applyBorder="1" applyAlignment="1">
      <alignment horizontal="left" vertical="center" wrapText="1" indent="2"/>
    </xf>
    <xf numFmtId="0" fontId="67" fillId="0" borderId="21" xfId="3" applyFont="1" applyBorder="1" applyAlignment="1">
      <alignment horizontal="left" vertical="center" wrapText="1" indent="1"/>
    </xf>
    <xf numFmtId="0" fontId="57" fillId="0" borderId="0" xfId="3" applyFont="1" applyAlignment="1">
      <alignment wrapText="1"/>
    </xf>
    <xf numFmtId="38" fontId="68" fillId="0" borderId="0" xfId="3" applyNumberFormat="1" applyFont="1"/>
    <xf numFmtId="0" fontId="65" fillId="0" borderId="0" xfId="3" applyFont="1" applyAlignment="1">
      <alignment horizontal="left" vertical="center" wrapText="1"/>
    </xf>
    <xf numFmtId="0" fontId="60" fillId="0" borderId="0" xfId="3" applyFont="1" applyAlignment="1">
      <alignment horizontal="left" vertical="center" wrapText="1"/>
    </xf>
    <xf numFmtId="0" fontId="60" fillId="0" borderId="0" xfId="3" applyFont="1" applyAlignment="1">
      <alignment horizontal="left"/>
    </xf>
    <xf numFmtId="49" fontId="112" fillId="0" borderId="0" xfId="0" applyNumberFormat="1" applyFont="1" applyAlignment="1">
      <alignment horizontal="centerContinuous" vertical="top"/>
    </xf>
    <xf numFmtId="0" fontId="58" fillId="0" borderId="0" xfId="0" applyFont="1" applyAlignment="1">
      <alignment horizontal="centerContinuous" vertical="top"/>
    </xf>
    <xf numFmtId="0" fontId="58" fillId="0" borderId="0" xfId="0" applyFont="1" applyAlignment="1">
      <alignment horizontal="centerContinuous" vertical="top" wrapText="1"/>
    </xf>
    <xf numFmtId="0" fontId="67" fillId="0" borderId="0" xfId="0" applyFont="1" applyAlignment="1">
      <alignment horizontal="centerContinuous" vertical="top"/>
    </xf>
    <xf numFmtId="0" fontId="58" fillId="0" borderId="16" xfId="0" applyFont="1" applyBorder="1" applyAlignment="1">
      <alignment horizontal="left" vertical="top"/>
    </xf>
    <xf numFmtId="164" fontId="114" fillId="0" borderId="0" xfId="0" applyNumberFormat="1" applyFont="1" applyAlignment="1">
      <alignment horizontal="right" vertical="top"/>
    </xf>
    <xf numFmtId="0" fontId="116" fillId="0" borderId="12" xfId="0" applyFont="1" applyBorder="1" applyAlignment="1">
      <alignment horizontal="right" vertical="top"/>
    </xf>
    <xf numFmtId="0" fontId="58" fillId="0" borderId="20" xfId="0" applyFont="1" applyBorder="1" applyAlignment="1">
      <alignment horizontal="left" vertical="top" indent="1"/>
    </xf>
    <xf numFmtId="0" fontId="88" fillId="0" borderId="1" xfId="0" applyFont="1" applyBorder="1" applyAlignment="1">
      <alignment vertical="top" wrapText="1"/>
    </xf>
    <xf numFmtId="0" fontId="58" fillId="0" borderId="13" xfId="0" applyFont="1" applyBorder="1" applyAlignment="1">
      <alignment horizontal="left" vertical="top" indent="1"/>
    </xf>
    <xf numFmtId="0" fontId="88" fillId="0" borderId="63" xfId="12" applyFont="1" applyBorder="1" applyAlignment="1">
      <alignment vertical="center"/>
    </xf>
    <xf numFmtId="0" fontId="116" fillId="0" borderId="16" xfId="0" applyFont="1" applyBorder="1" applyAlignment="1">
      <alignment horizontal="right" vertical="top"/>
    </xf>
    <xf numFmtId="0" fontId="88" fillId="0" borderId="9" xfId="12" applyFont="1" applyBorder="1" applyAlignment="1">
      <alignment vertical="center" wrapText="1"/>
    </xf>
    <xf numFmtId="0" fontId="114" fillId="0" borderId="20" xfId="0" applyFont="1" applyBorder="1" applyAlignment="1">
      <alignment horizontal="left" vertical="center"/>
    </xf>
    <xf numFmtId="0" fontId="65" fillId="0" borderId="13" xfId="0" applyFont="1" applyBorder="1" applyAlignment="1">
      <alignment vertical="top" wrapText="1"/>
    </xf>
    <xf numFmtId="0" fontId="116" fillId="0" borderId="20" xfId="0" applyFont="1" applyBorder="1" applyAlignment="1">
      <alignment horizontal="left" vertical="center"/>
    </xf>
    <xf numFmtId="0" fontId="88" fillId="0" borderId="1" xfId="0" applyFont="1" applyBorder="1" applyAlignment="1">
      <alignment horizontal="left" vertical="center" wrapText="1"/>
    </xf>
    <xf numFmtId="0" fontId="72" fillId="0" borderId="16" xfId="0" applyFont="1" applyBorder="1"/>
    <xf numFmtId="0" fontId="114" fillId="0" borderId="20" xfId="0" applyFont="1" applyBorder="1" applyAlignment="1">
      <alignment vertical="top"/>
    </xf>
    <xf numFmtId="0" fontId="88" fillId="0" borderId="13" xfId="0" applyFont="1" applyBorder="1" applyAlignment="1">
      <alignment vertical="top" wrapText="1"/>
    </xf>
    <xf numFmtId="0" fontId="72" fillId="0" borderId="0" xfId="0" applyFont="1"/>
    <xf numFmtId="0" fontId="72" fillId="0" borderId="12" xfId="0" applyFont="1" applyBorder="1"/>
    <xf numFmtId="0" fontId="58" fillId="0" borderId="20" xfId="0" applyFont="1" applyBorder="1" applyAlignment="1">
      <alignment horizontal="left" vertical="top" wrapText="1" indent="1"/>
    </xf>
    <xf numFmtId="0" fontId="58" fillId="0" borderId="12" xfId="0" applyFont="1" applyBorder="1" applyAlignment="1">
      <alignment horizontal="left" vertical="top"/>
    </xf>
    <xf numFmtId="164" fontId="114" fillId="0" borderId="20" xfId="0" applyNumberFormat="1" applyFont="1" applyBorder="1" applyAlignment="1">
      <alignment horizontal="right" vertical="top"/>
    </xf>
    <xf numFmtId="164" fontId="116" fillId="0" borderId="20" xfId="0" applyNumberFormat="1" applyFont="1" applyBorder="1" applyAlignment="1">
      <alignment horizontal="right" vertical="center"/>
    </xf>
    <xf numFmtId="0" fontId="58" fillId="0" borderId="20" xfId="0" applyFont="1" applyBorder="1" applyAlignment="1">
      <alignment horizontal="left" vertical="center" wrapText="1" indent="1"/>
    </xf>
    <xf numFmtId="0" fontId="88" fillId="0" borderId="1" xfId="0" applyFont="1" applyBorder="1"/>
    <xf numFmtId="0" fontId="88" fillId="0" borderId="1" xfId="0" applyFont="1" applyBorder="1" applyAlignment="1">
      <alignment horizontal="left" vertical="top"/>
    </xf>
    <xf numFmtId="0" fontId="65" fillId="0" borderId="1" xfId="0" applyFont="1" applyBorder="1" applyAlignment="1">
      <alignment horizontal="left" vertical="top" wrapText="1"/>
    </xf>
    <xf numFmtId="0" fontId="88" fillId="0" borderId="1" xfId="0" applyFont="1" applyBorder="1" applyAlignment="1">
      <alignment horizontal="left" vertical="top" wrapText="1"/>
    </xf>
    <xf numFmtId="164" fontId="116" fillId="0" borderId="12" xfId="0" applyNumberFormat="1" applyFont="1" applyBorder="1" applyAlignment="1">
      <alignment horizontal="right" vertical="top"/>
    </xf>
    <xf numFmtId="0" fontId="65" fillId="0" borderId="13" xfId="0" applyFont="1" applyBorder="1" applyAlignment="1">
      <alignment horizontal="left" vertical="top" wrapText="1"/>
    </xf>
    <xf numFmtId="164" fontId="117" fillId="0" borderId="20" xfId="0" applyNumberFormat="1" applyFont="1" applyBorder="1" applyAlignment="1">
      <alignment horizontal="left" vertical="center"/>
    </xf>
    <xf numFmtId="0" fontId="114" fillId="0" borderId="20" xfId="0" applyFont="1" applyBorder="1" applyAlignment="1">
      <alignment horizontal="left" vertical="top"/>
    </xf>
    <xf numFmtId="0" fontId="88" fillId="0" borderId="1" xfId="0" applyFont="1" applyBorder="1" applyAlignment="1">
      <alignment horizontal="left"/>
    </xf>
    <xf numFmtId="0" fontId="58" fillId="0" borderId="114" xfId="0" applyFont="1" applyBorder="1" applyAlignment="1">
      <alignment horizontal="left" vertical="top"/>
    </xf>
    <xf numFmtId="164" fontId="114" fillId="0" borderId="117" xfId="0" applyNumberFormat="1" applyFont="1" applyBorder="1" applyAlignment="1">
      <alignment horizontal="right" vertical="top"/>
    </xf>
    <xf numFmtId="0" fontId="58" fillId="0" borderId="117" xfId="0" applyFont="1" applyBorder="1" applyAlignment="1">
      <alignment horizontal="left" vertical="center" wrapText="1" indent="1"/>
    </xf>
    <xf numFmtId="0" fontId="88" fillId="0" borderId="116" xfId="0" applyFont="1" applyBorder="1" applyAlignment="1">
      <alignment horizontal="left" vertical="center" wrapText="1"/>
    </xf>
    <xf numFmtId="0" fontId="58" fillId="0" borderId="117" xfId="0" applyFont="1" applyBorder="1" applyAlignment="1">
      <alignment horizontal="left" vertical="top"/>
    </xf>
    <xf numFmtId="0" fontId="116" fillId="0" borderId="117" xfId="0" applyFont="1" applyBorder="1" applyAlignment="1">
      <alignment horizontal="left" vertical="center"/>
    </xf>
    <xf numFmtId="0" fontId="114" fillId="0" borderId="117" xfId="0" applyFont="1" applyBorder="1" applyAlignment="1">
      <alignment vertical="top"/>
    </xf>
    <xf numFmtId="0" fontId="114" fillId="0" borderId="117" xfId="0" applyFont="1" applyBorder="1" applyAlignment="1">
      <alignment horizontal="left" vertical="top"/>
    </xf>
    <xf numFmtId="49" fontId="86" fillId="0" borderId="11" xfId="0" applyNumberFormat="1" applyFont="1" applyBorder="1" applyAlignment="1">
      <alignment horizontal="left" vertical="center"/>
    </xf>
    <xf numFmtId="49" fontId="58" fillId="0" borderId="15" xfId="0" applyNumberFormat="1" applyFont="1" applyBorder="1" applyAlignment="1">
      <alignment horizontal="left" vertical="center"/>
    </xf>
    <xf numFmtId="0" fontId="58" fillId="0" borderId="15" xfId="0" applyFont="1" applyBorder="1" applyAlignment="1">
      <alignment horizontal="left" vertical="center"/>
    </xf>
    <xf numFmtId="0" fontId="65" fillId="0" borderId="138" xfId="0" applyFont="1" applyBorder="1" applyAlignment="1" applyProtection="1">
      <alignment horizontal="left" vertical="center"/>
      <protection locked="0"/>
    </xf>
    <xf numFmtId="49" fontId="86" fillId="0" borderId="16" xfId="0" applyNumberFormat="1" applyFont="1" applyBorder="1" applyAlignment="1">
      <alignment horizontal="left" vertical="center"/>
    </xf>
    <xf numFmtId="0" fontId="65" fillId="0" borderId="61" xfId="0" applyFont="1" applyBorder="1" applyAlignment="1">
      <alignment horizontal="left" vertical="center"/>
    </xf>
    <xf numFmtId="0" fontId="58" fillId="0" borderId="54" xfId="0" applyFont="1" applyBorder="1" applyAlignment="1">
      <alignment horizontal="left" vertical="center"/>
    </xf>
    <xf numFmtId="0" fontId="58" fillId="0" borderId="23" xfId="0" applyFont="1" applyBorder="1" applyAlignment="1">
      <alignment horizontal="left" vertical="center"/>
    </xf>
    <xf numFmtId="0" fontId="58" fillId="0" borderId="23" xfId="0" applyFont="1" applyBorder="1" applyAlignment="1">
      <alignment horizontal="left" vertical="center" indent="2"/>
    </xf>
    <xf numFmtId="0" fontId="67" fillId="0" borderId="62" xfId="0" applyFont="1" applyBorder="1" applyAlignment="1">
      <alignment horizontal="left" vertical="center"/>
    </xf>
    <xf numFmtId="0" fontId="57" fillId="0" borderId="114" xfId="0" applyFont="1" applyBorder="1"/>
    <xf numFmtId="0" fontId="57" fillId="0" borderId="117" xfId="0" applyFont="1" applyBorder="1" applyAlignment="1">
      <alignment horizontal="left" vertical="top"/>
    </xf>
    <xf numFmtId="0" fontId="57" fillId="0" borderId="115" xfId="0" applyFont="1" applyBorder="1" applyAlignment="1">
      <alignment horizontal="left"/>
    </xf>
    <xf numFmtId="0" fontId="57" fillId="0" borderId="115" xfId="0" applyFont="1" applyBorder="1" applyAlignment="1">
      <alignment horizontal="center" vertical="center"/>
    </xf>
    <xf numFmtId="0" fontId="117" fillId="0" borderId="20" xfId="0" applyFont="1" applyBorder="1" applyAlignment="1">
      <alignment horizontal="left" vertical="top" wrapText="1"/>
    </xf>
    <xf numFmtId="49" fontId="73" fillId="0" borderId="0" xfId="0" applyNumberFormat="1" applyFont="1" applyAlignment="1">
      <alignment horizontal="left"/>
    </xf>
    <xf numFmtId="49" fontId="61" fillId="0" borderId="0" xfId="2" applyNumberFormat="1" applyFont="1" applyBorder="1" applyAlignment="1" applyProtection="1">
      <alignment horizontal="left" indent="4"/>
    </xf>
    <xf numFmtId="49" fontId="66" fillId="0" borderId="0" xfId="0" applyNumberFormat="1" applyFont="1" applyAlignment="1">
      <alignment horizontal="left" indent="1"/>
    </xf>
    <xf numFmtId="0" fontId="73" fillId="0" borderId="0" xfId="0" applyFont="1"/>
    <xf numFmtId="164" fontId="65" fillId="0" borderId="18" xfId="0" applyNumberFormat="1" applyFont="1" applyBorder="1" applyAlignment="1">
      <alignment horizontal="left" vertical="center" wrapText="1" indent="1"/>
    </xf>
    <xf numFmtId="164" fontId="65" fillId="0" borderId="1" xfId="0" applyNumberFormat="1" applyFont="1" applyBorder="1" applyAlignment="1">
      <alignment horizontal="left" vertical="center" wrapText="1" indent="1"/>
    </xf>
    <xf numFmtId="164" fontId="65" fillId="0" borderId="1" xfId="0" applyNumberFormat="1" applyFont="1" applyBorder="1" applyAlignment="1">
      <alignment horizontal="left" vertical="center" indent="1"/>
    </xf>
    <xf numFmtId="164" fontId="65" fillId="0" borderId="0" xfId="0" applyNumberFormat="1" applyFont="1" applyAlignment="1">
      <alignment horizontal="left" vertical="center" wrapText="1" indent="1"/>
    </xf>
    <xf numFmtId="0" fontId="65" fillId="0" borderId="20" xfId="0" applyFont="1" applyBorder="1" applyAlignment="1">
      <alignment horizontal="left" vertical="top" indent="1"/>
    </xf>
    <xf numFmtId="0" fontId="65" fillId="0" borderId="117" xfId="0" applyFont="1" applyBorder="1" applyAlignment="1">
      <alignment horizontal="left" vertical="center" indent="1"/>
    </xf>
    <xf numFmtId="0" fontId="65" fillId="0" borderId="23" xfId="0" applyFont="1" applyBorder="1" applyAlignment="1">
      <alignment horizontal="left" vertical="center" indent="1"/>
    </xf>
    <xf numFmtId="0" fontId="65" fillId="0" borderId="51" xfId="0" applyFont="1" applyBorder="1" applyAlignment="1">
      <alignment horizontal="left" vertical="center" indent="1"/>
    </xf>
    <xf numFmtId="0" fontId="65" fillId="0" borderId="20" xfId="0" applyFont="1" applyBorder="1" applyAlignment="1">
      <alignment horizontal="left" vertical="center" wrapText="1" indent="1"/>
    </xf>
    <xf numFmtId="0" fontId="65" fillId="0" borderId="118" xfId="0" applyFont="1" applyBorder="1" applyAlignment="1">
      <alignment horizontal="left" vertical="center" indent="1"/>
    </xf>
    <xf numFmtId="0" fontId="65" fillId="0" borderId="91" xfId="0" applyFont="1" applyBorder="1" applyAlignment="1">
      <alignment horizontal="left" vertical="center" indent="1"/>
    </xf>
    <xf numFmtId="38" fontId="57" fillId="6" borderId="139" xfId="0" applyNumberFormat="1" applyFont="1" applyFill="1" applyBorder="1" applyAlignment="1">
      <alignment horizontal="center" vertical="center" wrapText="1"/>
    </xf>
    <xf numFmtId="38" fontId="57" fillId="6" borderId="139" xfId="0" applyNumberFormat="1" applyFont="1" applyFill="1" applyBorder="1" applyAlignment="1">
      <alignment horizontal="center" vertical="top" wrapText="1"/>
    </xf>
    <xf numFmtId="38" fontId="67" fillId="6" borderId="139" xfId="0" applyNumberFormat="1" applyFont="1" applyFill="1" applyBorder="1" applyAlignment="1">
      <alignment horizontal="center" vertical="center" wrapText="1"/>
    </xf>
    <xf numFmtId="0" fontId="97" fillId="0" borderId="0" xfId="0" applyFont="1" applyAlignment="1">
      <alignment horizontal="right"/>
    </xf>
    <xf numFmtId="0" fontId="97" fillId="0" borderId="0" xfId="0" applyFont="1" applyAlignment="1">
      <alignment horizontal="right" vertical="top"/>
    </xf>
    <xf numFmtId="38" fontId="57" fillId="21" borderId="12" xfId="0" applyNumberFormat="1" applyFont="1" applyFill="1" applyBorder="1" applyAlignment="1">
      <alignment horizontal="right"/>
    </xf>
    <xf numFmtId="38" fontId="57" fillId="21" borderId="20" xfId="0" applyNumberFormat="1" applyFont="1" applyFill="1" applyBorder="1" applyAlignment="1">
      <alignment horizontal="right"/>
    </xf>
    <xf numFmtId="38" fontId="57" fillId="21" borderId="20" xfId="1" applyNumberFormat="1" applyFont="1" applyFill="1" applyBorder="1" applyAlignment="1" applyProtection="1">
      <alignment horizontal="right"/>
    </xf>
    <xf numFmtId="38" fontId="57" fillId="21" borderId="13" xfId="0" applyNumberFormat="1" applyFont="1" applyFill="1" applyBorder="1" applyAlignment="1">
      <alignment horizontal="right"/>
    </xf>
    <xf numFmtId="3" fontId="57" fillId="21" borderId="12" xfId="0" applyNumberFormat="1" applyFont="1" applyFill="1" applyBorder="1" applyAlignment="1">
      <alignment horizontal="right" vertical="center"/>
    </xf>
    <xf numFmtId="3" fontId="57" fillId="21" borderId="20" xfId="0" applyNumberFormat="1" applyFont="1" applyFill="1" applyBorder="1" applyAlignment="1">
      <alignment horizontal="right" vertical="center"/>
    </xf>
    <xf numFmtId="3" fontId="57" fillId="21" borderId="13" xfId="0" applyNumberFormat="1" applyFont="1" applyFill="1" applyBorder="1" applyAlignment="1">
      <alignment horizontal="right" vertical="center"/>
    </xf>
    <xf numFmtId="0" fontId="67" fillId="17" borderId="13" xfId="0" applyFont="1" applyFill="1" applyBorder="1" applyAlignment="1">
      <alignment horizontal="left" vertical="center"/>
    </xf>
    <xf numFmtId="0" fontId="67" fillId="17" borderId="1" xfId="0" applyFont="1" applyFill="1" applyBorder="1" applyAlignment="1">
      <alignment horizontal="center" vertical="top"/>
    </xf>
    <xf numFmtId="0" fontId="67" fillId="17" borderId="1" xfId="0" applyFont="1" applyFill="1" applyBorder="1" applyAlignment="1">
      <alignment horizontal="center" vertical="center"/>
    </xf>
    <xf numFmtId="3" fontId="57" fillId="21" borderId="12" xfId="0" applyNumberFormat="1" applyFont="1" applyFill="1" applyBorder="1" applyAlignment="1">
      <alignment horizontal="center" vertical="center"/>
    </xf>
    <xf numFmtId="49" fontId="67" fillId="21" borderId="20" xfId="0" applyNumberFormat="1" applyFont="1" applyFill="1" applyBorder="1" applyAlignment="1">
      <alignment horizontal="center" vertical="center"/>
    </xf>
    <xf numFmtId="3" fontId="58" fillId="21" borderId="20" xfId="0" applyNumberFormat="1" applyFont="1" applyFill="1" applyBorder="1" applyAlignment="1">
      <alignment horizontal="center"/>
    </xf>
    <xf numFmtId="3" fontId="60" fillId="21" borderId="20" xfId="0" applyNumberFormat="1" applyFont="1" applyFill="1" applyBorder="1" applyAlignment="1">
      <alignment horizontal="center"/>
    </xf>
    <xf numFmtId="38" fontId="60" fillId="21" borderId="20" xfId="0" applyNumberFormat="1" applyFont="1" applyFill="1" applyBorder="1" applyAlignment="1">
      <alignment horizontal="center"/>
    </xf>
    <xf numFmtId="3" fontId="60" fillId="21" borderId="13" xfId="0" applyNumberFormat="1" applyFont="1" applyFill="1" applyBorder="1" applyAlignment="1">
      <alignment horizontal="center"/>
    </xf>
    <xf numFmtId="0" fontId="57" fillId="21" borderId="48" xfId="0" applyFont="1" applyFill="1" applyBorder="1" applyAlignment="1">
      <alignment horizontal="center" vertical="center" wrapText="1"/>
    </xf>
    <xf numFmtId="164" fontId="57" fillId="21" borderId="48" xfId="0" applyNumberFormat="1" applyFont="1" applyFill="1" applyBorder="1" applyAlignment="1">
      <alignment horizontal="center" vertical="center" wrapText="1"/>
    </xf>
    <xf numFmtId="164" fontId="57" fillId="21" borderId="48" xfId="0" applyNumberFormat="1" applyFont="1" applyFill="1" applyBorder="1" applyAlignment="1">
      <alignment horizontal="center" vertical="center"/>
    </xf>
    <xf numFmtId="3" fontId="67" fillId="17" borderId="19" xfId="0" applyNumberFormat="1" applyFont="1" applyFill="1" applyBorder="1" applyAlignment="1">
      <alignment horizontal="left" vertical="center"/>
    </xf>
    <xf numFmtId="164" fontId="67" fillId="17" borderId="19" xfId="0" applyNumberFormat="1" applyFont="1" applyFill="1" applyBorder="1" applyAlignment="1">
      <alignment horizontal="left" vertical="center"/>
    </xf>
    <xf numFmtId="0" fontId="67" fillId="17" borderId="28" xfId="0" applyFont="1" applyFill="1" applyBorder="1" applyAlignment="1">
      <alignment horizontal="center" vertical="center"/>
    </xf>
    <xf numFmtId="0" fontId="67" fillId="17" borderId="116" xfId="0" applyFont="1" applyFill="1" applyBorder="1" applyAlignment="1">
      <alignment horizontal="center" vertical="center"/>
    </xf>
    <xf numFmtId="164" fontId="67" fillId="17" borderId="20" xfId="0" applyNumberFormat="1" applyFont="1" applyFill="1" applyBorder="1" applyAlignment="1">
      <alignment horizontal="left" vertical="center"/>
    </xf>
    <xf numFmtId="0" fontId="67" fillId="17" borderId="13" xfId="0" applyFont="1" applyFill="1" applyBorder="1" applyAlignment="1">
      <alignment horizontal="center" vertical="center"/>
    </xf>
    <xf numFmtId="0" fontId="67" fillId="17" borderId="30" xfId="0" applyFont="1" applyFill="1" applyBorder="1" applyAlignment="1">
      <alignment horizontal="center" vertical="center"/>
    </xf>
    <xf numFmtId="164" fontId="67" fillId="15" borderId="20" xfId="0" applyNumberFormat="1" applyFont="1" applyFill="1" applyBorder="1" applyAlignment="1">
      <alignment horizontal="left" vertical="center" indent="1"/>
    </xf>
    <xf numFmtId="0" fontId="65" fillId="15" borderId="13" xfId="0" applyFont="1" applyFill="1" applyBorder="1" applyAlignment="1">
      <alignment horizontal="center" vertical="center"/>
    </xf>
    <xf numFmtId="164" fontId="67" fillId="15" borderId="19" xfId="0" applyNumberFormat="1" applyFont="1" applyFill="1" applyBorder="1" applyAlignment="1">
      <alignment horizontal="left" vertical="center" indent="1"/>
    </xf>
    <xf numFmtId="1" fontId="65" fillId="15" borderId="10" xfId="0" applyNumberFormat="1" applyFont="1" applyFill="1" applyBorder="1" applyAlignment="1">
      <alignment horizontal="center" vertical="center"/>
    </xf>
    <xf numFmtId="1" fontId="65" fillId="15" borderId="3" xfId="0" applyNumberFormat="1" applyFont="1" applyFill="1" applyBorder="1" applyAlignment="1">
      <alignment horizontal="center" vertical="center"/>
    </xf>
    <xf numFmtId="0" fontId="65" fillId="15" borderId="10" xfId="0" applyFont="1" applyFill="1" applyBorder="1" applyAlignment="1">
      <alignment horizontal="center" vertical="center"/>
    </xf>
    <xf numFmtId="0" fontId="67" fillId="17" borderId="49" xfId="0" applyFont="1" applyFill="1" applyBorder="1" applyAlignment="1">
      <alignment horizontal="left" vertical="center"/>
    </xf>
    <xf numFmtId="0" fontId="67" fillId="17" borderId="21" xfId="0" applyFont="1" applyFill="1" applyBorder="1" applyAlignment="1">
      <alignment horizontal="center" vertical="center"/>
    </xf>
    <xf numFmtId="0" fontId="67" fillId="17" borderId="45" xfId="0" applyFont="1" applyFill="1" applyBorder="1" applyAlignment="1">
      <alignment horizontal="left" vertical="center"/>
    </xf>
    <xf numFmtId="0" fontId="67" fillId="17" borderId="45" xfId="0" applyFont="1" applyFill="1" applyBorder="1" applyAlignment="1">
      <alignment horizontal="left" vertical="center" wrapText="1"/>
    </xf>
    <xf numFmtId="0" fontId="67" fillId="17" borderId="45" xfId="0" applyFont="1" applyFill="1" applyBorder="1" applyAlignment="1">
      <alignment horizontal="left" vertical="center" indent="1"/>
    </xf>
    <xf numFmtId="0" fontId="68" fillId="21" borderId="12" xfId="0" applyFont="1" applyFill="1" applyBorder="1" applyAlignment="1">
      <alignment horizontal="left" vertical="center"/>
    </xf>
    <xf numFmtId="0" fontId="68" fillId="21" borderId="20" xfId="0" applyFont="1" applyFill="1" applyBorder="1" applyAlignment="1">
      <alignment horizontal="left" vertical="center"/>
    </xf>
    <xf numFmtId="0" fontId="68" fillId="21" borderId="13" xfId="0" applyFont="1" applyFill="1" applyBorder="1" applyAlignment="1">
      <alignment horizontal="left" vertical="center"/>
    </xf>
    <xf numFmtId="0" fontId="57" fillId="15" borderId="11" xfId="0" applyFont="1" applyFill="1" applyBorder="1" applyAlignment="1">
      <alignment vertical="center"/>
    </xf>
    <xf numFmtId="0" fontId="67" fillId="0" borderId="143" xfId="0" applyFont="1" applyBorder="1" applyAlignment="1">
      <alignment horizontal="centerContinuous" vertical="center"/>
    </xf>
    <xf numFmtId="0" fontId="58" fillId="0" borderId="144" xfId="0" applyFont="1" applyBorder="1" applyAlignment="1">
      <alignment horizontal="centerContinuous" vertical="center"/>
    </xf>
    <xf numFmtId="0" fontId="60" fillId="0" borderId="144" xfId="0" applyFont="1" applyBorder="1" applyAlignment="1">
      <alignment horizontal="centerContinuous" vertical="center"/>
    </xf>
    <xf numFmtId="0" fontId="67" fillId="0" borderId="96" xfId="0" applyFont="1" applyBorder="1" applyAlignment="1">
      <alignment horizontal="center"/>
    </xf>
    <xf numFmtId="0" fontId="67" fillId="16" borderId="29" xfId="0" applyFont="1" applyFill="1" applyBorder="1" applyAlignment="1">
      <alignment horizontal="center" vertical="center"/>
    </xf>
    <xf numFmtId="0" fontId="67" fillId="16" borderId="34" xfId="0" applyFont="1" applyFill="1" applyBorder="1" applyAlignment="1">
      <alignment horizontal="left" vertical="center" wrapText="1" indent="1"/>
    </xf>
    <xf numFmtId="0" fontId="65" fillId="16" borderId="29" xfId="0" applyFont="1" applyFill="1" applyBorder="1" applyAlignment="1">
      <alignment horizontal="left" vertical="center"/>
    </xf>
    <xf numFmtId="0" fontId="67" fillId="16" borderId="34" xfId="0" applyFont="1" applyFill="1" applyBorder="1" applyAlignment="1">
      <alignment horizontal="left" vertical="center" indent="1"/>
    </xf>
    <xf numFmtId="0" fontId="65" fillId="16" borderId="29" xfId="0" applyFont="1" applyFill="1" applyBorder="1" applyAlignment="1">
      <alignment horizontal="center" vertical="center"/>
    </xf>
    <xf numFmtId="0" fontId="65" fillId="16" borderId="29" xfId="0" applyFont="1" applyFill="1" applyBorder="1" applyAlignment="1">
      <alignment horizontal="left" vertical="center" indent="2"/>
    </xf>
    <xf numFmtId="0" fontId="67" fillId="16" borderId="51" xfId="0" applyFont="1" applyFill="1" applyBorder="1" applyAlignment="1">
      <alignment horizontal="left" vertical="top" wrapText="1" indent="1"/>
    </xf>
    <xf numFmtId="49" fontId="67" fillId="16" borderId="34" xfId="0" applyNumberFormat="1" applyFont="1" applyFill="1" applyBorder="1" applyAlignment="1">
      <alignment horizontal="left" vertical="top" indent="1"/>
    </xf>
    <xf numFmtId="49" fontId="65" fillId="16" borderId="29" xfId="0" applyNumberFormat="1" applyFont="1" applyFill="1" applyBorder="1" applyAlignment="1">
      <alignment horizontal="center" vertical="center"/>
    </xf>
    <xf numFmtId="1" fontId="65" fillId="16" borderId="29" xfId="0" applyNumberFormat="1" applyFont="1" applyFill="1" applyBorder="1" applyAlignment="1">
      <alignment horizontal="center" vertical="center"/>
    </xf>
    <xf numFmtId="0" fontId="67" fillId="16" borderId="34" xfId="0" applyFont="1" applyFill="1" applyBorder="1" applyAlignment="1">
      <alignment horizontal="left" indent="1"/>
    </xf>
    <xf numFmtId="0" fontId="65" fillId="16" borderId="29" xfId="0" applyFont="1" applyFill="1" applyBorder="1" applyAlignment="1">
      <alignment horizontal="center"/>
    </xf>
    <xf numFmtId="0" fontId="67" fillId="16" borderId="35" xfId="0" applyFont="1" applyFill="1" applyBorder="1" applyAlignment="1">
      <alignment horizontal="left" vertical="center" indent="1"/>
    </xf>
    <xf numFmtId="0" fontId="65" fillId="16" borderId="26" xfId="0" applyFont="1" applyFill="1" applyBorder="1" applyAlignment="1">
      <alignment horizontal="center" vertical="center"/>
    </xf>
    <xf numFmtId="49" fontId="67" fillId="16" borderId="32" xfId="0" applyNumberFormat="1" applyFont="1" applyFill="1" applyBorder="1" applyAlignment="1">
      <alignment horizontal="left" vertical="center" wrapText="1" indent="1"/>
    </xf>
    <xf numFmtId="0" fontId="67" fillId="16" borderId="51" xfId="0" applyFont="1" applyFill="1" applyBorder="1" applyAlignment="1">
      <alignment horizontal="left" wrapText="1" indent="1"/>
    </xf>
    <xf numFmtId="0" fontId="65" fillId="16" borderId="52" xfId="0" applyFont="1" applyFill="1" applyBorder="1" applyAlignment="1">
      <alignment horizontal="left" indent="2"/>
    </xf>
    <xf numFmtId="173" fontId="60" fillId="16" borderId="1" xfId="0" applyNumberFormat="1" applyFont="1" applyFill="1" applyBorder="1" applyAlignment="1">
      <alignment vertical="center"/>
    </xf>
    <xf numFmtId="37" fontId="60" fillId="16" borderId="12" xfId="5" applyNumberFormat="1" applyFont="1" applyFill="1" applyBorder="1" applyAlignment="1">
      <alignment horizontal="right"/>
    </xf>
    <xf numFmtId="0" fontId="67" fillId="16" borderId="34" xfId="0" applyFont="1" applyFill="1" applyBorder="1" applyAlignment="1">
      <alignment horizontal="left" vertical="center" indent="2"/>
    </xf>
    <xf numFmtId="0" fontId="67" fillId="16" borderId="19" xfId="0" applyFont="1" applyFill="1" applyBorder="1" applyAlignment="1">
      <alignment horizontal="left" vertical="center" indent="2"/>
    </xf>
    <xf numFmtId="0" fontId="67" fillId="16" borderId="13" xfId="0" applyFont="1" applyFill="1" applyBorder="1" applyAlignment="1">
      <alignment horizontal="center" vertical="center"/>
    </xf>
    <xf numFmtId="0" fontId="76" fillId="16" borderId="19" xfId="0" applyFont="1" applyFill="1" applyBorder="1" applyAlignment="1">
      <alignment horizontal="left" vertical="center" indent="1"/>
    </xf>
    <xf numFmtId="0" fontId="65" fillId="16" borderId="3" xfId="0" applyFont="1" applyFill="1" applyBorder="1" applyAlignment="1">
      <alignment horizontal="center"/>
    </xf>
    <xf numFmtId="0" fontId="67" fillId="16" borderId="26" xfId="0" applyFont="1" applyFill="1" applyBorder="1" applyAlignment="1">
      <alignment horizontal="left" vertical="center" wrapText="1" indent="1"/>
    </xf>
    <xf numFmtId="49" fontId="65" fillId="16" borderId="40" xfId="0" applyNumberFormat="1" applyFont="1" applyFill="1" applyBorder="1" applyAlignment="1">
      <alignment horizontal="center" vertical="center"/>
    </xf>
    <xf numFmtId="49" fontId="65" fillId="16" borderId="6" xfId="0" applyNumberFormat="1" applyFont="1" applyFill="1" applyBorder="1" applyAlignment="1">
      <alignment horizontal="center" vertical="center"/>
    </xf>
    <xf numFmtId="38" fontId="58" fillId="16" borderId="40" xfId="0" applyNumberFormat="1" applyFont="1" applyFill="1" applyBorder="1" applyAlignment="1">
      <alignment horizontal="right" vertical="center"/>
    </xf>
    <xf numFmtId="49" fontId="65" fillId="16" borderId="6" xfId="0" applyNumberFormat="1" applyFont="1" applyFill="1" applyBorder="1" applyAlignment="1">
      <alignment horizontal="left" vertical="center" indent="2"/>
    </xf>
    <xf numFmtId="0" fontId="67" fillId="16" borderId="53" xfId="0" applyFont="1" applyFill="1" applyBorder="1" applyAlignment="1">
      <alignment horizontal="left" vertical="center" indent="2"/>
    </xf>
    <xf numFmtId="0" fontId="67" fillId="16" borderId="40" xfId="0" applyFont="1" applyFill="1" applyBorder="1" applyAlignment="1">
      <alignment horizontal="center" vertical="center"/>
    </xf>
    <xf numFmtId="0" fontId="67" fillId="16" borderId="40" xfId="0" applyFont="1" applyFill="1" applyBorder="1" applyAlignment="1">
      <alignment horizontal="left" vertical="center" indent="1"/>
    </xf>
    <xf numFmtId="0" fontId="60" fillId="16" borderId="40" xfId="0" applyFont="1" applyFill="1" applyBorder="1" applyAlignment="1">
      <alignment vertical="center"/>
    </xf>
    <xf numFmtId="38" fontId="58" fillId="16" borderId="21" xfId="0" applyNumberFormat="1" applyFont="1" applyFill="1" applyBorder="1" applyAlignment="1">
      <alignment horizontal="right" vertical="center"/>
    </xf>
    <xf numFmtId="0" fontId="65" fillId="16" borderId="0" xfId="0" applyFont="1" applyFill="1" applyAlignment="1">
      <alignment horizontal="right"/>
    </xf>
    <xf numFmtId="0" fontId="58" fillId="16" borderId="12" xfId="0" applyFont="1" applyFill="1" applyBorder="1" applyAlignment="1">
      <alignment horizontal="right"/>
    </xf>
    <xf numFmtId="14" fontId="60" fillId="0" borderId="0" xfId="0" applyNumberFormat="1" applyFont="1" applyAlignment="1" applyProtection="1">
      <alignment vertical="center"/>
      <protection locked="0"/>
    </xf>
    <xf numFmtId="49" fontId="65" fillId="0" borderId="13" xfId="0" applyNumberFormat="1" applyFont="1" applyBorder="1" applyAlignment="1">
      <alignment horizontal="center" vertical="center"/>
    </xf>
    <xf numFmtId="0" fontId="101" fillId="0" borderId="0" xfId="17" applyFont="1"/>
    <xf numFmtId="0" fontId="102" fillId="21" borderId="0" xfId="17" applyFont="1" applyFill="1" applyAlignment="1">
      <alignment horizontal="centerContinuous" vertical="center"/>
    </xf>
    <xf numFmtId="0" fontId="101" fillId="21" borderId="0" xfId="17" applyFont="1" applyFill="1" applyAlignment="1">
      <alignment horizontal="centerContinuous"/>
    </xf>
    <xf numFmtId="0" fontId="91" fillId="0" borderId="126" xfId="17" applyFont="1" applyBorder="1" applyAlignment="1">
      <alignment horizontal="center" vertical="top" wrapText="1"/>
    </xf>
    <xf numFmtId="0" fontId="91" fillId="0" borderId="0" xfId="17" applyFont="1" applyAlignment="1">
      <alignment horizontal="center" vertical="top" wrapText="1"/>
    </xf>
    <xf numFmtId="0" fontId="14" fillId="0" borderId="0" xfId="17" applyAlignment="1">
      <alignment wrapText="1"/>
    </xf>
    <xf numFmtId="0" fontId="124" fillId="0" borderId="146" xfId="17" applyFont="1" applyBorder="1" applyAlignment="1" applyProtection="1">
      <alignment horizontal="center" vertical="center"/>
      <protection locked="0"/>
    </xf>
    <xf numFmtId="0" fontId="104" fillId="0" borderId="0" xfId="17" applyFont="1"/>
    <xf numFmtId="0" fontId="81" fillId="0" borderId="98" xfId="17" applyFont="1" applyBorder="1" applyAlignment="1">
      <alignment horizontal="left" vertical="center" wrapText="1"/>
    </xf>
    <xf numFmtId="0" fontId="81" fillId="0" borderId="148" xfId="17" applyFont="1" applyBorder="1" applyAlignment="1">
      <alignment horizontal="left" vertical="center" wrapText="1"/>
    </xf>
    <xf numFmtId="49" fontId="120" fillId="0" borderId="97" xfId="17" applyNumberFormat="1" applyFont="1" applyBorder="1" applyAlignment="1" applyProtection="1">
      <alignment horizontal="center" vertical="center"/>
      <protection locked="0"/>
    </xf>
    <xf numFmtId="0" fontId="120" fillId="0" borderId="97" xfId="17" applyFont="1" applyBorder="1" applyAlignment="1" applyProtection="1">
      <alignment horizontal="center" vertical="center" wrapText="1"/>
      <protection locked="0"/>
    </xf>
    <xf numFmtId="0" fontId="101" fillId="0" borderId="97" xfId="17" applyFont="1" applyBorder="1"/>
    <xf numFmtId="0" fontId="105" fillId="0" borderId="143" xfId="17" applyFont="1" applyBorder="1" applyAlignment="1">
      <alignment horizontal="left" vertical="center" wrapText="1"/>
    </xf>
    <xf numFmtId="0" fontId="105" fillId="0" borderId="144" xfId="17" applyFont="1" applyBorder="1" applyAlignment="1">
      <alignment horizontal="left" vertical="center" wrapText="1"/>
    </xf>
    <xf numFmtId="49" fontId="105" fillId="17" borderId="97" xfId="17" applyNumberFormat="1" applyFont="1" applyFill="1" applyBorder="1" applyAlignment="1">
      <alignment horizontal="center" vertical="center"/>
    </xf>
    <xf numFmtId="0" fontId="81" fillId="0" borderId="121" xfId="17" applyFont="1" applyBorder="1" applyAlignment="1">
      <alignment horizontal="left" vertical="center" wrapText="1"/>
    </xf>
    <xf numFmtId="49" fontId="125" fillId="0" borderId="96" xfId="17" applyNumberFormat="1" applyFont="1" applyBorder="1" applyAlignment="1" applyProtection="1">
      <alignment horizontal="center" vertical="center"/>
      <protection locked="0"/>
    </xf>
    <xf numFmtId="49" fontId="125" fillId="0" borderId="100" xfId="17" applyNumberFormat="1" applyFont="1" applyBorder="1" applyAlignment="1" applyProtection="1">
      <alignment horizontal="center" vertical="center"/>
      <protection locked="0"/>
    </xf>
    <xf numFmtId="0" fontId="101" fillId="0" borderId="96" xfId="17" applyFont="1" applyBorder="1" applyProtection="1">
      <protection locked="0"/>
    </xf>
    <xf numFmtId="49" fontId="125" fillId="0" borderId="98" xfId="17" applyNumberFormat="1" applyFont="1" applyBorder="1" applyAlignment="1" applyProtection="1">
      <alignment horizontal="center" vertical="center"/>
      <protection locked="0"/>
    </xf>
    <xf numFmtId="0" fontId="14" fillId="0" borderId="0" xfId="17"/>
    <xf numFmtId="0" fontId="52" fillId="0" borderId="129" xfId="17" applyFont="1" applyBorder="1" applyAlignment="1">
      <alignment vertical="top"/>
    </xf>
    <xf numFmtId="0" fontId="52" fillId="0" borderId="130" xfId="17" applyFont="1" applyBorder="1" applyAlignment="1">
      <alignment vertical="top"/>
    </xf>
    <xf numFmtId="0" fontId="53" fillId="15" borderId="68" xfId="17" applyFont="1" applyFill="1" applyBorder="1" applyAlignment="1">
      <alignment vertical="top"/>
    </xf>
    <xf numFmtId="0" fontId="52" fillId="0" borderId="129" xfId="17" applyFont="1" applyBorder="1" applyAlignment="1">
      <alignment vertical="top" wrapText="1"/>
    </xf>
    <xf numFmtId="0" fontId="52" fillId="0" borderId="130" xfId="17" applyFont="1" applyBorder="1" applyAlignment="1">
      <alignment vertical="top" wrapText="1"/>
    </xf>
    <xf numFmtId="0" fontId="101" fillId="0" borderId="0" xfId="17" applyFont="1" applyAlignment="1">
      <alignment horizontal="left" vertical="center" wrapText="1"/>
    </xf>
    <xf numFmtId="0" fontId="126" fillId="0" borderId="0" xfId="17" applyFont="1"/>
    <xf numFmtId="0" fontId="68" fillId="12" borderId="45" xfId="0" applyFont="1" applyFill="1" applyBorder="1" applyAlignment="1">
      <alignment horizontal="left" vertical="center"/>
    </xf>
    <xf numFmtId="0" fontId="67" fillId="12" borderId="5" xfId="0" applyFont="1" applyFill="1" applyBorder="1" applyAlignment="1">
      <alignment horizontal="left" vertical="center"/>
    </xf>
    <xf numFmtId="0" fontId="65" fillId="12" borderId="6" xfId="0" applyFont="1" applyFill="1" applyBorder="1" applyAlignment="1">
      <alignment horizontal="left" vertical="center" indent="2"/>
    </xf>
    <xf numFmtId="0" fontId="68" fillId="12" borderId="1" xfId="0" applyFont="1" applyFill="1" applyBorder="1" applyAlignment="1">
      <alignment horizontal="center" vertical="center"/>
    </xf>
    <xf numFmtId="0" fontId="101" fillId="21" borderId="0" xfId="17" applyFont="1" applyFill="1" applyAlignment="1">
      <alignment horizontal="centerContinuous" vertical="center"/>
    </xf>
    <xf numFmtId="0" fontId="105" fillId="21" borderId="127" xfId="17" applyFont="1" applyFill="1" applyBorder="1" applyAlignment="1">
      <alignment horizontal="center" vertical="center" wrapText="1"/>
    </xf>
    <xf numFmtId="0" fontId="105" fillId="21" borderId="147" xfId="17" applyFont="1" applyFill="1" applyBorder="1" applyAlignment="1">
      <alignment horizontal="center" vertical="center" wrapText="1"/>
    </xf>
    <xf numFmtId="0" fontId="105" fillId="17" borderId="128" xfId="17" applyFont="1" applyFill="1" applyBorder="1" applyAlignment="1">
      <alignment horizontal="center" vertical="center" wrapText="1"/>
    </xf>
    <xf numFmtId="49" fontId="105" fillId="17" borderId="98" xfId="17" applyNumberFormat="1" applyFont="1" applyFill="1" applyBorder="1" applyAlignment="1">
      <alignment horizontal="center" vertical="center" wrapText="1"/>
    </xf>
    <xf numFmtId="0" fontId="53" fillId="17" borderId="99" xfId="17" applyFont="1" applyFill="1" applyBorder="1" applyAlignment="1">
      <alignment horizontal="center"/>
    </xf>
    <xf numFmtId="0" fontId="103" fillId="0" borderId="128" xfId="17" applyFont="1" applyBorder="1" applyAlignment="1">
      <alignment horizontal="right"/>
    </xf>
    <xf numFmtId="0" fontId="67" fillId="17" borderId="20" xfId="0" applyFont="1" applyFill="1" applyBorder="1" applyAlignment="1">
      <alignment vertical="center"/>
    </xf>
    <xf numFmtId="0" fontId="118" fillId="0" borderId="20" xfId="0" applyFont="1" applyBorder="1" applyAlignment="1">
      <alignment horizontal="left" vertical="center" indent="1"/>
    </xf>
    <xf numFmtId="0" fontId="129" fillId="20" borderId="0" xfId="0" applyFont="1" applyFill="1" applyAlignment="1">
      <alignment horizontal="center"/>
    </xf>
    <xf numFmtId="0" fontId="130" fillId="0" borderId="0" xfId="0" applyFont="1" applyAlignment="1">
      <alignment horizontal="center"/>
    </xf>
    <xf numFmtId="41" fontId="53" fillId="11" borderId="94" xfId="0" applyNumberFormat="1" applyFont="1" applyFill="1" applyBorder="1" applyAlignment="1" applyProtection="1">
      <alignment horizontal="right" shrinkToFit="1"/>
      <protection locked="0"/>
    </xf>
    <xf numFmtId="41" fontId="53" fillId="10" borderId="95" xfId="0" applyNumberFormat="1" applyFont="1" applyFill="1" applyBorder="1" applyAlignment="1">
      <alignment horizontal="right" shrinkToFit="1"/>
    </xf>
    <xf numFmtId="38" fontId="60" fillId="16" borderId="1" xfId="0" applyNumberFormat="1" applyFont="1" applyFill="1" applyBorder="1" applyAlignment="1">
      <alignment horizontal="right" vertical="center" shrinkToFit="1"/>
    </xf>
    <xf numFmtId="0" fontId="58" fillId="0" borderId="0" xfId="0" applyFont="1" applyAlignment="1">
      <alignment horizontal="center" vertical="center" shrinkToFit="1"/>
    </xf>
    <xf numFmtId="0" fontId="58" fillId="0" borderId="0" xfId="0" applyFont="1" applyAlignment="1">
      <alignment vertical="center" shrinkToFit="1"/>
    </xf>
    <xf numFmtId="38" fontId="60" fillId="16" borderId="1" xfId="0" applyNumberFormat="1" applyFont="1" applyFill="1" applyBorder="1" applyAlignment="1">
      <alignment vertical="center" shrinkToFit="1"/>
    </xf>
    <xf numFmtId="41" fontId="60" fillId="0" borderId="1" xfId="0" applyNumberFormat="1" applyFont="1" applyBorder="1" applyAlignment="1" applyProtection="1">
      <alignment vertical="center" shrinkToFit="1"/>
      <protection locked="0"/>
    </xf>
    <xf numFmtId="40" fontId="65" fillId="0" borderId="0" xfId="0" applyNumberFormat="1" applyFont="1" applyAlignment="1">
      <alignment horizontal="right" shrinkToFit="1"/>
    </xf>
    <xf numFmtId="0" fontId="58" fillId="0" borderId="0" xfId="0" applyFont="1" applyAlignment="1">
      <alignment horizontal="right" shrinkToFit="1"/>
    </xf>
    <xf numFmtId="0" fontId="57" fillId="0" borderId="0" xfId="0" applyFont="1" applyAlignment="1">
      <alignment horizontal="center" shrinkToFit="1"/>
    </xf>
    <xf numFmtId="37" fontId="65" fillId="0" borderId="0" xfId="0" applyNumberFormat="1" applyFont="1" applyAlignment="1">
      <alignment horizontal="right" shrinkToFit="1"/>
    </xf>
    <xf numFmtId="40" fontId="65" fillId="0" borderId="0" xfId="0" applyNumberFormat="1" applyFont="1" applyAlignment="1">
      <alignment horizontal="right" vertical="center" shrinkToFit="1"/>
    </xf>
    <xf numFmtId="0" fontId="65" fillId="0" borderId="0" xfId="0" applyFont="1" applyAlignment="1">
      <alignment horizontal="right" shrinkToFit="1"/>
    </xf>
    <xf numFmtId="172" fontId="65" fillId="0" borderId="0" xfId="0" applyNumberFormat="1" applyFont="1" applyAlignment="1">
      <alignment horizontal="right" shrinkToFit="1"/>
    </xf>
    <xf numFmtId="0" fontId="57" fillId="0" borderId="0" xfId="0" applyFont="1" applyAlignment="1">
      <alignment horizontal="right" shrinkToFit="1"/>
    </xf>
    <xf numFmtId="0" fontId="60" fillId="0" borderId="0" xfId="5" applyFont="1" applyAlignment="1">
      <alignment horizontal="right" shrinkToFit="1"/>
    </xf>
    <xf numFmtId="0" fontId="65" fillId="0" borderId="0" xfId="5" applyFont="1" applyAlignment="1">
      <alignment horizontal="right" shrinkToFit="1"/>
    </xf>
    <xf numFmtId="2" fontId="65" fillId="0" borderId="0" xfId="0" applyNumberFormat="1" applyFont="1" applyAlignment="1">
      <alignment horizontal="right" shrinkToFit="1"/>
    </xf>
    <xf numFmtId="0" fontId="58" fillId="0" borderId="0" xfId="0" applyFont="1" applyAlignment="1">
      <alignment shrinkToFit="1"/>
    </xf>
    <xf numFmtId="0" fontId="65" fillId="0" borderId="0" xfId="5" quotePrefix="1" applyFont="1" applyAlignment="1">
      <alignment horizontal="right" shrinkToFit="1"/>
    </xf>
    <xf numFmtId="1" fontId="60" fillId="0" borderId="0" xfId="5" applyNumberFormat="1" applyFont="1" applyAlignment="1">
      <alignment horizontal="right" shrinkToFit="1"/>
    </xf>
    <xf numFmtId="2" fontId="65" fillId="0" borderId="0" xfId="0" applyNumberFormat="1" applyFont="1" applyAlignment="1">
      <alignment horizontal="right" vertical="center" shrinkToFit="1"/>
    </xf>
    <xf numFmtId="169" fontId="65" fillId="0" borderId="0" xfId="0" applyNumberFormat="1" applyFont="1" applyAlignment="1">
      <alignment horizontal="right" shrinkToFit="1"/>
    </xf>
    <xf numFmtId="2" fontId="68" fillId="0" borderId="0" xfId="0" applyNumberFormat="1" applyFont="1" applyAlignment="1">
      <alignment horizontal="right" shrinkToFit="1"/>
    </xf>
    <xf numFmtId="0" fontId="69" fillId="0" borderId="0" xfId="5" applyFont="1" applyAlignment="1">
      <alignment horizontal="right" shrinkToFit="1"/>
    </xf>
    <xf numFmtId="38" fontId="58" fillId="0" borderId="13" xfId="0" applyNumberFormat="1" applyFont="1" applyBorder="1" applyAlignment="1" applyProtection="1">
      <alignment horizontal="right" shrinkToFit="1"/>
      <protection locked="0"/>
    </xf>
    <xf numFmtId="38" fontId="58" fillId="0" borderId="1" xfId="0" applyNumberFormat="1" applyFont="1" applyBorder="1" applyAlignment="1" applyProtection="1">
      <alignment horizontal="right" shrinkToFit="1"/>
      <protection locked="0"/>
    </xf>
    <xf numFmtId="38" fontId="58" fillId="3" borderId="25" xfId="0" applyNumberFormat="1" applyFont="1" applyFill="1" applyBorder="1" applyAlignment="1">
      <alignment horizontal="right" shrinkToFit="1"/>
    </xf>
    <xf numFmtId="38" fontId="58" fillId="3" borderId="17" xfId="0" applyNumberFormat="1" applyFont="1" applyFill="1" applyBorder="1" applyAlignment="1">
      <alignment horizontal="right" shrinkToFit="1"/>
    </xf>
    <xf numFmtId="38" fontId="58" fillId="0" borderId="2" xfId="0" applyNumberFormat="1" applyFont="1" applyBorder="1" applyAlignment="1" applyProtection="1">
      <alignment horizontal="right" shrinkToFit="1"/>
      <protection locked="0"/>
    </xf>
    <xf numFmtId="38" fontId="58" fillId="6" borderId="2" xfId="0" applyNumberFormat="1" applyFont="1" applyFill="1" applyBorder="1" applyAlignment="1">
      <alignment horizontal="right" shrinkToFit="1"/>
    </xf>
    <xf numFmtId="38" fontId="58" fillId="6" borderId="25" xfId="0" applyNumberFormat="1" applyFont="1" applyFill="1" applyBorder="1" applyAlignment="1">
      <alignment horizontal="right" shrinkToFit="1"/>
    </xf>
    <xf numFmtId="38" fontId="58" fillId="0" borderId="3" xfId="0" applyNumberFormat="1" applyFont="1" applyBorder="1" applyAlignment="1" applyProtection="1">
      <alignment horizontal="right" shrinkToFit="1"/>
      <protection locked="0"/>
    </xf>
    <xf numFmtId="38" fontId="58" fillId="0" borderId="25" xfId="0" applyNumberFormat="1" applyFont="1" applyBorder="1" applyAlignment="1" applyProtection="1">
      <alignment horizontal="right" shrinkToFit="1"/>
      <protection locked="0"/>
    </xf>
    <xf numFmtId="38" fontId="58" fillId="6" borderId="3" xfId="0" applyNumberFormat="1" applyFont="1" applyFill="1" applyBorder="1" applyAlignment="1">
      <alignment horizontal="right" shrinkToFit="1"/>
    </xf>
    <xf numFmtId="38" fontId="58" fillId="16" borderId="29" xfId="0" applyNumberFormat="1" applyFont="1" applyFill="1" applyBorder="1" applyAlignment="1">
      <alignment horizontal="right" shrinkToFit="1"/>
    </xf>
    <xf numFmtId="38" fontId="58" fillId="21" borderId="18" xfId="0" applyNumberFormat="1" applyFont="1" applyFill="1" applyBorder="1" applyAlignment="1">
      <alignment horizontal="right" shrinkToFit="1"/>
    </xf>
    <xf numFmtId="38" fontId="58" fillId="21" borderId="19" xfId="0" applyNumberFormat="1" applyFont="1" applyFill="1" applyBorder="1" applyAlignment="1">
      <alignment horizontal="right" shrinkToFit="1"/>
    </xf>
    <xf numFmtId="38" fontId="58" fillId="21" borderId="20" xfId="0" applyNumberFormat="1" applyFont="1" applyFill="1" applyBorder="1" applyAlignment="1">
      <alignment horizontal="right" shrinkToFit="1"/>
    </xf>
    <xf numFmtId="38" fontId="58" fillId="21" borderId="13" xfId="0" applyNumberFormat="1" applyFont="1" applyFill="1" applyBorder="1" applyAlignment="1">
      <alignment horizontal="right" shrinkToFit="1"/>
    </xf>
    <xf numFmtId="38" fontId="58" fillId="6" borderId="17" xfId="0" applyNumberFormat="1" applyFont="1" applyFill="1" applyBorder="1" applyAlignment="1">
      <alignment horizontal="right" shrinkToFit="1"/>
    </xf>
    <xf numFmtId="38" fontId="58" fillId="6" borderId="0" xfId="0" applyNumberFormat="1" applyFont="1" applyFill="1" applyAlignment="1">
      <alignment horizontal="right" shrinkToFit="1"/>
    </xf>
    <xf numFmtId="38" fontId="58" fillId="16" borderId="26" xfId="0" applyNumberFormat="1" applyFont="1" applyFill="1" applyBorder="1" applyAlignment="1">
      <alignment horizontal="right" shrinkToFit="1"/>
    </xf>
    <xf numFmtId="38" fontId="58" fillId="21" borderId="12" xfId="0" applyNumberFormat="1" applyFont="1" applyFill="1" applyBorder="1" applyAlignment="1">
      <alignment horizontal="right" shrinkToFit="1"/>
    </xf>
    <xf numFmtId="38" fontId="58" fillId="21" borderId="10" xfId="0" applyNumberFormat="1" applyFont="1" applyFill="1" applyBorder="1" applyAlignment="1">
      <alignment horizontal="right" shrinkToFit="1"/>
    </xf>
    <xf numFmtId="38" fontId="58" fillId="0" borderId="12" xfId="0" applyNumberFormat="1" applyFont="1" applyBorder="1" applyAlignment="1" applyProtection="1">
      <alignment horizontal="right" shrinkToFit="1"/>
      <protection locked="0"/>
    </xf>
    <xf numFmtId="38" fontId="58" fillId="16" borderId="25" xfId="0" applyNumberFormat="1" applyFont="1" applyFill="1" applyBorder="1" applyAlignment="1">
      <alignment horizontal="right" shrinkToFit="1"/>
    </xf>
    <xf numFmtId="38" fontId="58" fillId="16" borderId="2" xfId="0" applyNumberFormat="1" applyFont="1" applyFill="1" applyBorder="1" applyAlignment="1">
      <alignment horizontal="right" shrinkToFit="1"/>
    </xf>
    <xf numFmtId="38" fontId="58" fillId="21" borderId="48" xfId="0" applyNumberFormat="1" applyFont="1" applyFill="1" applyBorder="1" applyAlignment="1">
      <alignment horizontal="right" shrinkToFit="1"/>
    </xf>
    <xf numFmtId="38" fontId="58" fillId="21" borderId="33" xfId="0" applyNumberFormat="1" applyFont="1" applyFill="1" applyBorder="1" applyAlignment="1">
      <alignment horizontal="right" shrinkToFit="1"/>
    </xf>
    <xf numFmtId="38" fontId="60" fillId="6" borderId="25" xfId="0" applyNumberFormat="1" applyFont="1" applyFill="1" applyBorder="1" applyAlignment="1">
      <alignment horizontal="right" shrinkToFit="1"/>
    </xf>
    <xf numFmtId="38" fontId="58" fillId="16" borderId="3" xfId="0" applyNumberFormat="1" applyFont="1" applyFill="1" applyBorder="1" applyAlignment="1">
      <alignment horizontal="right" shrinkToFit="1"/>
    </xf>
    <xf numFmtId="38" fontId="58" fillId="16" borderId="1" xfId="0" applyNumberFormat="1" applyFont="1" applyFill="1" applyBorder="1" applyAlignment="1">
      <alignment horizontal="right" shrinkToFit="1"/>
    </xf>
    <xf numFmtId="38" fontId="58" fillId="3" borderId="20" xfId="0" applyNumberFormat="1" applyFont="1" applyFill="1" applyBorder="1" applyAlignment="1">
      <alignment horizontal="right" shrinkToFit="1"/>
    </xf>
    <xf numFmtId="38" fontId="58" fillId="3" borderId="0" xfId="0" applyNumberFormat="1" applyFont="1" applyFill="1" applyAlignment="1">
      <alignment horizontal="right" shrinkToFit="1"/>
    </xf>
    <xf numFmtId="38" fontId="58" fillId="3" borderId="2" xfId="0" applyNumberFormat="1" applyFont="1" applyFill="1" applyBorder="1" applyAlignment="1">
      <alignment horizontal="right" shrinkToFit="1"/>
    </xf>
    <xf numFmtId="38" fontId="58" fillId="3" borderId="12" xfId="0" applyNumberFormat="1" applyFont="1" applyFill="1" applyBorder="1" applyAlignment="1">
      <alignment horizontal="right" shrinkToFit="1"/>
    </xf>
    <xf numFmtId="38" fontId="58" fillId="3" borderId="1" xfId="0" applyNumberFormat="1" applyFont="1" applyFill="1" applyBorder="1" applyAlignment="1">
      <alignment horizontal="right" shrinkToFit="1"/>
    </xf>
    <xf numFmtId="38" fontId="58" fillId="0" borderId="18" xfId="0" applyNumberFormat="1" applyFont="1" applyBorder="1" applyAlignment="1" applyProtection="1">
      <alignment horizontal="right" shrinkToFit="1"/>
      <protection locked="0"/>
    </xf>
    <xf numFmtId="38" fontId="58" fillId="0" borderId="10" xfId="0" applyNumberFormat="1" applyFont="1" applyBorder="1" applyAlignment="1" applyProtection="1">
      <alignment horizontal="right" shrinkToFit="1"/>
      <protection locked="0"/>
    </xf>
    <xf numFmtId="38" fontId="58" fillId="21" borderId="30" xfId="0" applyNumberFormat="1" applyFont="1" applyFill="1" applyBorder="1" applyAlignment="1">
      <alignment horizontal="right" shrinkToFit="1"/>
    </xf>
    <xf numFmtId="38" fontId="58" fillId="3" borderId="10" xfId="0" applyNumberFormat="1" applyFont="1" applyFill="1" applyBorder="1" applyAlignment="1">
      <alignment horizontal="right" shrinkToFit="1"/>
    </xf>
    <xf numFmtId="38" fontId="58" fillId="3" borderId="3" xfId="0" applyNumberFormat="1" applyFont="1" applyFill="1" applyBorder="1" applyAlignment="1">
      <alignment horizontal="right" shrinkToFit="1"/>
    </xf>
    <xf numFmtId="38" fontId="58" fillId="16" borderId="17" xfId="0" applyNumberFormat="1" applyFont="1" applyFill="1" applyBorder="1" applyAlignment="1">
      <alignment horizontal="right" shrinkToFit="1"/>
    </xf>
    <xf numFmtId="38" fontId="58" fillId="16" borderId="18" xfId="0" applyNumberFormat="1" applyFont="1" applyFill="1" applyBorder="1" applyAlignment="1">
      <alignment horizontal="right" shrinkToFit="1"/>
    </xf>
    <xf numFmtId="38" fontId="58" fillId="3" borderId="13" xfId="0" applyNumberFormat="1" applyFont="1" applyFill="1" applyBorder="1" applyAlignment="1">
      <alignment horizontal="right" shrinkToFit="1"/>
    </xf>
    <xf numFmtId="38" fontId="58" fillId="16" borderId="0" xfId="0" applyNumberFormat="1" applyFont="1" applyFill="1" applyAlignment="1">
      <alignment horizontal="right" shrinkToFit="1"/>
    </xf>
    <xf numFmtId="38" fontId="58" fillId="16" borderId="27" xfId="0" applyNumberFormat="1" applyFont="1" applyFill="1" applyBorder="1" applyAlignment="1">
      <alignment horizontal="right" shrinkToFit="1"/>
    </xf>
    <xf numFmtId="38" fontId="58" fillId="6" borderId="1" xfId="0" applyNumberFormat="1" applyFont="1" applyFill="1" applyBorder="1" applyAlignment="1">
      <alignment horizontal="right" shrinkToFit="1"/>
    </xf>
    <xf numFmtId="38" fontId="58" fillId="16" borderId="31" xfId="0" applyNumberFormat="1" applyFont="1" applyFill="1" applyBorder="1" applyAlignment="1">
      <alignment horizontal="right" shrinkToFit="1"/>
    </xf>
    <xf numFmtId="38" fontId="58" fillId="6" borderId="27" xfId="0" applyNumberFormat="1" applyFont="1" applyFill="1" applyBorder="1" applyAlignment="1">
      <alignment horizontal="right" shrinkToFit="1"/>
    </xf>
    <xf numFmtId="38" fontId="58" fillId="0" borderId="26" xfId="0" applyNumberFormat="1" applyFont="1" applyBorder="1" applyAlignment="1" applyProtection="1">
      <alignment horizontal="right" shrinkToFit="1"/>
      <protection locked="0"/>
    </xf>
    <xf numFmtId="38" fontId="58" fillId="0" borderId="32" xfId="0" applyNumberFormat="1" applyFont="1" applyBorder="1" applyAlignment="1" applyProtection="1">
      <alignment horizontal="right" shrinkToFit="1"/>
      <protection locked="0"/>
    </xf>
    <xf numFmtId="38" fontId="58" fillId="0" borderId="31" xfId="0" applyNumberFormat="1" applyFont="1" applyBorder="1" applyAlignment="1" applyProtection="1">
      <alignment horizontal="right" shrinkToFit="1"/>
      <protection locked="0"/>
    </xf>
    <xf numFmtId="38" fontId="58" fillId="16" borderId="32" xfId="0" applyNumberFormat="1" applyFont="1" applyFill="1" applyBorder="1" applyAlignment="1">
      <alignment horizontal="right" shrinkToFit="1"/>
    </xf>
    <xf numFmtId="38" fontId="58" fillId="0" borderId="28" xfId="0" applyNumberFormat="1" applyFont="1" applyBorder="1" applyAlignment="1" applyProtection="1">
      <alignment horizontal="right" shrinkToFit="1"/>
      <protection locked="0"/>
    </xf>
    <xf numFmtId="38" fontId="58" fillId="0" borderId="0" xfId="0" applyNumberFormat="1" applyFont="1" applyAlignment="1" applyProtection="1">
      <alignment horizontal="right" shrinkToFit="1"/>
      <protection locked="0"/>
    </xf>
    <xf numFmtId="38" fontId="58" fillId="16" borderId="35" xfId="0" applyNumberFormat="1" applyFont="1" applyFill="1" applyBorder="1" applyAlignment="1">
      <alignment horizontal="right" shrinkToFit="1"/>
    </xf>
    <xf numFmtId="38" fontId="58" fillId="3" borderId="16" xfId="0" applyNumberFormat="1" applyFont="1" applyFill="1" applyBorder="1" applyAlignment="1">
      <alignment horizontal="right" shrinkToFit="1"/>
    </xf>
    <xf numFmtId="37" fontId="58" fillId="16" borderId="35" xfId="0" applyNumberFormat="1" applyFont="1" applyFill="1" applyBorder="1" applyAlignment="1">
      <alignment horizontal="right" shrinkToFit="1"/>
    </xf>
    <xf numFmtId="37" fontId="58" fillId="16" borderId="26" xfId="0" applyNumberFormat="1" applyFont="1" applyFill="1" applyBorder="1" applyAlignment="1">
      <alignment horizontal="right" shrinkToFit="1"/>
    </xf>
    <xf numFmtId="37" fontId="58" fillId="3" borderId="16" xfId="0" applyNumberFormat="1" applyFont="1" applyFill="1" applyBorder="1" applyAlignment="1">
      <alignment horizontal="right" shrinkToFit="1"/>
    </xf>
    <xf numFmtId="37" fontId="58" fillId="3" borderId="25" xfId="0" applyNumberFormat="1" applyFont="1" applyFill="1" applyBorder="1" applyAlignment="1">
      <alignment horizontal="right" shrinkToFit="1"/>
    </xf>
    <xf numFmtId="38" fontId="58" fillId="16" borderId="36" xfId="0" applyNumberFormat="1" applyFont="1" applyFill="1" applyBorder="1" applyAlignment="1">
      <alignment horizontal="right" shrinkToFit="1"/>
    </xf>
    <xf numFmtId="38" fontId="58" fillId="16" borderId="11" xfId="0" applyNumberFormat="1" applyFont="1" applyFill="1" applyBorder="1" applyAlignment="1">
      <alignment horizontal="right" shrinkToFit="1"/>
    </xf>
    <xf numFmtId="38" fontId="58" fillId="3" borderId="18" xfId="0" applyNumberFormat="1" applyFont="1" applyFill="1" applyBorder="1" applyAlignment="1">
      <alignment horizontal="right" shrinkToFit="1"/>
    </xf>
    <xf numFmtId="38" fontId="58" fillId="3" borderId="37" xfId="0" applyNumberFormat="1" applyFont="1" applyFill="1" applyBorder="1" applyAlignment="1">
      <alignment horizontal="right" shrinkToFit="1"/>
    </xf>
    <xf numFmtId="38" fontId="58" fillId="3" borderId="27" xfId="0" applyNumberFormat="1" applyFont="1" applyFill="1" applyBorder="1" applyAlignment="1">
      <alignment horizontal="right" shrinkToFit="1"/>
    </xf>
    <xf numFmtId="38" fontId="58" fillId="0" borderId="116" xfId="0" applyNumberFormat="1" applyFont="1" applyBorder="1" applyAlignment="1" applyProtection="1">
      <alignment horizontal="right" shrinkToFit="1"/>
      <protection locked="0"/>
    </xf>
    <xf numFmtId="38" fontId="58" fillId="3" borderId="116" xfId="0" applyNumberFormat="1" applyFont="1" applyFill="1" applyBorder="1" applyAlignment="1">
      <alignment horizontal="right" shrinkToFit="1"/>
    </xf>
    <xf numFmtId="38" fontId="58" fillId="3" borderId="28" xfId="0" applyNumberFormat="1" applyFont="1" applyFill="1" applyBorder="1" applyAlignment="1">
      <alignment horizontal="right" shrinkToFit="1"/>
    </xf>
    <xf numFmtId="38" fontId="58" fillId="0" borderId="36" xfId="0" applyNumberFormat="1" applyFont="1" applyBorder="1" applyAlignment="1" applyProtection="1">
      <alignment horizontal="right" shrinkToFit="1"/>
      <protection locked="0"/>
    </xf>
    <xf numFmtId="38" fontId="58" fillId="0" borderId="35" xfId="0" applyNumberFormat="1" applyFont="1" applyBorder="1" applyAlignment="1" applyProtection="1">
      <alignment horizontal="right" shrinkToFit="1"/>
      <protection locked="0"/>
    </xf>
    <xf numFmtId="38" fontId="58" fillId="0" borderId="54" xfId="0" applyNumberFormat="1" applyFont="1" applyBorder="1" applyAlignment="1" applyProtection="1">
      <alignment horizontal="right" vertical="center" shrinkToFit="1"/>
      <protection locked="0"/>
    </xf>
    <xf numFmtId="38" fontId="58" fillId="0" borderId="31" xfId="0" applyNumberFormat="1" applyFont="1" applyBorder="1" applyAlignment="1" applyProtection="1">
      <alignment horizontal="right" vertical="center" shrinkToFit="1"/>
      <protection locked="0"/>
    </xf>
    <xf numFmtId="38" fontId="58" fillId="0" borderId="26" xfId="0" applyNumberFormat="1" applyFont="1" applyBorder="1" applyAlignment="1" applyProtection="1">
      <alignment horizontal="right" vertical="center" shrinkToFit="1"/>
      <protection locked="0"/>
    </xf>
    <xf numFmtId="38" fontId="58" fillId="16" borderId="54" xfId="0" applyNumberFormat="1" applyFont="1" applyFill="1" applyBorder="1" applyAlignment="1">
      <alignment horizontal="right" shrinkToFit="1"/>
    </xf>
    <xf numFmtId="38" fontId="58" fillId="3" borderId="30" xfId="0" applyNumberFormat="1" applyFont="1" applyFill="1" applyBorder="1" applyAlignment="1">
      <alignment horizontal="right" vertical="center" shrinkToFit="1"/>
    </xf>
    <xf numFmtId="38" fontId="58" fillId="3" borderId="27" xfId="0" applyNumberFormat="1" applyFont="1" applyFill="1" applyBorder="1" applyAlignment="1">
      <alignment horizontal="right" vertical="center" shrinkToFit="1"/>
    </xf>
    <xf numFmtId="38" fontId="58" fillId="3" borderId="0" xfId="0" applyNumberFormat="1" applyFont="1" applyFill="1" applyAlignment="1">
      <alignment horizontal="right" vertical="center" shrinkToFit="1"/>
    </xf>
    <xf numFmtId="38" fontId="58" fillId="3" borderId="25" xfId="0" applyNumberFormat="1" applyFont="1" applyFill="1" applyBorder="1" applyAlignment="1">
      <alignment horizontal="right" vertical="center" shrinkToFit="1"/>
    </xf>
    <xf numFmtId="38" fontId="58" fillId="3" borderId="38" xfId="0" applyNumberFormat="1" applyFont="1" applyFill="1" applyBorder="1" applyAlignment="1">
      <alignment horizontal="right" shrinkToFit="1"/>
    </xf>
    <xf numFmtId="38" fontId="58" fillId="0" borderId="1" xfId="0" applyNumberFormat="1" applyFont="1" applyBorder="1" applyAlignment="1" applyProtection="1">
      <alignment horizontal="right" vertical="center" shrinkToFit="1"/>
      <protection locked="0"/>
    </xf>
    <xf numFmtId="38" fontId="58" fillId="6" borderId="1" xfId="0" applyNumberFormat="1" applyFont="1" applyFill="1" applyBorder="1" applyAlignment="1">
      <alignment horizontal="right" vertical="center" shrinkToFit="1"/>
    </xf>
    <xf numFmtId="38" fontId="58" fillId="0" borderId="113" xfId="0" applyNumberFormat="1" applyFont="1" applyBorder="1" applyAlignment="1" applyProtection="1">
      <alignment horizontal="right" shrinkToFit="1"/>
      <protection locked="0"/>
    </xf>
    <xf numFmtId="38" fontId="58" fillId="0" borderId="112" xfId="0" applyNumberFormat="1" applyFont="1" applyBorder="1" applyAlignment="1" applyProtection="1">
      <alignment horizontal="right" shrinkToFit="1"/>
      <protection locked="0"/>
    </xf>
    <xf numFmtId="38" fontId="58" fillId="0" borderId="102" xfId="0" applyNumberFormat="1" applyFont="1" applyBorder="1" applyAlignment="1" applyProtection="1">
      <alignment horizontal="right" shrinkToFit="1"/>
      <protection locked="0"/>
    </xf>
    <xf numFmtId="38" fontId="58" fillId="5" borderId="3" xfId="0" applyNumberFormat="1" applyFont="1" applyFill="1" applyBorder="1" applyAlignment="1" applyProtection="1">
      <alignment horizontal="right" shrinkToFit="1"/>
      <protection locked="0"/>
    </xf>
    <xf numFmtId="38" fontId="58" fillId="16" borderId="116" xfId="0" applyNumberFormat="1" applyFont="1" applyFill="1" applyBorder="1" applyAlignment="1">
      <alignment horizontal="right" shrinkToFit="1"/>
    </xf>
    <xf numFmtId="38" fontId="58" fillId="15" borderId="2" xfId="0" applyNumberFormat="1" applyFont="1" applyFill="1" applyBorder="1" applyAlignment="1">
      <alignment horizontal="right" shrinkToFit="1"/>
    </xf>
    <xf numFmtId="38" fontId="58" fillId="15" borderId="25" xfId="0" applyNumberFormat="1" applyFont="1" applyFill="1" applyBorder="1" applyAlignment="1">
      <alignment horizontal="right" shrinkToFit="1"/>
    </xf>
    <xf numFmtId="38" fontId="58" fillId="6" borderId="0" xfId="8" applyNumberFormat="1" applyFont="1" applyFill="1" applyAlignment="1">
      <alignment horizontal="right" shrinkToFit="1"/>
    </xf>
    <xf numFmtId="38" fontId="58" fillId="6" borderId="25" xfId="8" applyNumberFormat="1" applyFont="1" applyFill="1" applyBorder="1" applyAlignment="1">
      <alignment horizontal="right" shrinkToFit="1"/>
    </xf>
    <xf numFmtId="38" fontId="58" fillId="0" borderId="1" xfId="8" applyNumberFormat="1" applyFont="1" applyBorder="1" applyAlignment="1" applyProtection="1">
      <alignment horizontal="right" shrinkToFit="1"/>
      <protection locked="0"/>
    </xf>
    <xf numFmtId="38" fontId="58" fillId="0" borderId="1" xfId="6" applyNumberFormat="1" applyFont="1" applyBorder="1" applyAlignment="1" applyProtection="1">
      <alignment shrinkToFit="1"/>
      <protection locked="0"/>
    </xf>
    <xf numFmtId="38" fontId="58" fillId="16" borderId="116" xfId="0" applyNumberFormat="1" applyFont="1" applyFill="1" applyBorder="1" applyAlignment="1" applyProtection="1">
      <alignment horizontal="right" vertical="center" shrinkToFit="1"/>
      <protection locked="0"/>
    </xf>
    <xf numFmtId="38" fontId="58" fillId="0" borderId="116" xfId="0" applyNumberFormat="1" applyFont="1" applyBorder="1" applyAlignment="1" applyProtection="1">
      <alignment horizontal="right" vertical="center" shrinkToFit="1"/>
      <protection locked="0"/>
    </xf>
    <xf numFmtId="38" fontId="58" fillId="16" borderId="116" xfId="0" applyNumberFormat="1" applyFont="1" applyFill="1" applyBorder="1" applyAlignment="1">
      <alignment horizontal="right" vertical="center" shrinkToFit="1"/>
    </xf>
    <xf numFmtId="38" fontId="58" fillId="16" borderId="1" xfId="0" applyNumberFormat="1" applyFont="1" applyFill="1" applyBorder="1" applyAlignment="1" applyProtection="1">
      <alignment horizontal="right" vertical="center" shrinkToFit="1"/>
      <protection locked="0"/>
    </xf>
    <xf numFmtId="38" fontId="58" fillId="16" borderId="1" xfId="0" applyNumberFormat="1" applyFont="1" applyFill="1" applyBorder="1" applyAlignment="1">
      <alignment horizontal="right" vertical="center" shrinkToFit="1"/>
    </xf>
    <xf numFmtId="38" fontId="58" fillId="16" borderId="26" xfId="0" applyNumberFormat="1" applyFont="1" applyFill="1" applyBorder="1" applyAlignment="1" applyProtection="1">
      <alignment horizontal="right" vertical="center" shrinkToFit="1"/>
      <protection locked="0"/>
    </xf>
    <xf numFmtId="42" fontId="53" fillId="11" borderId="101" xfId="0" applyNumberFormat="1" applyFont="1" applyFill="1" applyBorder="1" applyAlignment="1" applyProtection="1">
      <alignment horizontal="right" shrinkToFit="1"/>
      <protection locked="0"/>
    </xf>
    <xf numFmtId="42" fontId="53" fillId="10" borderId="101" xfId="0" applyNumberFormat="1" applyFont="1" applyFill="1" applyBorder="1" applyAlignment="1">
      <alignment horizontal="right"/>
    </xf>
    <xf numFmtId="42" fontId="53" fillId="10" borderId="0" xfId="0" applyNumberFormat="1" applyFont="1" applyFill="1" applyAlignment="1" applyProtection="1">
      <alignment horizontal="right" shrinkToFit="1"/>
      <protection locked="0"/>
    </xf>
    <xf numFmtId="38" fontId="67" fillId="6" borderId="9" xfId="0" applyNumberFormat="1" applyFont="1" applyFill="1" applyBorder="1" applyAlignment="1" applyProtection="1">
      <alignment horizontal="center" vertical="center" wrapText="1"/>
      <protection hidden="1"/>
    </xf>
    <xf numFmtId="38" fontId="67" fillId="6" borderId="2" xfId="0" applyNumberFormat="1" applyFont="1" applyFill="1" applyBorder="1" applyAlignment="1" applyProtection="1">
      <alignment horizontal="center" vertical="center" wrapText="1"/>
      <protection hidden="1"/>
    </xf>
    <xf numFmtId="38" fontId="58" fillId="16" borderId="26" xfId="0" applyNumberFormat="1" applyFont="1" applyFill="1" applyBorder="1" applyAlignment="1">
      <alignment horizontal="right" vertical="center" shrinkToFit="1"/>
    </xf>
    <xf numFmtId="38" fontId="58" fillId="0" borderId="1" xfId="9" applyNumberFormat="1" applyFont="1" applyBorder="1" applyAlignment="1" applyProtection="1">
      <alignment horizontal="right" shrinkToFit="1"/>
      <protection locked="0"/>
    </xf>
    <xf numFmtId="3" fontId="58" fillId="0" borderId="1" xfId="9" applyNumberFormat="1" applyFont="1" applyBorder="1" applyAlignment="1" applyProtection="1">
      <alignment horizontal="right" vertical="center" shrinkToFit="1"/>
      <protection locked="0"/>
    </xf>
    <xf numFmtId="38" fontId="58" fillId="16" borderId="1" xfId="9" applyNumberFormat="1" applyFont="1" applyFill="1" applyBorder="1" applyAlignment="1">
      <alignment horizontal="right" shrinkToFit="1"/>
    </xf>
    <xf numFmtId="38" fontId="58" fillId="0" borderId="1" xfId="9" applyNumberFormat="1" applyFont="1" applyBorder="1" applyAlignment="1" applyProtection="1">
      <alignment horizontal="right" vertical="center" shrinkToFit="1"/>
      <protection locked="0"/>
    </xf>
    <xf numFmtId="0" fontId="58" fillId="0" borderId="1" xfId="0" applyFont="1" applyBorder="1" applyAlignment="1" applyProtection="1">
      <alignment horizontal="right" shrinkToFit="1"/>
      <protection locked="0"/>
    </xf>
    <xf numFmtId="0" fontId="58" fillId="0" borderId="1" xfId="9" applyFont="1" applyBorder="1" applyAlignment="1" applyProtection="1">
      <alignment horizontal="right" vertical="top" shrinkToFit="1"/>
      <protection locked="0"/>
    </xf>
    <xf numFmtId="38" fontId="58" fillId="0" borderId="1" xfId="9" applyNumberFormat="1" applyFont="1" applyBorder="1" applyAlignment="1" applyProtection="1">
      <alignment horizontal="right" vertical="top" shrinkToFit="1"/>
      <protection locked="0"/>
    </xf>
    <xf numFmtId="38" fontId="58" fillId="0" borderId="1" xfId="9" quotePrefix="1" applyNumberFormat="1" applyFont="1" applyBorder="1" applyAlignment="1" applyProtection="1">
      <alignment horizontal="right" shrinkToFit="1"/>
      <protection locked="0"/>
    </xf>
    <xf numFmtId="38" fontId="58" fillId="6" borderId="1" xfId="9" applyNumberFormat="1" applyFont="1" applyFill="1" applyBorder="1" applyAlignment="1">
      <alignment horizontal="right" shrinkToFit="1"/>
    </xf>
    <xf numFmtId="49" fontId="67" fillId="5" borderId="1" xfId="9" applyNumberFormat="1" applyFont="1" applyFill="1" applyBorder="1" applyAlignment="1">
      <alignment horizontal="center" vertical="center" wrapText="1"/>
    </xf>
    <xf numFmtId="38" fontId="58" fillId="0" borderId="21" xfId="0" applyNumberFormat="1" applyFont="1" applyBorder="1" applyAlignment="1" applyProtection="1">
      <alignment vertical="center" shrinkToFit="1"/>
      <protection locked="0"/>
    </xf>
    <xf numFmtId="38" fontId="58" fillId="0" borderId="21" xfId="0" applyNumberFormat="1" applyFont="1" applyBorder="1" applyAlignment="1" applyProtection="1">
      <alignment horizontal="right" vertical="center" shrinkToFit="1"/>
      <protection locked="0"/>
    </xf>
    <xf numFmtId="38" fontId="58" fillId="6" borderId="44" xfId="0" applyNumberFormat="1" applyFont="1" applyFill="1" applyBorder="1" applyAlignment="1">
      <alignment vertical="center" shrinkToFit="1"/>
    </xf>
    <xf numFmtId="38" fontId="58" fillId="6" borderId="21" xfId="0" applyNumberFormat="1" applyFont="1" applyFill="1" applyBorder="1" applyAlignment="1">
      <alignment vertical="center" shrinkToFit="1"/>
    </xf>
    <xf numFmtId="38" fontId="58" fillId="6" borderId="44" xfId="0" applyNumberFormat="1" applyFont="1" applyFill="1" applyBorder="1" applyAlignment="1">
      <alignment horizontal="right" vertical="center" shrinkToFit="1"/>
    </xf>
    <xf numFmtId="38" fontId="58" fillId="6" borderId="7" xfId="0" applyNumberFormat="1" applyFont="1" applyFill="1" applyBorder="1" applyAlignment="1">
      <alignment vertical="center" shrinkToFit="1"/>
    </xf>
    <xf numFmtId="38" fontId="58" fillId="6" borderId="7" xfId="0" applyNumberFormat="1" applyFont="1" applyFill="1" applyBorder="1" applyAlignment="1">
      <alignment horizontal="right" vertical="center" shrinkToFit="1"/>
    </xf>
    <xf numFmtId="38" fontId="58" fillId="6" borderId="21" xfId="0" applyNumberFormat="1" applyFont="1" applyFill="1" applyBorder="1" applyAlignment="1">
      <alignment horizontal="right" vertical="center" shrinkToFit="1"/>
    </xf>
    <xf numFmtId="38" fontId="58" fillId="6" borderId="43" xfId="0" applyNumberFormat="1" applyFont="1" applyFill="1" applyBorder="1" applyAlignment="1">
      <alignment vertical="center" shrinkToFit="1"/>
    </xf>
    <xf numFmtId="38" fontId="58" fillId="0" borderId="6" xfId="0" applyNumberFormat="1" applyFont="1" applyBorder="1" applyAlignment="1" applyProtection="1">
      <alignment vertical="center" shrinkToFit="1"/>
      <protection locked="0"/>
    </xf>
    <xf numFmtId="38" fontId="58" fillId="16" borderId="40" xfId="0" applyNumberFormat="1" applyFont="1" applyFill="1" applyBorder="1" applyAlignment="1">
      <alignment vertical="center" shrinkToFit="1"/>
    </xf>
    <xf numFmtId="0" fontId="58" fillId="6" borderId="41" xfId="0" applyFont="1" applyFill="1" applyBorder="1" applyAlignment="1">
      <alignment horizontal="right" vertical="center" shrinkToFit="1"/>
    </xf>
    <xf numFmtId="0" fontId="58" fillId="6" borderId="42" xfId="0" applyFont="1" applyFill="1" applyBorder="1" applyAlignment="1">
      <alignment horizontal="right" vertical="center" shrinkToFit="1"/>
    </xf>
    <xf numFmtId="0" fontId="58" fillId="6" borderId="39" xfId="0" applyFont="1" applyFill="1" applyBorder="1" applyAlignment="1">
      <alignment horizontal="right" vertical="center" shrinkToFit="1"/>
    </xf>
    <xf numFmtId="38" fontId="58" fillId="3" borderId="44" xfId="0" applyNumberFormat="1" applyFont="1" applyFill="1" applyBorder="1" applyAlignment="1">
      <alignment vertical="center" shrinkToFit="1"/>
    </xf>
    <xf numFmtId="38" fontId="58" fillId="3" borderId="43" xfId="0" applyNumberFormat="1" applyFont="1" applyFill="1" applyBorder="1" applyAlignment="1">
      <alignment vertical="center" shrinkToFit="1"/>
    </xf>
    <xf numFmtId="38" fontId="58" fillId="3" borderId="7" xfId="0" applyNumberFormat="1" applyFont="1" applyFill="1" applyBorder="1" applyAlignment="1">
      <alignment horizontal="right" vertical="center" shrinkToFit="1"/>
    </xf>
    <xf numFmtId="38" fontId="58" fillId="3" borderId="43" xfId="0" applyNumberFormat="1" applyFont="1" applyFill="1" applyBorder="1" applyAlignment="1">
      <alignment horizontal="right" vertical="center" shrinkToFit="1"/>
    </xf>
    <xf numFmtId="38" fontId="58" fillId="6" borderId="43" xfId="0" applyNumberFormat="1" applyFont="1" applyFill="1" applyBorder="1" applyAlignment="1">
      <alignment horizontal="right" vertical="center" shrinkToFit="1"/>
    </xf>
    <xf numFmtId="38" fontId="58" fillId="3" borderId="7" xfId="0" applyNumberFormat="1" applyFont="1" applyFill="1" applyBorder="1" applyAlignment="1">
      <alignment vertical="center" shrinkToFit="1"/>
    </xf>
    <xf numFmtId="38" fontId="58" fillId="16" borderId="40" xfId="0" applyNumberFormat="1" applyFont="1" applyFill="1" applyBorder="1" applyAlignment="1">
      <alignment horizontal="right" vertical="center" shrinkToFit="1"/>
    </xf>
    <xf numFmtId="38" fontId="58" fillId="0" borderId="7" xfId="0" applyNumberFormat="1" applyFont="1" applyBorder="1" applyAlignment="1" applyProtection="1">
      <alignment horizontal="right" vertical="center" shrinkToFit="1"/>
      <protection locked="0"/>
    </xf>
    <xf numFmtId="38" fontId="58" fillId="16" borderId="59" xfId="0" applyNumberFormat="1" applyFont="1" applyFill="1" applyBorder="1" applyAlignment="1">
      <alignment shrinkToFit="1"/>
    </xf>
    <xf numFmtId="38" fontId="58" fillId="0" borderId="7" xfId="0" applyNumberFormat="1" applyFont="1" applyBorder="1" applyAlignment="1" applyProtection="1">
      <alignment vertical="center" shrinkToFit="1"/>
      <protection locked="0"/>
    </xf>
    <xf numFmtId="38" fontId="58" fillId="0" borderId="43" xfId="0" applyNumberFormat="1" applyFont="1" applyBorder="1" applyAlignment="1" applyProtection="1">
      <alignment horizontal="right" vertical="center" shrinkToFit="1"/>
      <protection locked="0"/>
    </xf>
    <xf numFmtId="38" fontId="58" fillId="0" borderId="21" xfId="0" applyNumberFormat="1" applyFont="1" applyBorder="1" applyAlignment="1" applyProtection="1">
      <alignment horizontal="right" shrinkToFit="1"/>
      <protection locked="0"/>
    </xf>
    <xf numFmtId="38" fontId="58" fillId="16" borderId="40" xfId="0" applyNumberFormat="1" applyFont="1" applyFill="1" applyBorder="1" applyAlignment="1">
      <alignment horizontal="right" shrinkToFit="1"/>
    </xf>
    <xf numFmtId="3" fontId="65" fillId="16" borderId="8" xfId="10" applyNumberFormat="1" applyFont="1" applyFill="1" applyBorder="1" applyAlignment="1">
      <alignment vertical="center" shrinkToFit="1"/>
    </xf>
    <xf numFmtId="3" fontId="65" fillId="16" borderId="5" xfId="10" applyNumberFormat="1" applyFont="1" applyFill="1" applyBorder="1" applyAlignment="1">
      <alignment vertical="center" shrinkToFit="1"/>
    </xf>
    <xf numFmtId="3" fontId="67" fillId="16" borderId="56" xfId="10" applyNumberFormat="1" applyFont="1" applyFill="1" applyBorder="1" applyAlignment="1">
      <alignment vertical="center" shrinkToFit="1"/>
    </xf>
    <xf numFmtId="38" fontId="65" fillId="16" borderId="8" xfId="10" applyNumberFormat="1" applyFont="1" applyFill="1" applyBorder="1" applyAlignment="1">
      <alignment horizontal="right" vertical="center" shrinkToFit="1"/>
    </xf>
    <xf numFmtId="38" fontId="65" fillId="16" borderId="5" xfId="10" applyNumberFormat="1" applyFont="1" applyFill="1" applyBorder="1" applyAlignment="1">
      <alignment horizontal="right" vertical="center" shrinkToFit="1"/>
    </xf>
    <xf numFmtId="38" fontId="65" fillId="16" borderId="5" xfId="10" applyNumberFormat="1" applyFont="1" applyFill="1" applyBorder="1" applyAlignment="1">
      <alignment horizontal="right" shrinkToFit="1"/>
    </xf>
    <xf numFmtId="38" fontId="65" fillId="16" borderId="8" xfId="10" applyNumberFormat="1" applyFont="1" applyFill="1" applyBorder="1" applyAlignment="1">
      <alignment horizontal="right" shrinkToFit="1"/>
    </xf>
    <xf numFmtId="38" fontId="65" fillId="16" borderId="135" xfId="10" applyNumberFormat="1" applyFont="1" applyFill="1" applyBorder="1" applyAlignment="1">
      <alignment horizontal="right" shrinkToFit="1"/>
    </xf>
    <xf numFmtId="38" fontId="65" fillId="16" borderId="57" xfId="10" applyNumberFormat="1" applyFont="1" applyFill="1" applyBorder="1" applyAlignment="1">
      <alignment horizontal="right" shrinkToFit="1"/>
    </xf>
    <xf numFmtId="40" fontId="65" fillId="0" borderId="8" xfId="10" applyNumberFormat="1" applyFont="1" applyBorder="1" applyAlignment="1" applyProtection="1">
      <alignment horizontal="right" shrinkToFit="1"/>
      <protection locked="0"/>
    </xf>
    <xf numFmtId="40" fontId="67" fillId="16" borderId="46" xfId="10" applyNumberFormat="1" applyFont="1" applyFill="1" applyBorder="1" applyAlignment="1">
      <alignment horizontal="right" shrinkToFit="1"/>
    </xf>
    <xf numFmtId="4" fontId="67" fillId="0" borderId="0" xfId="10" applyNumberFormat="1" applyFont="1" applyAlignment="1">
      <alignment vertical="center" shrinkToFit="1"/>
    </xf>
    <xf numFmtId="38" fontId="65" fillId="16" borderId="8" xfId="11" applyNumberFormat="1" applyFont="1" applyFill="1" applyBorder="1" applyAlignment="1">
      <alignment horizontal="right" shrinkToFit="1"/>
    </xf>
    <xf numFmtId="38" fontId="65" fillId="16" borderId="5" xfId="11" applyNumberFormat="1" applyFont="1" applyFill="1" applyBorder="1" applyAlignment="1">
      <alignment horizontal="right" shrinkToFit="1"/>
    </xf>
    <xf numFmtId="38" fontId="65" fillId="0" borderId="135" xfId="11" applyNumberFormat="1" applyFont="1" applyBorder="1" applyAlignment="1" applyProtection="1">
      <alignment horizontal="right" shrinkToFit="1"/>
      <protection locked="0"/>
    </xf>
    <xf numFmtId="38" fontId="67" fillId="16" borderId="8" xfId="11" applyNumberFormat="1" applyFont="1" applyFill="1" applyBorder="1" applyAlignment="1">
      <alignment horizontal="right" shrinkToFit="1"/>
    </xf>
    <xf numFmtId="40" fontId="65" fillId="16" borderId="8" xfId="11" applyNumberFormat="1" applyFont="1" applyFill="1" applyBorder="1" applyAlignment="1">
      <alignment horizontal="right" shrinkToFit="1"/>
    </xf>
    <xf numFmtId="40" fontId="67" fillId="16" borderId="56" xfId="11" applyNumberFormat="1" applyFont="1" applyFill="1" applyBorder="1" applyAlignment="1">
      <alignment horizontal="right" shrinkToFit="1"/>
    </xf>
    <xf numFmtId="0" fontId="67" fillId="16" borderId="0" xfId="10" applyFont="1" applyFill="1" applyAlignment="1" applyProtection="1">
      <alignment horizontal="right" vertical="center"/>
      <protection hidden="1"/>
    </xf>
    <xf numFmtId="38" fontId="58" fillId="0" borderId="12" xfId="0" applyNumberFormat="1" applyFont="1" applyBorder="1" applyAlignment="1" applyProtection="1">
      <alignment vertical="center" shrinkToFit="1"/>
      <protection locked="0"/>
    </xf>
    <xf numFmtId="38" fontId="58" fillId="19" borderId="12" xfId="0" applyNumberFormat="1" applyFont="1" applyFill="1" applyBorder="1" applyAlignment="1" applyProtection="1">
      <alignment shrinkToFit="1"/>
      <protection locked="0"/>
    </xf>
    <xf numFmtId="0" fontId="58" fillId="16" borderId="115" xfId="0" applyFont="1" applyFill="1" applyBorder="1" applyAlignment="1">
      <alignment shrinkToFit="1"/>
    </xf>
    <xf numFmtId="37" fontId="58" fillId="16" borderId="115" xfId="0" applyNumberFormat="1" applyFont="1" applyFill="1" applyBorder="1" applyAlignment="1">
      <alignment shrinkToFit="1"/>
    </xf>
    <xf numFmtId="37" fontId="58" fillId="16" borderId="117" xfId="0" applyNumberFormat="1" applyFont="1" applyFill="1" applyBorder="1" applyAlignment="1">
      <alignment shrinkToFit="1"/>
    </xf>
    <xf numFmtId="0" fontId="58" fillId="16" borderId="13" xfId="0" applyFont="1" applyFill="1" applyBorder="1" applyAlignment="1">
      <alignment shrinkToFit="1"/>
    </xf>
    <xf numFmtId="0" fontId="58" fillId="16" borderId="20" xfId="0" applyFont="1" applyFill="1" applyBorder="1" applyAlignment="1">
      <alignment shrinkToFit="1"/>
    </xf>
    <xf numFmtId="37" fontId="58" fillId="16" borderId="13" xfId="0" applyNumberFormat="1" applyFont="1" applyFill="1" applyBorder="1" applyAlignment="1">
      <alignment shrinkToFit="1"/>
    </xf>
    <xf numFmtId="37" fontId="58" fillId="16" borderId="20" xfId="0" applyNumberFormat="1" applyFont="1" applyFill="1" applyBorder="1" applyAlignment="1">
      <alignment shrinkToFit="1"/>
    </xf>
    <xf numFmtId="38" fontId="58" fillId="16" borderId="13" xfId="0" applyNumberFormat="1" applyFont="1" applyFill="1" applyBorder="1" applyAlignment="1">
      <alignment shrinkToFit="1"/>
    </xf>
    <xf numFmtId="38" fontId="58" fillId="16" borderId="17" xfId="0" applyNumberFormat="1" applyFont="1" applyFill="1" applyBorder="1" applyAlignment="1">
      <alignment shrinkToFit="1"/>
    </xf>
    <xf numFmtId="10" fontId="57" fillId="16" borderId="13" xfId="0" applyNumberFormat="1" applyFont="1" applyFill="1" applyBorder="1" applyAlignment="1">
      <alignment horizontal="left" shrinkToFit="1"/>
    </xf>
    <xf numFmtId="0" fontId="101" fillId="21" borderId="0" xfId="17" applyFont="1" applyFill="1" applyAlignment="1" applyProtection="1">
      <alignment horizontal="centerContinuous" vertical="center"/>
      <protection hidden="1"/>
    </xf>
    <xf numFmtId="38" fontId="58" fillId="16" borderId="21" xfId="3" applyNumberFormat="1" applyFont="1" applyFill="1" applyBorder="1" applyAlignment="1">
      <alignment horizontal="right" vertical="center" shrinkToFit="1"/>
    </xf>
    <xf numFmtId="38" fontId="58" fillId="16" borderId="40" xfId="3" applyNumberFormat="1" applyFont="1" applyFill="1" applyBorder="1" applyAlignment="1">
      <alignment horizontal="right" vertical="center" shrinkToFit="1"/>
    </xf>
    <xf numFmtId="38" fontId="58" fillId="16" borderId="67" xfId="3" applyNumberFormat="1" applyFont="1" applyFill="1" applyBorder="1" applyAlignment="1">
      <alignment horizontal="right" vertical="center" shrinkToFit="1"/>
    </xf>
    <xf numFmtId="38" fontId="57" fillId="16" borderId="67" xfId="3" applyNumberFormat="1" applyFont="1" applyFill="1" applyBorder="1" applyAlignment="1">
      <alignment horizontal="right" vertical="center" shrinkToFit="1"/>
    </xf>
    <xf numFmtId="38" fontId="58" fillId="16" borderId="59" xfId="3" applyNumberFormat="1" applyFont="1" applyFill="1" applyBorder="1" applyAlignment="1">
      <alignment horizontal="right" vertical="center" shrinkToFit="1"/>
    </xf>
    <xf numFmtId="38" fontId="57" fillId="16" borderId="59" xfId="3" applyNumberFormat="1" applyFont="1" applyFill="1" applyBorder="1" applyAlignment="1">
      <alignment horizontal="right" vertical="center" shrinkToFit="1"/>
    </xf>
    <xf numFmtId="176" fontId="22" fillId="0" borderId="0" xfId="12" applyNumberFormat="1" applyFont="1" applyAlignment="1">
      <alignment vertical="center"/>
    </xf>
    <xf numFmtId="0" fontId="40" fillId="0" borderId="0" xfId="0" applyFont="1"/>
    <xf numFmtId="41" fontId="18" fillId="0" borderId="0" xfId="0" applyNumberFormat="1" applyFont="1" applyAlignment="1">
      <alignment horizontal="right"/>
    </xf>
    <xf numFmtId="0" fontId="19" fillId="0" borderId="114" xfId="12" applyFont="1" applyBorder="1" applyAlignment="1" applyProtection="1">
      <alignment vertical="center"/>
      <protection hidden="1"/>
    </xf>
    <xf numFmtId="0" fontId="20" fillId="0" borderId="0" xfId="12" applyFont="1" applyAlignment="1" applyProtection="1">
      <alignment horizontal="left" vertical="center"/>
      <protection hidden="1"/>
    </xf>
    <xf numFmtId="0" fontId="65" fillId="0" borderId="0" xfId="0" applyFont="1" applyAlignment="1" applyProtection="1">
      <alignment horizontal="left" vertical="center"/>
      <protection hidden="1"/>
    </xf>
    <xf numFmtId="0" fontId="63" fillId="0" borderId="0" xfId="0" applyFont="1" applyAlignment="1">
      <alignment vertical="center"/>
    </xf>
    <xf numFmtId="0" fontId="68" fillId="0" borderId="0" xfId="0" applyFont="1" applyAlignment="1" applyProtection="1">
      <alignment horizontal="right"/>
      <protection hidden="1"/>
    </xf>
    <xf numFmtId="0" fontId="67" fillId="0" borderId="19" xfId="0" applyFont="1" applyBorder="1" applyAlignment="1">
      <alignment horizontal="left" vertical="center" indent="2"/>
    </xf>
    <xf numFmtId="0" fontId="67" fillId="0" borderId="1" xfId="0" applyFont="1" applyBorder="1" applyAlignment="1" applyProtection="1">
      <alignment horizontal="center" vertical="center" wrapText="1"/>
      <protection hidden="1"/>
    </xf>
    <xf numFmtId="0" fontId="57" fillId="0" borderId="7" xfId="0" applyFont="1" applyBorder="1" applyAlignment="1" applyProtection="1">
      <alignment horizontal="center" vertical="center" wrapText="1"/>
      <protection hidden="1"/>
    </xf>
    <xf numFmtId="0" fontId="131" fillId="0" borderId="0" xfId="17" applyFont="1"/>
    <xf numFmtId="0" fontId="13" fillId="0" borderId="0" xfId="18" applyAlignment="1">
      <alignment vertical="center"/>
    </xf>
    <xf numFmtId="0" fontId="13" fillId="0" borderId="0" xfId="18"/>
    <xf numFmtId="0" fontId="13" fillId="0" borderId="0" xfId="18" applyAlignment="1">
      <alignment horizontal="center" vertical="top" wrapText="1"/>
    </xf>
    <xf numFmtId="0" fontId="121" fillId="0" borderId="87" xfId="18" applyFont="1" applyBorder="1" applyAlignment="1">
      <alignment vertical="top"/>
    </xf>
    <xf numFmtId="0" fontId="121" fillId="0" borderId="0" xfId="18" applyFont="1" applyAlignment="1">
      <alignment vertical="top"/>
    </xf>
    <xf numFmtId="0" fontId="121" fillId="0" borderId="88" xfId="18" applyFont="1" applyBorder="1" applyAlignment="1">
      <alignment vertical="top"/>
    </xf>
    <xf numFmtId="0" fontId="119" fillId="21" borderId="140" xfId="18" applyFont="1" applyFill="1" applyBorder="1" applyAlignment="1">
      <alignment horizontal="center" vertical="center" wrapText="1"/>
    </xf>
    <xf numFmtId="177" fontId="119" fillId="21" borderId="140" xfId="18" applyNumberFormat="1" applyFont="1" applyFill="1" applyBorder="1" applyAlignment="1">
      <alignment horizontal="center" vertical="center" wrapText="1"/>
    </xf>
    <xf numFmtId="38" fontId="119" fillId="21" borderId="140" xfId="18" applyNumberFormat="1" applyFont="1" applyFill="1" applyBorder="1" applyAlignment="1">
      <alignment horizontal="center" vertical="center" wrapText="1"/>
    </xf>
    <xf numFmtId="0" fontId="121" fillId="20" borderId="141" xfId="18" applyFont="1" applyFill="1" applyBorder="1" applyAlignment="1">
      <alignment horizontal="left" vertical="top" wrapText="1"/>
    </xf>
    <xf numFmtId="0" fontId="121" fillId="20" borderId="141" xfId="18" applyFont="1" applyFill="1" applyBorder="1" applyAlignment="1">
      <alignment vertical="top"/>
    </xf>
    <xf numFmtId="38" fontId="121" fillId="20" borderId="141" xfId="18" applyNumberFormat="1" applyFont="1" applyFill="1" applyBorder="1" applyAlignment="1">
      <alignment horizontal="right" vertical="top"/>
    </xf>
    <xf numFmtId="38" fontId="121" fillId="20" borderId="141" xfId="18" applyNumberFormat="1" applyFont="1" applyFill="1" applyBorder="1" applyAlignment="1">
      <alignment vertical="top"/>
    </xf>
    <xf numFmtId="0" fontId="13" fillId="0" borderId="141" xfId="18" applyBorder="1" applyAlignment="1" applyProtection="1">
      <alignment horizontal="left" vertical="top" wrapText="1"/>
      <protection locked="0"/>
    </xf>
    <xf numFmtId="0" fontId="13" fillId="0" borderId="141" xfId="18" applyBorder="1" applyAlignment="1" applyProtection="1">
      <alignment vertical="top"/>
      <protection locked="0"/>
    </xf>
    <xf numFmtId="38" fontId="13" fillId="0" borderId="141" xfId="18" applyNumberFormat="1" applyBorder="1" applyAlignment="1" applyProtection="1">
      <alignment horizontal="right" vertical="top"/>
      <protection locked="0"/>
    </xf>
    <xf numFmtId="0" fontId="13" fillId="0" borderId="0" xfId="18" quotePrefix="1"/>
    <xf numFmtId="0" fontId="13" fillId="16" borderId="142" xfId="18" applyFill="1" applyBorder="1" applyAlignment="1">
      <alignment horizontal="left" vertical="top" wrapText="1"/>
    </xf>
    <xf numFmtId="0" fontId="13" fillId="16" borderId="142" xfId="18" applyFill="1" applyBorder="1" applyAlignment="1">
      <alignment vertical="top"/>
    </xf>
    <xf numFmtId="38" fontId="13" fillId="16" borderId="142" xfId="18" applyNumberFormat="1" applyFill="1" applyBorder="1" applyAlignment="1">
      <alignment horizontal="right" vertical="top"/>
    </xf>
    <xf numFmtId="38" fontId="13" fillId="16" borderId="142" xfId="18" applyNumberFormat="1" applyFill="1" applyBorder="1" applyAlignment="1">
      <alignment vertical="top"/>
    </xf>
    <xf numFmtId="0" fontId="13" fillId="0" borderId="0" xfId="18" applyAlignment="1">
      <alignment horizontal="left" vertical="top" wrapText="1"/>
    </xf>
    <xf numFmtId="0" fontId="13" fillId="0" borderId="0" xfId="18" applyAlignment="1">
      <alignment vertical="top"/>
    </xf>
    <xf numFmtId="38" fontId="13" fillId="0" borderId="0" xfId="18" applyNumberFormat="1" applyAlignment="1">
      <alignment horizontal="right" vertical="top"/>
    </xf>
    <xf numFmtId="178" fontId="13" fillId="0" borderId="0" xfId="18" applyNumberFormat="1"/>
    <xf numFmtId="0" fontId="130" fillId="0" borderId="0" xfId="0" applyFont="1"/>
    <xf numFmtId="0" fontId="88" fillId="0" borderId="1" xfId="0" applyFont="1" applyBorder="1" applyAlignment="1">
      <alignment horizontal="left" wrapText="1"/>
    </xf>
    <xf numFmtId="0" fontId="132" fillId="0" borderId="87" xfId="18" applyFont="1" applyBorder="1" applyAlignment="1">
      <alignment vertical="top"/>
    </xf>
    <xf numFmtId="41" fontId="53" fillId="11" borderId="101" xfId="0" applyNumberFormat="1" applyFont="1" applyFill="1" applyBorder="1" applyAlignment="1" applyProtection="1">
      <alignment horizontal="right" shrinkToFit="1"/>
      <protection locked="0"/>
    </xf>
    <xf numFmtId="41" fontId="53" fillId="10" borderId="0" xfId="0" applyNumberFormat="1" applyFont="1" applyFill="1" applyAlignment="1">
      <alignment horizontal="right" shrinkToFit="1"/>
    </xf>
    <xf numFmtId="38" fontId="13" fillId="16" borderId="141" xfId="18" applyNumberFormat="1" applyFill="1" applyBorder="1" applyAlignment="1">
      <alignment horizontal="right" vertical="top"/>
    </xf>
    <xf numFmtId="38" fontId="60" fillId="0" borderId="1" xfId="3" applyNumberFormat="1" applyFont="1" applyBorder="1" applyAlignment="1" applyProtection="1">
      <alignment vertical="center" shrinkToFit="1"/>
      <protection locked="0"/>
    </xf>
    <xf numFmtId="38" fontId="60" fillId="16" borderId="1" xfId="3" applyNumberFormat="1" applyFont="1" applyFill="1" applyBorder="1" applyAlignment="1">
      <alignment vertical="center" shrinkToFit="1"/>
    </xf>
    <xf numFmtId="0" fontId="92" fillId="0" borderId="0" xfId="2" applyNumberFormat="1" applyFont="1" applyBorder="1" applyAlignment="1" applyProtection="1">
      <alignment horizontal="centerContinuous" vertical="center"/>
    </xf>
    <xf numFmtId="0" fontId="121" fillId="0" borderId="87" xfId="18" applyFont="1" applyBorder="1" applyAlignment="1">
      <alignment vertical="top" wrapText="1"/>
    </xf>
    <xf numFmtId="0" fontId="121" fillId="0" borderId="0" xfId="18" applyFont="1" applyAlignment="1">
      <alignment vertical="top" wrapText="1"/>
    </xf>
    <xf numFmtId="0" fontId="121" fillId="0" borderId="88" xfId="18" applyFont="1" applyBorder="1" applyAlignment="1">
      <alignment vertical="top" wrapText="1"/>
    </xf>
    <xf numFmtId="38" fontId="119" fillId="26" borderId="140" xfId="18" applyNumberFormat="1" applyFont="1" applyFill="1" applyBorder="1" applyAlignment="1">
      <alignment horizontal="center" vertical="center" wrapText="1"/>
    </xf>
    <xf numFmtId="0" fontId="10" fillId="0" borderId="0" xfId="18" applyFont="1"/>
    <xf numFmtId="0" fontId="0" fillId="0" borderId="117" xfId="0" applyBorder="1"/>
    <xf numFmtId="0" fontId="57" fillId="0" borderId="154" xfId="0" applyFont="1" applyBorder="1" applyAlignment="1">
      <alignment horizontal="center"/>
    </xf>
    <xf numFmtId="0" fontId="60" fillId="0" borderId="157" xfId="0" applyFont="1" applyBorder="1" applyAlignment="1">
      <alignment wrapText="1"/>
    </xf>
    <xf numFmtId="0" fontId="65" fillId="0" borderId="157" xfId="0" applyFont="1" applyBorder="1"/>
    <xf numFmtId="164" fontId="114" fillId="0" borderId="155" xfId="0" applyNumberFormat="1" applyFont="1" applyBorder="1" applyAlignment="1">
      <alignment vertical="top"/>
    </xf>
    <xf numFmtId="0" fontId="58" fillId="0" borderId="156" xfId="0" applyFont="1" applyBorder="1" applyAlignment="1">
      <alignment vertical="top" wrapText="1"/>
    </xf>
    <xf numFmtId="164" fontId="114" fillId="0" borderId="0" xfId="0" applyNumberFormat="1" applyFont="1"/>
    <xf numFmtId="164" fontId="114" fillId="0" borderId="0" xfId="0" applyNumberFormat="1" applyFont="1" applyAlignment="1">
      <alignment vertical="top"/>
    </xf>
    <xf numFmtId="0" fontId="58" fillId="0" borderId="156" xfId="0" applyFont="1" applyBorder="1" applyAlignment="1">
      <alignment vertical="top"/>
    </xf>
    <xf numFmtId="0" fontId="58" fillId="0" borderId="156" xfId="0" applyFont="1" applyBorder="1"/>
    <xf numFmtId="164" fontId="114" fillId="0" borderId="155" xfId="0" applyNumberFormat="1" applyFont="1" applyBorder="1" applyAlignment="1">
      <alignment vertical="center"/>
    </xf>
    <xf numFmtId="0" fontId="58" fillId="0" borderId="156" xfId="0" applyFont="1" applyBorder="1" applyAlignment="1">
      <alignment vertical="center"/>
    </xf>
    <xf numFmtId="164" fontId="67" fillId="17" borderId="12" xfId="0" applyNumberFormat="1" applyFont="1" applyFill="1" applyBorder="1" applyAlignment="1">
      <alignment horizontal="left" vertical="center" wrapText="1"/>
    </xf>
    <xf numFmtId="164" fontId="67" fillId="17" borderId="13" xfId="0" applyNumberFormat="1" applyFont="1" applyFill="1" applyBorder="1" applyAlignment="1">
      <alignment horizontal="left" vertical="center" wrapText="1"/>
    </xf>
    <xf numFmtId="38" fontId="58" fillId="15" borderId="11" xfId="0" applyNumberFormat="1" applyFont="1" applyFill="1" applyBorder="1" applyAlignment="1">
      <alignment horizontal="right" shrinkToFit="1"/>
    </xf>
    <xf numFmtId="0" fontId="65" fillId="25" borderId="0" xfId="0" applyFont="1" applyFill="1" applyAlignment="1">
      <alignment vertical="center"/>
    </xf>
    <xf numFmtId="0" fontId="65" fillId="25" borderId="0" xfId="0" applyFont="1" applyFill="1" applyAlignment="1">
      <alignment horizontal="center" vertical="center"/>
    </xf>
    <xf numFmtId="0" fontId="60" fillId="25" borderId="0" xfId="0" applyFont="1" applyFill="1" applyAlignment="1">
      <alignment vertical="center"/>
    </xf>
    <xf numFmtId="38" fontId="58" fillId="0" borderId="114" xfId="0" applyNumberFormat="1" applyFont="1" applyBorder="1" applyAlignment="1" applyProtection="1">
      <alignment horizontal="right" shrinkToFit="1"/>
      <protection locked="0"/>
    </xf>
    <xf numFmtId="0" fontId="67" fillId="17" borderId="1" xfId="0" applyFont="1" applyFill="1" applyBorder="1" applyAlignment="1">
      <alignment horizontal="left" vertical="center"/>
    </xf>
    <xf numFmtId="0" fontId="76" fillId="16" borderId="19" xfId="0" applyFont="1" applyFill="1" applyBorder="1" applyAlignment="1">
      <alignment horizontal="left" indent="2"/>
    </xf>
    <xf numFmtId="0" fontId="65" fillId="16" borderId="10" xfId="0" applyFont="1" applyFill="1" applyBorder="1" applyAlignment="1">
      <alignment horizontal="center" vertical="center"/>
    </xf>
    <xf numFmtId="38" fontId="58" fillId="0" borderId="11" xfId="0" applyNumberFormat="1" applyFont="1" applyBorder="1" applyAlignment="1" applyProtection="1">
      <alignment horizontal="right" shrinkToFit="1"/>
      <protection locked="0"/>
    </xf>
    <xf numFmtId="0" fontId="65" fillId="16" borderId="17" xfId="0" applyFont="1" applyFill="1" applyBorder="1" applyAlignment="1">
      <alignment horizontal="center" vertical="center"/>
    </xf>
    <xf numFmtId="38" fontId="58" fillId="16" borderId="16" xfId="0" applyNumberFormat="1" applyFont="1" applyFill="1" applyBorder="1" applyAlignment="1">
      <alignment horizontal="right" shrinkToFit="1"/>
    </xf>
    <xf numFmtId="38" fontId="58" fillId="0" borderId="21" xfId="24" applyNumberFormat="1" applyFont="1" applyBorder="1" applyAlignment="1" applyProtection="1">
      <alignment horizontal="right"/>
      <protection locked="0"/>
    </xf>
    <xf numFmtId="38" fontId="65" fillId="0" borderId="21" xfId="24" applyNumberFormat="1" applyFont="1" applyBorder="1" applyAlignment="1" applyProtection="1">
      <alignment horizontal="right"/>
      <protection locked="0"/>
    </xf>
    <xf numFmtId="38" fontId="65" fillId="0" borderId="162" xfId="6" applyNumberFormat="1" applyFont="1" applyBorder="1" applyAlignment="1" applyProtection="1">
      <alignment horizontal="right"/>
      <protection locked="0"/>
    </xf>
    <xf numFmtId="38" fontId="65" fillId="0" borderId="1" xfId="0" applyNumberFormat="1" applyFont="1" applyBorder="1" applyAlignment="1" applyProtection="1">
      <alignment horizontal="right" shrinkToFit="1"/>
      <protection locked="0"/>
    </xf>
    <xf numFmtId="38" fontId="65" fillId="0" borderId="21" xfId="21" applyNumberFormat="1" applyFont="1" applyBorder="1" applyAlignment="1" applyProtection="1">
      <alignment horizontal="right"/>
      <protection locked="0"/>
    </xf>
    <xf numFmtId="38" fontId="65" fillId="0" borderId="21" xfId="23" applyNumberFormat="1" applyFont="1" applyBorder="1" applyAlignment="1" applyProtection="1">
      <alignment horizontal="right"/>
      <protection locked="0"/>
    </xf>
    <xf numFmtId="38" fontId="65" fillId="0" borderId="42" xfId="23" applyNumberFormat="1" applyFont="1" applyBorder="1" applyAlignment="1" applyProtection="1">
      <alignment horizontal="right"/>
      <protection locked="0"/>
    </xf>
    <xf numFmtId="0" fontId="39" fillId="0" borderId="11" xfId="2" applyNumberFormat="1" applyBorder="1" applyAlignment="1" applyProtection="1">
      <alignment horizontal="left" vertical="center"/>
    </xf>
    <xf numFmtId="0" fontId="67" fillId="25" borderId="15" xfId="0" applyFont="1" applyFill="1" applyBorder="1" applyAlignment="1">
      <alignment horizontal="left" vertical="center" indent="2"/>
    </xf>
    <xf numFmtId="0" fontId="65" fillId="25" borderId="9" xfId="0" applyFont="1" applyFill="1" applyBorder="1" applyAlignment="1">
      <alignment horizontal="left" vertical="center"/>
    </xf>
    <xf numFmtId="38" fontId="58" fillId="25" borderId="11" xfId="0" applyNumberFormat="1" applyFont="1" applyFill="1" applyBorder="1" applyAlignment="1">
      <alignment horizontal="right" shrinkToFit="1"/>
    </xf>
    <xf numFmtId="38" fontId="58" fillId="25" borderId="15" xfId="0" applyNumberFormat="1" applyFont="1" applyFill="1" applyBorder="1" applyAlignment="1">
      <alignment horizontal="right" shrinkToFit="1"/>
    </xf>
    <xf numFmtId="38" fontId="58" fillId="25" borderId="9" xfId="0" applyNumberFormat="1" applyFont="1" applyFill="1" applyBorder="1" applyAlignment="1">
      <alignment horizontal="right" shrinkToFit="1"/>
    </xf>
    <xf numFmtId="0" fontId="65" fillId="16" borderId="5" xfId="0" applyFont="1" applyFill="1" applyBorder="1" applyAlignment="1">
      <alignment vertical="center"/>
    </xf>
    <xf numFmtId="0" fontId="65" fillId="16" borderId="6" xfId="0" applyFont="1" applyFill="1" applyBorder="1" applyAlignment="1">
      <alignment vertical="center"/>
    </xf>
    <xf numFmtId="0" fontId="65" fillId="16" borderId="5" xfId="0" applyFont="1" applyFill="1" applyBorder="1" applyAlignment="1">
      <alignment horizontal="left" vertical="center" indent="1"/>
    </xf>
    <xf numFmtId="0" fontId="141" fillId="0" borderId="0" xfId="12" applyFont="1" applyAlignment="1">
      <alignment vertical="center"/>
    </xf>
    <xf numFmtId="0" fontId="65" fillId="0" borderId="132" xfId="0" applyFont="1" applyBorder="1" applyAlignment="1">
      <alignment horizontal="left" vertical="center" indent="1"/>
    </xf>
    <xf numFmtId="0" fontId="65" fillId="0" borderId="132" xfId="0" applyFont="1" applyBorder="1" applyAlignment="1">
      <alignment vertical="center"/>
    </xf>
    <xf numFmtId="0" fontId="65" fillId="0" borderId="133" xfId="0" applyFont="1" applyBorder="1" applyAlignment="1">
      <alignment vertical="center"/>
    </xf>
    <xf numFmtId="38" fontId="88" fillId="0" borderId="1" xfId="0" applyNumberFormat="1" applyFont="1" applyBorder="1"/>
    <xf numFmtId="0" fontId="132" fillId="20" borderId="87" xfId="18" applyFont="1" applyFill="1" applyBorder="1" applyAlignment="1">
      <alignment horizontal="left" vertical="top"/>
    </xf>
    <xf numFmtId="0" fontId="132" fillId="20" borderId="0" xfId="18" applyFont="1" applyFill="1" applyAlignment="1">
      <alignment horizontal="left" vertical="top"/>
    </xf>
    <xf numFmtId="0" fontId="132" fillId="20" borderId="0" xfId="18" applyFont="1" applyFill="1" applyAlignment="1">
      <alignment horizontal="left" vertical="top" wrapText="1"/>
    </xf>
    <xf numFmtId="0" fontId="132" fillId="20" borderId="88" xfId="18" applyFont="1" applyFill="1" applyBorder="1" applyAlignment="1">
      <alignment horizontal="left" vertical="top" wrapText="1"/>
    </xf>
    <xf numFmtId="0" fontId="132" fillId="20" borderId="88" xfId="18" applyFont="1" applyFill="1" applyBorder="1" applyAlignment="1">
      <alignment horizontal="left" vertical="top"/>
    </xf>
    <xf numFmtId="0" fontId="132" fillId="0" borderId="0" xfId="18" applyFont="1" applyAlignment="1">
      <alignment vertical="top"/>
    </xf>
    <xf numFmtId="178" fontId="9" fillId="0" borderId="141" xfId="18" applyNumberFormat="1" applyFont="1" applyBorder="1" applyAlignment="1" applyProtection="1">
      <alignment horizontal="left" vertical="top" wrapText="1"/>
      <protection locked="0"/>
    </xf>
    <xf numFmtId="178" fontId="13" fillId="0" borderId="141" xfId="18" applyNumberFormat="1" applyBorder="1" applyAlignment="1" applyProtection="1">
      <alignment horizontal="left" vertical="top" wrapText="1"/>
      <protection locked="0"/>
    </xf>
    <xf numFmtId="0" fontId="57" fillId="0" borderId="0" xfId="0" applyFont="1" applyAlignment="1" applyProtection="1">
      <alignment horizontal="left" vertical="center"/>
      <protection locked="0"/>
    </xf>
    <xf numFmtId="38" fontId="143" fillId="0" borderId="0" xfId="0" applyNumberFormat="1" applyFont="1" applyAlignment="1">
      <alignment vertical="center"/>
    </xf>
    <xf numFmtId="38" fontId="58" fillId="21" borderId="117" xfId="0" applyNumberFormat="1" applyFont="1" applyFill="1" applyBorder="1" applyAlignment="1">
      <alignment horizontal="right" shrinkToFit="1"/>
    </xf>
    <xf numFmtId="38" fontId="58" fillId="21" borderId="115" xfId="0" applyNumberFormat="1" applyFont="1" applyFill="1" applyBorder="1" applyAlignment="1">
      <alignment horizontal="right" shrinkToFit="1"/>
    </xf>
    <xf numFmtId="0" fontId="67" fillId="16" borderId="117" xfId="0" applyFont="1" applyFill="1" applyBorder="1" applyAlignment="1">
      <alignment horizontal="left" vertical="center" indent="2"/>
    </xf>
    <xf numFmtId="38" fontId="58" fillId="31" borderId="25" xfId="0" applyNumberFormat="1" applyFont="1" applyFill="1" applyBorder="1" applyAlignment="1">
      <alignment horizontal="right" shrinkToFit="1"/>
    </xf>
    <xf numFmtId="38" fontId="58" fillId="31" borderId="2" xfId="0" applyNumberFormat="1" applyFont="1" applyFill="1" applyBorder="1" applyAlignment="1">
      <alignment horizontal="right" shrinkToFit="1"/>
    </xf>
    <xf numFmtId="38" fontId="58" fillId="6" borderId="116" xfId="0" applyNumberFormat="1" applyFont="1" applyFill="1" applyBorder="1" applyAlignment="1">
      <alignment horizontal="right" shrinkToFit="1"/>
    </xf>
    <xf numFmtId="38" fontId="58" fillId="31" borderId="13" xfId="0" applyNumberFormat="1" applyFont="1" applyFill="1" applyBorder="1" applyAlignment="1" applyProtection="1">
      <alignment horizontal="right" shrinkToFit="1"/>
      <protection locked="0"/>
    </xf>
    <xf numFmtId="0" fontId="67" fillId="16" borderId="34" xfId="0" applyFont="1" applyFill="1" applyBorder="1" applyAlignment="1">
      <alignment vertical="center"/>
    </xf>
    <xf numFmtId="38" fontId="58" fillId="31" borderId="26" xfId="0" applyNumberFormat="1" applyFont="1" applyFill="1" applyBorder="1" applyAlignment="1">
      <alignment horizontal="right" shrinkToFit="1"/>
    </xf>
    <xf numFmtId="0" fontId="60" fillId="16" borderId="9" xfId="0" applyFont="1" applyFill="1" applyBorder="1" applyAlignment="1">
      <alignment horizontal="center" vertical="center"/>
    </xf>
    <xf numFmtId="38" fontId="58" fillId="16" borderId="13" xfId="0" applyNumberFormat="1" applyFont="1" applyFill="1" applyBorder="1" applyAlignment="1" applyProtection="1">
      <alignment horizontal="right" shrinkToFit="1"/>
      <protection locked="0"/>
    </xf>
    <xf numFmtId="0" fontId="67" fillId="0" borderId="13" xfId="0" applyFont="1" applyBorder="1" applyAlignment="1">
      <alignment horizontal="center" vertical="center"/>
    </xf>
    <xf numFmtId="164" fontId="67" fillId="6" borderId="12" xfId="0" applyNumberFormat="1" applyFont="1" applyFill="1" applyBorder="1" applyAlignment="1">
      <alignment horizontal="left" vertical="center" wrapText="1" indent="1"/>
    </xf>
    <xf numFmtId="0" fontId="65" fillId="0" borderId="5" xfId="0" applyFont="1" applyBorder="1" applyAlignment="1">
      <alignment horizontal="left" vertical="center" wrapText="1" indent="1"/>
    </xf>
    <xf numFmtId="0" fontId="65" fillId="0" borderId="5" xfId="0" applyFont="1" applyBorder="1" applyAlignment="1">
      <alignment horizontal="left" vertical="center" indent="1"/>
    </xf>
    <xf numFmtId="0" fontId="68" fillId="16" borderId="15" xfId="0" applyFont="1" applyFill="1" applyBorder="1" applyAlignment="1">
      <alignment horizontal="center" vertical="center"/>
    </xf>
    <xf numFmtId="38" fontId="57" fillId="16" borderId="136" xfId="0" applyNumberFormat="1" applyFont="1" applyFill="1" applyBorder="1" applyAlignment="1">
      <alignment horizontal="right" vertical="center"/>
    </xf>
    <xf numFmtId="0" fontId="60" fillId="0" borderId="49" xfId="0" applyFont="1" applyBorder="1" applyAlignment="1">
      <alignment horizontal="left" wrapText="1"/>
    </xf>
    <xf numFmtId="0" fontId="60" fillId="0" borderId="6" xfId="0" applyFont="1" applyBorder="1" applyAlignment="1">
      <alignment horizontal="left" indent="1"/>
    </xf>
    <xf numFmtId="0" fontId="60" fillId="0" borderId="6" xfId="0" applyFont="1" applyBorder="1" applyAlignment="1">
      <alignment horizontal="left" wrapText="1" indent="1"/>
    </xf>
    <xf numFmtId="0" fontId="60" fillId="16" borderId="6" xfId="0" applyFont="1" applyFill="1" applyBorder="1" applyAlignment="1">
      <alignment horizontal="left" indent="2"/>
    </xf>
    <xf numFmtId="0" fontId="67" fillId="0" borderId="45" xfId="0" applyFont="1" applyBorder="1" applyAlignment="1">
      <alignment horizontal="left" indent="2"/>
    </xf>
    <xf numFmtId="0" fontId="65" fillId="0" borderId="21" xfId="0" applyFont="1" applyBorder="1" applyAlignment="1">
      <alignment horizontal="center" wrapText="1"/>
    </xf>
    <xf numFmtId="38" fontId="58" fillId="16" borderId="136" xfId="0" applyNumberFormat="1" applyFont="1" applyFill="1" applyBorder="1" applyAlignment="1">
      <alignment horizontal="right" vertical="center"/>
    </xf>
    <xf numFmtId="49" fontId="65" fillId="0" borderId="0" xfId="11" applyNumberFormat="1" applyFont="1" applyAlignment="1">
      <alignment horizontal="left" vertical="center" wrapText="1"/>
    </xf>
    <xf numFmtId="0" fontId="65" fillId="0" borderId="55" xfId="10" applyFont="1" applyBorder="1" applyAlignment="1">
      <alignment vertical="center"/>
    </xf>
    <xf numFmtId="0" fontId="65" fillId="0" borderId="0" xfId="10" applyFont="1" applyAlignment="1">
      <alignment vertical="center"/>
    </xf>
    <xf numFmtId="0" fontId="65" fillId="0" borderId="55" xfId="10" applyFont="1" applyBorder="1" applyAlignment="1">
      <alignment horizontal="centerContinuous" vertical="center"/>
    </xf>
    <xf numFmtId="0" fontId="98" fillId="0" borderId="0" xfId="10" applyFont="1" applyAlignment="1">
      <alignment vertical="top"/>
    </xf>
    <xf numFmtId="0" fontId="65" fillId="0" borderId="0" xfId="10" applyFont="1" applyAlignment="1">
      <alignment horizontal="right" vertical="center"/>
    </xf>
    <xf numFmtId="0" fontId="71" fillId="0" borderId="0" xfId="10" applyFont="1" applyAlignment="1">
      <alignment horizontal="left" vertical="center" indent="1"/>
    </xf>
    <xf numFmtId="0" fontId="71" fillId="0" borderId="0" xfId="10" applyFont="1" applyAlignment="1">
      <alignment horizontal="center" vertical="center"/>
    </xf>
    <xf numFmtId="0" fontId="71" fillId="0" borderId="0" xfId="10" applyFont="1" applyAlignment="1">
      <alignment vertical="center"/>
    </xf>
    <xf numFmtId="0" fontId="67" fillId="0" borderId="0" xfId="10" applyFont="1" applyAlignment="1">
      <alignment horizontal="left"/>
    </xf>
    <xf numFmtId="49" fontId="65" fillId="0" borderId="0" xfId="10" applyNumberFormat="1" applyFont="1" applyAlignment="1">
      <alignment horizontal="left" vertical="center"/>
    </xf>
    <xf numFmtId="3" fontId="65" fillId="0" borderId="0" xfId="10" applyNumberFormat="1" applyFont="1" applyAlignment="1">
      <alignment vertical="center"/>
    </xf>
    <xf numFmtId="0" fontId="65" fillId="16" borderId="0" xfId="10" applyFont="1" applyFill="1" applyAlignment="1">
      <alignment vertical="center"/>
    </xf>
    <xf numFmtId="0" fontId="65" fillId="16" borderId="0" xfId="10" applyFont="1" applyFill="1" applyAlignment="1">
      <alignment horizontal="center" vertical="center"/>
    </xf>
    <xf numFmtId="0" fontId="65" fillId="16" borderId="0" xfId="10" applyFont="1" applyFill="1" applyAlignment="1">
      <alignment horizontal="right" vertical="center"/>
    </xf>
    <xf numFmtId="0" fontId="67" fillId="16" borderId="0" xfId="10" applyFont="1" applyFill="1" applyAlignment="1">
      <alignment horizontal="right" vertical="center" indent="3"/>
    </xf>
    <xf numFmtId="0" fontId="65" fillId="0" borderId="0" xfId="10" applyFont="1" applyAlignment="1">
      <alignment vertical="center" shrinkToFit="1"/>
    </xf>
    <xf numFmtId="0" fontId="67" fillId="0" borderId="0" xfId="10" applyFont="1" applyAlignment="1">
      <alignment horizontal="left" vertical="center"/>
    </xf>
    <xf numFmtId="0" fontId="65" fillId="0" borderId="0" xfId="10" applyFont="1" applyAlignment="1">
      <alignment horizontal="center" vertical="center"/>
    </xf>
    <xf numFmtId="0" fontId="65" fillId="0" borderId="0" xfId="10" applyFont="1" applyAlignment="1">
      <alignment vertical="center" wrapText="1"/>
    </xf>
    <xf numFmtId="0" fontId="65" fillId="0" borderId="0" xfId="10" applyFont="1" applyAlignment="1">
      <alignment horizontal="center" vertical="top"/>
    </xf>
    <xf numFmtId="0" fontId="65" fillId="0" borderId="0" xfId="10" applyFont="1" applyAlignment="1">
      <alignment vertical="top" wrapText="1"/>
    </xf>
    <xf numFmtId="0" fontId="65" fillId="0" borderId="0" xfId="10" applyFont="1" applyAlignment="1">
      <alignment horizontal="right" vertical="top"/>
    </xf>
    <xf numFmtId="38" fontId="65" fillId="16" borderId="0" xfId="10" applyNumberFormat="1" applyFont="1" applyFill="1" applyAlignment="1">
      <alignment vertical="top" shrinkToFit="1"/>
    </xf>
    <xf numFmtId="1" fontId="65" fillId="0" borderId="0" xfId="10" applyNumberFormat="1" applyFont="1" applyAlignment="1">
      <alignment horizontal="center" vertical="center"/>
    </xf>
    <xf numFmtId="1" fontId="65" fillId="0" borderId="0" xfId="10" applyNumberFormat="1" applyFont="1" applyAlignment="1">
      <alignment horizontal="left" vertical="center"/>
    </xf>
    <xf numFmtId="38" fontId="65" fillId="16" borderId="0" xfId="10" applyNumberFormat="1" applyFont="1" applyFill="1" applyAlignment="1">
      <alignment horizontal="right" shrinkToFit="1"/>
    </xf>
    <xf numFmtId="0" fontId="65" fillId="0" borderId="0" xfId="10" quotePrefix="1" applyFont="1" applyAlignment="1">
      <alignment horizontal="left" vertical="center" wrapText="1"/>
    </xf>
    <xf numFmtId="0" fontId="65" fillId="0" borderId="0" xfId="10" applyFont="1" applyAlignment="1">
      <alignment horizontal="left" vertical="center" wrapText="1"/>
    </xf>
    <xf numFmtId="49" fontId="65" fillId="0" borderId="0" xfId="10" applyNumberFormat="1" applyFont="1" applyAlignment="1">
      <alignment horizontal="center" vertical="center"/>
    </xf>
    <xf numFmtId="3" fontId="65" fillId="0" borderId="0" xfId="10" quotePrefix="1" applyNumberFormat="1" applyFont="1" applyAlignment="1">
      <alignment horizontal="left" vertical="center" wrapText="1"/>
    </xf>
    <xf numFmtId="3" fontId="65" fillId="0" borderId="0" xfId="10" applyNumberFormat="1" applyFont="1" applyAlignment="1">
      <alignment vertical="center" wrapText="1"/>
    </xf>
    <xf numFmtId="3" fontId="65" fillId="0" borderId="0" xfId="10" applyNumberFormat="1" applyFont="1" applyAlignment="1">
      <alignment horizontal="center" vertical="center" wrapText="1"/>
    </xf>
    <xf numFmtId="3" fontId="65" fillId="0" borderId="0" xfId="10" applyNumberFormat="1" applyFont="1" applyAlignment="1">
      <alignment horizontal="left" vertical="center" wrapText="1"/>
    </xf>
    <xf numFmtId="0" fontId="65" fillId="0" borderId="0" xfId="10" applyFont="1" applyAlignment="1">
      <alignment horizontal="left" vertical="top"/>
    </xf>
    <xf numFmtId="49" fontId="65" fillId="0" borderId="0" xfId="10" applyNumberFormat="1" applyFont="1" applyAlignment="1">
      <alignment horizontal="center" vertical="top"/>
    </xf>
    <xf numFmtId="3" fontId="65" fillId="0" borderId="0" xfId="10" applyNumberFormat="1" applyFont="1" applyAlignment="1">
      <alignment horizontal="left" vertical="top" wrapText="1"/>
    </xf>
    <xf numFmtId="0" fontId="65" fillId="16" borderId="0" xfId="10" applyFont="1" applyFill="1" applyAlignment="1">
      <alignment horizontal="left" vertical="center"/>
    </xf>
    <xf numFmtId="0" fontId="67" fillId="16" borderId="0" xfId="10" applyFont="1" applyFill="1" applyAlignment="1">
      <alignment horizontal="right" vertical="center"/>
    </xf>
    <xf numFmtId="38" fontId="67" fillId="16" borderId="46" xfId="10" applyNumberFormat="1" applyFont="1" applyFill="1" applyBorder="1" applyAlignment="1">
      <alignment horizontal="right" shrinkToFit="1"/>
    </xf>
    <xf numFmtId="0" fontId="65" fillId="16" borderId="0" xfId="10" quotePrefix="1" applyFont="1" applyFill="1" applyAlignment="1">
      <alignment horizontal="left" vertical="center"/>
    </xf>
    <xf numFmtId="0" fontId="65" fillId="16" borderId="0" xfId="11" quotePrefix="1" applyFont="1" applyFill="1" applyAlignment="1">
      <alignment horizontal="left" vertical="center"/>
    </xf>
    <xf numFmtId="0" fontId="67" fillId="16" borderId="0" xfId="10" quotePrefix="1" applyFont="1" applyFill="1" applyAlignment="1">
      <alignment horizontal="left" vertical="center"/>
    </xf>
    <xf numFmtId="0" fontId="67" fillId="0" borderId="0" xfId="10" quotePrefix="1" applyFont="1" applyAlignment="1">
      <alignment horizontal="left" vertical="center"/>
    </xf>
    <xf numFmtId="0" fontId="67" fillId="0" borderId="0" xfId="10" applyFont="1" applyAlignment="1">
      <alignment horizontal="right" vertical="center"/>
    </xf>
    <xf numFmtId="0" fontId="67" fillId="0" borderId="0" xfId="11" applyFont="1" applyAlignment="1">
      <alignment vertical="center"/>
    </xf>
    <xf numFmtId="0" fontId="65" fillId="0" borderId="0" xfId="11" applyFont="1" applyAlignment="1">
      <alignment horizontal="right" vertical="center"/>
    </xf>
    <xf numFmtId="0" fontId="88" fillId="0" borderId="0" xfId="0" quotePrefix="1" applyFont="1" applyAlignment="1">
      <alignment horizontal="left" vertical="center"/>
    </xf>
    <xf numFmtId="0" fontId="65" fillId="0" borderId="0" xfId="11" applyFont="1" applyAlignment="1">
      <alignment horizontal="left" vertical="center"/>
    </xf>
    <xf numFmtId="49" fontId="65" fillId="0" borderId="0" xfId="11" applyNumberFormat="1" applyFont="1" applyAlignment="1">
      <alignment horizontal="left" vertical="center"/>
    </xf>
    <xf numFmtId="0" fontId="65" fillId="0" borderId="0" xfId="11" applyFont="1" applyAlignment="1">
      <alignment horizontal="center" vertical="center"/>
    </xf>
    <xf numFmtId="0" fontId="65" fillId="0" borderId="0" xfId="11" applyFont="1" applyAlignment="1">
      <alignment vertical="center" wrapText="1"/>
    </xf>
    <xf numFmtId="3" fontId="65" fillId="0" borderId="0" xfId="11" applyNumberFormat="1" applyFont="1" applyAlignment="1">
      <alignment vertical="center"/>
    </xf>
    <xf numFmtId="0" fontId="65" fillId="0" borderId="0" xfId="11" applyFont="1" applyAlignment="1">
      <alignment horizontal="center" vertical="top"/>
    </xf>
    <xf numFmtId="38" fontId="65" fillId="0" borderId="0" xfId="11" applyNumberFormat="1" applyFont="1" applyAlignment="1">
      <alignment horizontal="left" vertical="center" wrapText="1"/>
    </xf>
    <xf numFmtId="0" fontId="65" fillId="0" borderId="0" xfId="11" applyFont="1" applyAlignment="1">
      <alignment horizontal="left" vertical="center" wrapText="1"/>
    </xf>
    <xf numFmtId="0" fontId="65" fillId="0" borderId="0" xfId="11" quotePrefix="1" applyFont="1" applyAlignment="1">
      <alignment horizontal="left" vertical="center" wrapText="1"/>
    </xf>
    <xf numFmtId="1" fontId="65" fillId="0" borderId="0" xfId="11" applyNumberFormat="1" applyFont="1" applyAlignment="1">
      <alignment horizontal="center" vertical="center"/>
    </xf>
    <xf numFmtId="0" fontId="65" fillId="0" borderId="0" xfId="11" quotePrefix="1" applyFont="1" applyAlignment="1">
      <alignment horizontal="left" vertical="center"/>
    </xf>
    <xf numFmtId="1" fontId="65" fillId="0" borderId="0" xfId="11" quotePrefix="1" applyNumberFormat="1" applyFont="1" applyAlignment="1">
      <alignment horizontal="center" vertical="center"/>
    </xf>
    <xf numFmtId="0" fontId="65" fillId="0" borderId="0" xfId="11" applyFont="1" applyAlignment="1">
      <alignment horizontal="left" vertical="top"/>
    </xf>
    <xf numFmtId="1" fontId="65" fillId="0" borderId="0" xfId="11" applyNumberFormat="1" applyFont="1" applyAlignment="1">
      <alignment horizontal="center" vertical="top"/>
    </xf>
    <xf numFmtId="0" fontId="65" fillId="0" borderId="0" xfId="11" applyFont="1" applyAlignment="1">
      <alignment vertical="top" wrapText="1"/>
    </xf>
    <xf numFmtId="49" fontId="65" fillId="4" borderId="0" xfId="11" applyNumberFormat="1" applyFont="1" applyFill="1" applyAlignment="1">
      <alignment horizontal="left" vertical="center"/>
    </xf>
    <xf numFmtId="49" fontId="65" fillId="4" borderId="0" xfId="11" applyNumberFormat="1" applyFont="1" applyFill="1" applyAlignment="1">
      <alignment horizontal="center" vertical="center"/>
    </xf>
    <xf numFmtId="0" fontId="65" fillId="4" borderId="0" xfId="11" applyFont="1" applyFill="1" applyAlignment="1">
      <alignment vertical="center" wrapText="1"/>
    </xf>
    <xf numFmtId="49" fontId="65" fillId="4" borderId="0" xfId="11" applyNumberFormat="1" applyFont="1" applyFill="1" applyAlignment="1">
      <alignment horizontal="right" vertical="center"/>
    </xf>
    <xf numFmtId="49" fontId="65" fillId="0" borderId="0" xfId="11" applyNumberFormat="1" applyFont="1" applyAlignment="1">
      <alignment horizontal="center" vertical="center"/>
    </xf>
    <xf numFmtId="49" fontId="65" fillId="0" borderId="0" xfId="11" applyNumberFormat="1" applyFont="1" applyAlignment="1">
      <alignment horizontal="right" vertical="center"/>
    </xf>
    <xf numFmtId="0" fontId="65" fillId="0" borderId="0" xfId="11" applyFont="1" applyAlignment="1">
      <alignment horizontal="left" vertical="top" wrapText="1"/>
    </xf>
    <xf numFmtId="0" fontId="65" fillId="0" borderId="0" xfId="11" applyFont="1" applyAlignment="1">
      <alignment horizontal="right" vertical="top"/>
    </xf>
    <xf numFmtId="0" fontId="65" fillId="0" borderId="0" xfId="11" quotePrefix="1" applyFont="1" applyAlignment="1">
      <alignment horizontal="left" vertical="top"/>
    </xf>
    <xf numFmtId="0" fontId="67" fillId="0" borderId="0" xfId="11" quotePrefix="1" applyFont="1" applyAlignment="1">
      <alignment horizontal="left" vertical="top"/>
    </xf>
    <xf numFmtId="0" fontId="67" fillId="0" borderId="0" xfId="11" applyFont="1" applyAlignment="1">
      <alignment horizontal="left" vertical="top"/>
    </xf>
    <xf numFmtId="0" fontId="67" fillId="0" borderId="0" xfId="11" applyFont="1" applyAlignment="1">
      <alignment horizontal="center" vertical="top"/>
    </xf>
    <xf numFmtId="0" fontId="67" fillId="0" borderId="0" xfId="11" applyFont="1" applyAlignment="1">
      <alignment horizontal="left" vertical="top" wrapText="1"/>
    </xf>
    <xf numFmtId="38" fontId="65" fillId="0" borderId="0" xfId="11" applyNumberFormat="1" applyFont="1" applyAlignment="1">
      <alignment horizontal="right" shrinkToFit="1"/>
    </xf>
    <xf numFmtId="0" fontId="65" fillId="16" borderId="0" xfId="11" applyFont="1" applyFill="1" applyAlignment="1">
      <alignment horizontal="left" vertical="center"/>
    </xf>
    <xf numFmtId="0" fontId="65" fillId="16" borderId="0" xfId="11" applyFont="1" applyFill="1" applyAlignment="1">
      <alignment horizontal="right" vertical="center"/>
    </xf>
    <xf numFmtId="0" fontId="67" fillId="16" borderId="0" xfId="11" applyFont="1" applyFill="1" applyAlignment="1">
      <alignment horizontal="right" vertical="center"/>
    </xf>
    <xf numFmtId="0" fontId="65" fillId="16" borderId="0" xfId="11" applyFont="1" applyFill="1" applyAlignment="1">
      <alignment vertical="center"/>
    </xf>
    <xf numFmtId="0" fontId="67" fillId="0" borderId="0" xfId="10" applyFont="1" applyAlignment="1">
      <alignment vertical="center"/>
    </xf>
    <xf numFmtId="0" fontId="154" fillId="20" borderId="0" xfId="11" applyFont="1" applyFill="1" applyAlignment="1">
      <alignment vertical="center"/>
    </xf>
    <xf numFmtId="0" fontId="155" fillId="20" borderId="0" xfId="11" applyFont="1" applyFill="1" applyAlignment="1">
      <alignment vertical="center"/>
    </xf>
    <xf numFmtId="0" fontId="155" fillId="20" borderId="0" xfId="11" applyFont="1" applyFill="1" applyAlignment="1">
      <alignment horizontal="right" vertical="center"/>
    </xf>
    <xf numFmtId="0" fontId="65" fillId="20" borderId="0" xfId="11" applyFont="1" applyFill="1" applyAlignment="1">
      <alignment vertical="center"/>
    </xf>
    <xf numFmtId="0" fontId="65" fillId="20" borderId="0" xfId="10" applyFont="1" applyFill="1" applyAlignment="1">
      <alignment vertical="center"/>
    </xf>
    <xf numFmtId="0" fontId="67" fillId="0" borderId="0" xfId="11" applyFont="1" applyAlignment="1">
      <alignment horizontal="right" vertical="center"/>
    </xf>
    <xf numFmtId="49" fontId="67" fillId="16" borderId="32" xfId="0" applyNumberFormat="1" applyFont="1" applyFill="1" applyBorder="1" applyAlignment="1">
      <alignment horizontal="center" vertical="center"/>
    </xf>
    <xf numFmtId="0" fontId="58" fillId="21" borderId="33" xfId="0" applyFont="1" applyFill="1" applyBorder="1" applyAlignment="1">
      <alignment horizontal="center" vertical="center" wrapText="1"/>
    </xf>
    <xf numFmtId="49" fontId="67" fillId="16" borderId="26" xfId="0" applyNumberFormat="1" applyFont="1" applyFill="1" applyBorder="1" applyAlignment="1">
      <alignment horizontal="center" vertical="top"/>
    </xf>
    <xf numFmtId="0" fontId="60" fillId="21" borderId="30" xfId="0" applyFont="1" applyFill="1" applyBorder="1" applyAlignment="1">
      <alignment horizontal="center" vertical="center" wrapText="1"/>
    </xf>
    <xf numFmtId="0" fontId="60" fillId="21" borderId="30" xfId="0" applyFont="1" applyFill="1" applyBorder="1" applyAlignment="1">
      <alignment horizontal="center" vertical="center"/>
    </xf>
    <xf numFmtId="0" fontId="67" fillId="15" borderId="20" xfId="0" applyFont="1" applyFill="1" applyBorder="1" applyAlignment="1">
      <alignment horizontal="left" vertical="center" indent="1"/>
    </xf>
    <xf numFmtId="0" fontId="65" fillId="15" borderId="13" xfId="0" applyFont="1" applyFill="1" applyBorder="1" applyAlignment="1">
      <alignment horizontal="left" vertical="center"/>
    </xf>
    <xf numFmtId="0" fontId="67" fillId="16" borderId="29" xfId="0" applyFont="1" applyFill="1" applyBorder="1" applyAlignment="1">
      <alignment vertical="center"/>
    </xf>
    <xf numFmtId="49" fontId="67" fillId="16" borderId="52" xfId="0" applyNumberFormat="1" applyFont="1" applyFill="1" applyBorder="1" applyAlignment="1">
      <alignment horizontal="center" vertical="center"/>
    </xf>
    <xf numFmtId="49" fontId="65" fillId="0" borderId="2" xfId="0" applyNumberFormat="1" applyFont="1" applyBorder="1" applyAlignment="1">
      <alignment horizontal="center" vertical="center"/>
    </xf>
    <xf numFmtId="49" fontId="58" fillId="0" borderId="2" xfId="0" applyNumberFormat="1" applyFont="1" applyBorder="1" applyAlignment="1">
      <alignment horizontal="center" vertical="center"/>
    </xf>
    <xf numFmtId="49" fontId="67" fillId="0" borderId="25" xfId="0" applyNumberFormat="1" applyFont="1" applyBorder="1" applyAlignment="1">
      <alignment horizontal="center" vertical="center" wrapText="1"/>
    </xf>
    <xf numFmtId="3" fontId="57" fillId="0" borderId="25" xfId="0" applyNumberFormat="1" applyFont="1" applyBorder="1" applyAlignment="1">
      <alignment horizontal="center" vertical="center"/>
    </xf>
    <xf numFmtId="3" fontId="57" fillId="0" borderId="25" xfId="0" applyNumberFormat="1" applyFont="1" applyBorder="1" applyAlignment="1">
      <alignment horizontal="center" vertical="center" wrapText="1"/>
    </xf>
    <xf numFmtId="0" fontId="60" fillId="0" borderId="0" xfId="0" applyFont="1" applyAlignment="1">
      <alignment horizontal="center" vertical="top" wrapText="1"/>
    </xf>
    <xf numFmtId="3" fontId="58" fillId="21" borderId="120" xfId="0" applyNumberFormat="1" applyFont="1" applyFill="1" applyBorder="1" applyAlignment="1">
      <alignment horizontal="center"/>
    </xf>
    <xf numFmtId="3" fontId="58" fillId="21" borderId="120" xfId="0" applyNumberFormat="1" applyFont="1" applyFill="1" applyBorder="1" applyAlignment="1">
      <alignment horizontal="right"/>
    </xf>
    <xf numFmtId="3" fontId="58" fillId="21" borderId="121" xfId="0" applyNumberFormat="1" applyFont="1" applyFill="1" applyBorder="1" applyAlignment="1">
      <alignment horizontal="center"/>
    </xf>
    <xf numFmtId="3" fontId="67" fillId="17" borderId="114" xfId="0" applyNumberFormat="1" applyFont="1" applyFill="1" applyBorder="1" applyAlignment="1">
      <alignment horizontal="left" vertical="center" wrapText="1"/>
    </xf>
    <xf numFmtId="49" fontId="67" fillId="17" borderId="116" xfId="0" applyNumberFormat="1" applyFont="1" applyFill="1" applyBorder="1" applyAlignment="1">
      <alignment horizontal="center" vertical="center"/>
    </xf>
    <xf numFmtId="3" fontId="58" fillId="3" borderId="116" xfId="0" applyNumberFormat="1" applyFont="1" applyFill="1" applyBorder="1" applyAlignment="1">
      <alignment horizontal="center" shrinkToFit="1"/>
    </xf>
    <xf numFmtId="3" fontId="58" fillId="3" borderId="25" xfId="0" applyNumberFormat="1" applyFont="1" applyFill="1" applyBorder="1" applyAlignment="1">
      <alignment horizontal="center" shrinkToFit="1"/>
    </xf>
    <xf numFmtId="3" fontId="58" fillId="3" borderId="116" xfId="0" applyNumberFormat="1" applyFont="1" applyFill="1" applyBorder="1" applyAlignment="1">
      <alignment horizontal="right" shrinkToFit="1"/>
    </xf>
    <xf numFmtId="3" fontId="65" fillId="0" borderId="1" xfId="0" applyNumberFormat="1" applyFont="1" applyBorder="1" applyAlignment="1">
      <alignment horizontal="left" vertical="center" wrapText="1" indent="1"/>
    </xf>
    <xf numFmtId="49" fontId="65" fillId="0" borderId="1" xfId="0" applyNumberFormat="1" applyFont="1" applyBorder="1" applyAlignment="1">
      <alignment horizontal="center" vertical="center"/>
    </xf>
    <xf numFmtId="3" fontId="65" fillId="0" borderId="11" xfId="0" applyNumberFormat="1" applyFont="1" applyBorder="1" applyAlignment="1">
      <alignment horizontal="left" vertical="center" wrapText="1" indent="1"/>
    </xf>
    <xf numFmtId="3" fontId="65" fillId="0" borderId="11" xfId="0" applyNumberFormat="1" applyFont="1" applyBorder="1" applyAlignment="1">
      <alignment horizontal="left" vertical="center" indent="1"/>
    </xf>
    <xf numFmtId="3" fontId="67" fillId="16" borderId="35" xfId="0" applyNumberFormat="1" applyFont="1" applyFill="1" applyBorder="1" applyAlignment="1">
      <alignment horizontal="left" vertical="center" wrapText="1" indent="1"/>
    </xf>
    <xf numFmtId="49" fontId="67" fillId="16" borderId="26" xfId="0" applyNumberFormat="1" applyFont="1" applyFill="1" applyBorder="1" applyAlignment="1">
      <alignment horizontal="center" vertical="center"/>
    </xf>
    <xf numFmtId="0" fontId="67" fillId="17" borderId="16" xfId="0" applyFont="1" applyFill="1" applyBorder="1" applyAlignment="1">
      <alignment horizontal="left" vertical="center" wrapText="1"/>
    </xf>
    <xf numFmtId="49" fontId="67" fillId="17" borderId="28" xfId="0" applyNumberFormat="1" applyFont="1" applyFill="1" applyBorder="1" applyAlignment="1">
      <alignment horizontal="center" vertical="center"/>
    </xf>
    <xf numFmtId="3" fontId="67" fillId="3" borderId="12" xfId="0" applyNumberFormat="1" applyFont="1" applyFill="1" applyBorder="1" applyAlignment="1">
      <alignment horizontal="left" vertical="center" wrapText="1" indent="1"/>
    </xf>
    <xf numFmtId="164" fontId="67" fillId="3" borderId="114" xfId="0" applyNumberFormat="1" applyFont="1" applyFill="1" applyBorder="1" applyAlignment="1">
      <alignment horizontal="left" vertical="center" wrapText="1" indent="1"/>
    </xf>
    <xf numFmtId="49" fontId="67" fillId="3" borderId="30" xfId="0" applyNumberFormat="1" applyFont="1" applyFill="1" applyBorder="1" applyAlignment="1">
      <alignment horizontal="center" vertical="center"/>
    </xf>
    <xf numFmtId="49" fontId="65" fillId="0" borderId="2" xfId="0" applyNumberFormat="1" applyFont="1" applyBorder="1" applyAlignment="1">
      <alignment horizontal="center" vertical="center" wrapText="1"/>
    </xf>
    <xf numFmtId="3" fontId="65" fillId="0" borderId="1" xfId="0" applyNumberFormat="1" applyFont="1" applyBorder="1" applyAlignment="1">
      <alignment horizontal="left" vertical="top" wrapText="1" indent="1"/>
    </xf>
    <xf numFmtId="49" fontId="65" fillId="0" borderId="1" xfId="0" applyNumberFormat="1" applyFont="1" applyBorder="1" applyAlignment="1">
      <alignment horizontal="center" vertical="top"/>
    </xf>
    <xf numFmtId="49" fontId="67" fillId="16" borderId="35" xfId="0" applyNumberFormat="1" applyFont="1" applyFill="1" applyBorder="1" applyAlignment="1">
      <alignment horizontal="center" vertical="center"/>
    </xf>
    <xf numFmtId="38" fontId="58" fillId="3" borderId="30" xfId="0" applyNumberFormat="1" applyFont="1" applyFill="1" applyBorder="1" applyAlignment="1">
      <alignment horizontal="right" shrinkToFit="1"/>
    </xf>
    <xf numFmtId="3" fontId="65" fillId="0" borderId="116" xfId="0" applyNumberFormat="1" applyFont="1" applyBorder="1" applyAlignment="1">
      <alignment horizontal="left" vertical="center" wrapText="1" indent="1"/>
    </xf>
    <xf numFmtId="49" fontId="65" fillId="0" borderId="3" xfId="0" applyNumberFormat="1" applyFont="1" applyBorder="1" applyAlignment="1">
      <alignment horizontal="center" vertical="center"/>
    </xf>
    <xf numFmtId="49" fontId="67" fillId="3" borderId="10" xfId="0" applyNumberFormat="1" applyFont="1" applyFill="1" applyBorder="1" applyAlignment="1">
      <alignment horizontal="center" vertical="center"/>
    </xf>
    <xf numFmtId="49" fontId="67" fillId="16" borderId="29" xfId="0" applyNumberFormat="1" applyFont="1" applyFill="1" applyBorder="1" applyAlignment="1">
      <alignment horizontal="center" vertical="center"/>
    </xf>
    <xf numFmtId="3" fontId="65" fillId="0" borderId="114" xfId="0" applyNumberFormat="1" applyFont="1" applyBorder="1" applyAlignment="1">
      <alignment horizontal="left" vertical="center" wrapText="1" indent="1"/>
    </xf>
    <xf numFmtId="49" fontId="65" fillId="0" borderId="32" xfId="0" applyNumberFormat="1" applyFont="1" applyBorder="1" applyAlignment="1">
      <alignment horizontal="center" vertical="center"/>
    </xf>
    <xf numFmtId="0" fontId="67" fillId="16" borderId="31" xfId="0" applyFont="1" applyFill="1" applyBorder="1" applyAlignment="1">
      <alignment horizontal="center" vertical="center"/>
    </xf>
    <xf numFmtId="3" fontId="67" fillId="17" borderId="32" xfId="0" applyNumberFormat="1" applyFont="1" applyFill="1" applyBorder="1" applyAlignment="1">
      <alignment horizontal="left" vertical="center" wrapText="1"/>
    </xf>
    <xf numFmtId="49" fontId="67" fillId="17" borderId="32" xfId="0" applyNumberFormat="1" applyFont="1" applyFill="1" applyBorder="1" applyAlignment="1">
      <alignment horizontal="center" vertical="center"/>
    </xf>
    <xf numFmtId="164" fontId="67" fillId="17" borderId="114" xfId="0" applyNumberFormat="1" applyFont="1" applyFill="1" applyBorder="1" applyAlignment="1">
      <alignment horizontal="left" vertical="center" wrapText="1"/>
    </xf>
    <xf numFmtId="0" fontId="67" fillId="16" borderId="26" xfId="0" applyFont="1" applyFill="1" applyBorder="1" applyAlignment="1">
      <alignment horizontal="center" vertical="center"/>
    </xf>
    <xf numFmtId="3" fontId="65" fillId="0" borderId="28" xfId="0" applyNumberFormat="1" applyFont="1" applyBorder="1" applyAlignment="1">
      <alignment horizontal="left" vertical="center" wrapText="1" indent="1"/>
    </xf>
    <xf numFmtId="0" fontId="65" fillId="0" borderId="28" xfId="0" applyFont="1" applyBorder="1" applyAlignment="1">
      <alignment horizontal="center" vertical="center"/>
    </xf>
    <xf numFmtId="3" fontId="67" fillId="16" borderId="26" xfId="0" applyNumberFormat="1" applyFont="1" applyFill="1" applyBorder="1" applyAlignment="1">
      <alignment horizontal="left" vertical="center" indent="1"/>
    </xf>
    <xf numFmtId="0" fontId="65" fillId="0" borderId="116" xfId="0" applyFont="1" applyBorder="1" applyAlignment="1">
      <alignment horizontal="center" vertical="center"/>
    </xf>
    <xf numFmtId="0" fontId="67" fillId="16" borderId="26" xfId="0" applyFont="1" applyFill="1" applyBorder="1" applyAlignment="1">
      <alignment horizontal="center" vertical="top"/>
    </xf>
    <xf numFmtId="49" fontId="67" fillId="6" borderId="13" xfId="0" applyNumberFormat="1" applyFont="1" applyFill="1" applyBorder="1" applyAlignment="1">
      <alignment horizontal="center" vertical="center"/>
    </xf>
    <xf numFmtId="3" fontId="67" fillId="0" borderId="48" xfId="0" applyNumberFormat="1" applyFont="1" applyBorder="1" applyAlignment="1">
      <alignment horizontal="left" vertical="center" wrapText="1" indent="1"/>
    </xf>
    <xf numFmtId="49" fontId="67" fillId="0" borderId="28" xfId="0" applyNumberFormat="1" applyFont="1" applyBorder="1" applyAlignment="1">
      <alignment horizontal="center" vertical="center"/>
    </xf>
    <xf numFmtId="49" fontId="67" fillId="17" borderId="3" xfId="0" applyNumberFormat="1" applyFont="1" applyFill="1" applyBorder="1" applyAlignment="1">
      <alignment horizontal="center" vertical="center"/>
    </xf>
    <xf numFmtId="0" fontId="60" fillId="16" borderId="29" xfId="0" applyFont="1" applyFill="1" applyBorder="1" applyAlignment="1">
      <alignment horizontal="left" vertical="center" indent="1"/>
    </xf>
    <xf numFmtId="3" fontId="67" fillId="0" borderId="12" xfId="0" applyNumberFormat="1" applyFont="1" applyBorder="1" applyAlignment="1">
      <alignment horizontal="left" vertical="top" wrapText="1" indent="2"/>
    </xf>
    <xf numFmtId="49" fontId="65" fillId="0" borderId="20" xfId="0" applyNumberFormat="1" applyFont="1" applyBorder="1" applyAlignment="1">
      <alignment horizontal="left" vertical="top" indent="1"/>
    </xf>
    <xf numFmtId="38" fontId="58" fillId="0" borderId="20" xfId="0" applyNumberFormat="1" applyFont="1" applyBorder="1" applyAlignment="1">
      <alignment horizontal="right" shrinkToFit="1"/>
    </xf>
    <xf numFmtId="38" fontId="58" fillId="22" borderId="18" xfId="0" applyNumberFormat="1" applyFont="1" applyFill="1" applyBorder="1" applyAlignment="1">
      <alignment horizontal="right" shrinkToFit="1"/>
    </xf>
    <xf numFmtId="38" fontId="58" fillId="22" borderId="19" xfId="0" applyNumberFormat="1" applyFont="1" applyFill="1" applyBorder="1" applyAlignment="1">
      <alignment horizontal="right" shrinkToFit="1"/>
    </xf>
    <xf numFmtId="38" fontId="58" fillId="22" borderId="10" xfId="0" applyNumberFormat="1" applyFont="1" applyFill="1" applyBorder="1" applyAlignment="1">
      <alignment horizontal="right" shrinkToFit="1"/>
    </xf>
    <xf numFmtId="3" fontId="67" fillId="17" borderId="12" xfId="0" applyNumberFormat="1" applyFont="1" applyFill="1" applyBorder="1" applyAlignment="1">
      <alignment horizontal="left" vertical="center" wrapText="1"/>
    </xf>
    <xf numFmtId="49" fontId="67" fillId="17" borderId="1" xfId="0" applyNumberFormat="1" applyFont="1" applyFill="1" applyBorder="1" applyAlignment="1">
      <alignment horizontal="center" vertical="center"/>
    </xf>
    <xf numFmtId="3" fontId="67" fillId="3" borderId="11" xfId="0" applyNumberFormat="1" applyFont="1" applyFill="1" applyBorder="1" applyAlignment="1">
      <alignment horizontal="left" vertical="center" wrapText="1" indent="1"/>
    </xf>
    <xf numFmtId="49" fontId="65" fillId="0" borderId="28" xfId="0" applyNumberFormat="1" applyFont="1" applyBorder="1" applyAlignment="1">
      <alignment horizontal="center" vertical="center"/>
    </xf>
    <xf numFmtId="38" fontId="58" fillId="16" borderId="28" xfId="0" applyNumberFormat="1" applyFont="1" applyFill="1" applyBorder="1" applyAlignment="1">
      <alignment horizontal="right" shrinkToFit="1"/>
    </xf>
    <xf numFmtId="3" fontId="67" fillId="16" borderId="54" xfId="0" applyNumberFormat="1" applyFont="1" applyFill="1" applyBorder="1" applyAlignment="1">
      <alignment horizontal="left" vertical="center" wrapText="1" indent="1"/>
    </xf>
    <xf numFmtId="49" fontId="67" fillId="16" borderId="31" xfId="0" applyNumberFormat="1" applyFont="1" applyFill="1" applyBorder="1" applyAlignment="1">
      <alignment horizontal="center" vertical="center"/>
    </xf>
    <xf numFmtId="164" fontId="67" fillId="17" borderId="16" xfId="0" applyNumberFormat="1" applyFont="1" applyFill="1" applyBorder="1" applyAlignment="1">
      <alignment horizontal="left" vertical="center" wrapText="1"/>
    </xf>
    <xf numFmtId="3" fontId="67" fillId="7" borderId="26" xfId="0" applyNumberFormat="1" applyFont="1" applyFill="1" applyBorder="1" applyAlignment="1">
      <alignment horizontal="left" vertical="center" wrapText="1" indent="1"/>
    </xf>
    <xf numFmtId="49" fontId="67" fillId="7" borderId="26" xfId="0" applyNumberFormat="1" applyFont="1" applyFill="1" applyBorder="1" applyAlignment="1">
      <alignment horizontal="center" vertical="center"/>
    </xf>
    <xf numFmtId="3" fontId="67" fillId="6" borderId="16" xfId="0" applyNumberFormat="1" applyFont="1" applyFill="1" applyBorder="1" applyAlignment="1">
      <alignment horizontal="left" vertical="center" wrapText="1" indent="1"/>
    </xf>
    <xf numFmtId="49" fontId="67" fillId="6" borderId="25" xfId="0" applyNumberFormat="1" applyFont="1" applyFill="1" applyBorder="1" applyAlignment="1">
      <alignment horizontal="center" vertical="center"/>
    </xf>
    <xf numFmtId="3" fontId="67" fillId="2" borderId="35" xfId="0" applyNumberFormat="1" applyFont="1" applyFill="1" applyBorder="1" applyAlignment="1">
      <alignment horizontal="left" vertical="center" wrapText="1" indent="1"/>
    </xf>
    <xf numFmtId="49" fontId="67" fillId="2" borderId="26" xfId="0" applyNumberFormat="1" applyFont="1" applyFill="1" applyBorder="1" applyAlignment="1">
      <alignment horizontal="center" vertical="center"/>
    </xf>
    <xf numFmtId="38" fontId="58" fillId="6" borderId="28" xfId="0" applyNumberFormat="1" applyFont="1" applyFill="1" applyBorder="1" applyAlignment="1">
      <alignment horizontal="right" shrinkToFit="1"/>
    </xf>
    <xf numFmtId="0" fontId="60" fillId="0" borderId="20" xfId="0" applyFont="1" applyBorder="1" applyAlignment="1">
      <alignment horizontal="left" vertical="top" wrapText="1" indent="2"/>
    </xf>
    <xf numFmtId="0" fontId="67" fillId="17" borderId="35" xfId="0" applyFont="1" applyFill="1" applyBorder="1" applyAlignment="1">
      <alignment horizontal="left" vertical="center" wrapText="1"/>
    </xf>
    <xf numFmtId="49" fontId="67" fillId="17" borderId="26" xfId="0" applyNumberFormat="1" applyFont="1" applyFill="1" applyBorder="1" applyAlignment="1">
      <alignment horizontal="center" vertical="center"/>
    </xf>
    <xf numFmtId="0" fontId="67" fillId="15" borderId="16" xfId="0" applyFont="1" applyFill="1" applyBorder="1" applyAlignment="1">
      <alignment horizontal="left" vertical="center" wrapText="1"/>
    </xf>
    <xf numFmtId="49" fontId="67" fillId="15" borderId="25" xfId="0" applyNumberFormat="1" applyFont="1" applyFill="1" applyBorder="1" applyAlignment="1">
      <alignment horizontal="center" vertical="center"/>
    </xf>
    <xf numFmtId="0" fontId="67" fillId="0" borderId="12" xfId="0" applyFont="1" applyBorder="1" applyAlignment="1">
      <alignment horizontal="left" vertical="center" wrapText="1"/>
    </xf>
    <xf numFmtId="49" fontId="67" fillId="0" borderId="1" xfId="0" applyNumberFormat="1" applyFont="1" applyBorder="1" applyAlignment="1">
      <alignment horizontal="center" vertical="center"/>
    </xf>
    <xf numFmtId="0" fontId="67" fillId="16" borderId="12" xfId="0" applyFont="1" applyFill="1" applyBorder="1" applyAlignment="1">
      <alignment horizontal="left" vertical="center" wrapText="1"/>
    </xf>
    <xf numFmtId="49" fontId="67" fillId="16" borderId="1" xfId="0" applyNumberFormat="1" applyFont="1" applyFill="1" applyBorder="1" applyAlignment="1">
      <alignment horizontal="center" vertical="center"/>
    </xf>
    <xf numFmtId="3" fontId="67" fillId="3" borderId="114" xfId="0" applyNumberFormat="1" applyFont="1" applyFill="1" applyBorder="1" applyAlignment="1">
      <alignment horizontal="left" vertical="center" wrapText="1" indent="1"/>
    </xf>
    <xf numFmtId="49" fontId="67" fillId="3" borderId="28" xfId="0" applyNumberFormat="1" applyFont="1" applyFill="1" applyBorder="1" applyAlignment="1">
      <alignment horizontal="center" vertical="center"/>
    </xf>
    <xf numFmtId="49" fontId="67" fillId="3" borderId="3" xfId="0" applyNumberFormat="1" applyFont="1" applyFill="1" applyBorder="1" applyAlignment="1">
      <alignment horizontal="center" vertical="top"/>
    </xf>
    <xf numFmtId="49" fontId="67" fillId="3" borderId="1" xfId="0" applyNumberFormat="1" applyFont="1" applyFill="1" applyBorder="1" applyAlignment="1">
      <alignment horizontal="center" vertical="top"/>
    </xf>
    <xf numFmtId="3" fontId="67" fillId="17" borderId="36" xfId="0" applyNumberFormat="1" applyFont="1" applyFill="1" applyBorder="1" applyAlignment="1">
      <alignment horizontal="left" vertical="center" wrapText="1"/>
    </xf>
    <xf numFmtId="3" fontId="67" fillId="16" borderId="54" xfId="0" applyNumberFormat="1" applyFont="1" applyFill="1" applyBorder="1" applyAlignment="1">
      <alignment horizontal="left" vertical="top" wrapText="1" indent="1"/>
    </xf>
    <xf numFmtId="49" fontId="65" fillId="16" borderId="50" xfId="0" applyNumberFormat="1" applyFont="1" applyFill="1" applyBorder="1" applyAlignment="1">
      <alignment horizontal="center" vertical="top"/>
    </xf>
    <xf numFmtId="49" fontId="65" fillId="0" borderId="20" xfId="0" applyNumberFormat="1" applyFont="1" applyBorder="1" applyAlignment="1">
      <alignment horizontal="center" vertical="top"/>
    </xf>
    <xf numFmtId="3" fontId="68" fillId="21" borderId="114" xfId="0" applyNumberFormat="1" applyFont="1" applyFill="1" applyBorder="1" applyAlignment="1">
      <alignment horizontal="center" vertical="center" wrapText="1"/>
    </xf>
    <xf numFmtId="49" fontId="65" fillId="21" borderId="10" xfId="0" applyNumberFormat="1" applyFont="1" applyFill="1" applyBorder="1" applyAlignment="1">
      <alignment horizontal="center" vertical="center"/>
    </xf>
    <xf numFmtId="0" fontId="67" fillId="17" borderId="12" xfId="0" applyFont="1" applyFill="1" applyBorder="1" applyAlignment="1">
      <alignment horizontal="left" vertical="center" wrapText="1"/>
    </xf>
    <xf numFmtId="49" fontId="67" fillId="17" borderId="13" xfId="0" applyNumberFormat="1" applyFont="1" applyFill="1" applyBorder="1" applyAlignment="1">
      <alignment horizontal="center" vertical="center"/>
    </xf>
    <xf numFmtId="0" fontId="67" fillId="3" borderId="12" xfId="0" applyFont="1" applyFill="1" applyBorder="1" applyAlignment="1">
      <alignment horizontal="left" vertical="center" wrapText="1" indent="1"/>
    </xf>
    <xf numFmtId="49" fontId="67" fillId="3" borderId="115" xfId="0" applyNumberFormat="1" applyFont="1" applyFill="1" applyBorder="1" applyAlignment="1">
      <alignment horizontal="center" vertical="center"/>
    </xf>
    <xf numFmtId="49" fontId="65" fillId="0" borderId="116" xfId="0" applyNumberFormat="1" applyFont="1" applyBorder="1" applyAlignment="1">
      <alignment horizontal="center" vertical="center"/>
    </xf>
    <xf numFmtId="3" fontId="67" fillId="16" borderId="26" xfId="0" applyNumberFormat="1" applyFont="1" applyFill="1" applyBorder="1" applyAlignment="1">
      <alignment horizontal="left" vertical="center" wrapText="1" indent="1"/>
    </xf>
    <xf numFmtId="0" fontId="67" fillId="17" borderId="36" xfId="0" applyFont="1" applyFill="1" applyBorder="1" applyAlignment="1">
      <alignment horizontal="left" vertical="center" wrapText="1"/>
    </xf>
    <xf numFmtId="49" fontId="67" fillId="3" borderId="3" xfId="0" applyNumberFormat="1" applyFont="1" applyFill="1" applyBorder="1" applyAlignment="1">
      <alignment horizontal="center" vertical="center"/>
    </xf>
    <xf numFmtId="3" fontId="65" fillId="0" borderId="1" xfId="0" applyNumberFormat="1" applyFont="1" applyBorder="1" applyAlignment="1">
      <alignment horizontal="left" vertical="center" indent="1"/>
    </xf>
    <xf numFmtId="3" fontId="67" fillId="6" borderId="28" xfId="0" applyNumberFormat="1" applyFont="1" applyFill="1" applyBorder="1" applyAlignment="1">
      <alignment horizontal="left" vertical="center" wrapText="1" indent="1"/>
    </xf>
    <xf numFmtId="49" fontId="67" fillId="6" borderId="28" xfId="0" applyNumberFormat="1" applyFont="1" applyFill="1" applyBorder="1" applyAlignment="1">
      <alignment horizontal="center" vertical="center"/>
    </xf>
    <xf numFmtId="3" fontId="67" fillId="3" borderId="1" xfId="0" applyNumberFormat="1" applyFont="1" applyFill="1" applyBorder="1" applyAlignment="1">
      <alignment horizontal="left" vertical="center" wrapText="1" indent="1"/>
    </xf>
    <xf numFmtId="3" fontId="67" fillId="16" borderId="35" xfId="0" applyNumberFormat="1" applyFont="1" applyFill="1" applyBorder="1" applyAlignment="1">
      <alignment horizontal="left" vertical="top" wrapText="1" indent="1"/>
    </xf>
    <xf numFmtId="0" fontId="65" fillId="16" borderId="29" xfId="0" applyFont="1" applyFill="1" applyBorder="1" applyAlignment="1">
      <alignment vertical="top"/>
    </xf>
    <xf numFmtId="3" fontId="67" fillId="16" borderId="35" xfId="0" applyNumberFormat="1" applyFont="1" applyFill="1" applyBorder="1" applyAlignment="1">
      <alignment horizontal="left" vertical="center" indent="1"/>
    </xf>
    <xf numFmtId="49" fontId="67" fillId="3" borderId="10" xfId="0" applyNumberFormat="1" applyFont="1" applyFill="1" applyBorder="1" applyAlignment="1">
      <alignment horizontal="center" vertical="center" wrapText="1"/>
    </xf>
    <xf numFmtId="49" fontId="65" fillId="0" borderId="2" xfId="0" applyNumberFormat="1" applyFont="1" applyBorder="1" applyAlignment="1">
      <alignment horizontal="center" vertical="top"/>
    </xf>
    <xf numFmtId="0" fontId="67" fillId="16" borderId="26" xfId="0" applyFont="1" applyFill="1" applyBorder="1" applyAlignment="1">
      <alignment horizontal="center" vertical="center" wrapText="1"/>
    </xf>
    <xf numFmtId="49" fontId="67" fillId="3" borderId="30" xfId="0" applyNumberFormat="1" applyFont="1" applyFill="1" applyBorder="1" applyAlignment="1">
      <alignment horizontal="center" vertical="center" wrapText="1"/>
    </xf>
    <xf numFmtId="49" fontId="65" fillId="0" borderId="1" xfId="0" applyNumberFormat="1" applyFont="1" applyBorder="1" applyAlignment="1">
      <alignment horizontal="center" vertical="center" wrapText="1"/>
    </xf>
    <xf numFmtId="3" fontId="65" fillId="0" borderId="1" xfId="0" applyNumberFormat="1" applyFont="1" applyBorder="1" applyAlignment="1">
      <alignment horizontal="left" vertical="top" indent="1"/>
    </xf>
    <xf numFmtId="49" fontId="67" fillId="16" borderId="26" xfId="0" applyNumberFormat="1" applyFont="1" applyFill="1" applyBorder="1" applyAlignment="1">
      <alignment horizontal="center" vertical="top" wrapText="1"/>
    </xf>
    <xf numFmtId="3" fontId="67" fillId="16" borderId="35" xfId="0" applyNumberFormat="1" applyFont="1" applyFill="1" applyBorder="1" applyAlignment="1">
      <alignment horizontal="left" vertical="top" indent="1"/>
    </xf>
    <xf numFmtId="0" fontId="67" fillId="17" borderId="116" xfId="0" applyFont="1" applyFill="1" applyBorder="1" applyAlignment="1">
      <alignment horizontal="left" vertical="center" wrapText="1"/>
    </xf>
    <xf numFmtId="3" fontId="65" fillId="0" borderId="12" xfId="0" applyNumberFormat="1" applyFont="1" applyBorder="1" applyAlignment="1">
      <alignment horizontal="left" vertical="center" wrapText="1" indent="1"/>
    </xf>
    <xf numFmtId="3" fontId="67" fillId="17" borderId="116" xfId="0" applyNumberFormat="1" applyFont="1" applyFill="1" applyBorder="1" applyAlignment="1">
      <alignment horizontal="left" vertical="center" wrapText="1"/>
    </xf>
    <xf numFmtId="164" fontId="67" fillId="3" borderId="16" xfId="0" applyNumberFormat="1" applyFont="1" applyFill="1" applyBorder="1" applyAlignment="1">
      <alignment horizontal="left" vertical="center" wrapText="1" indent="1"/>
    </xf>
    <xf numFmtId="164" fontId="65" fillId="0" borderId="12" xfId="0" applyNumberFormat="1" applyFont="1" applyBorder="1" applyAlignment="1">
      <alignment horizontal="left" vertical="center" wrapText="1" indent="1"/>
    </xf>
    <xf numFmtId="3" fontId="67" fillId="0" borderId="114" xfId="0" applyNumberFormat="1" applyFont="1" applyBorder="1" applyAlignment="1">
      <alignment horizontal="left" vertical="top" wrapText="1" indent="1"/>
    </xf>
    <xf numFmtId="0" fontId="60" fillId="0" borderId="19" xfId="0" applyFont="1" applyBorder="1" applyAlignment="1">
      <alignment horizontal="left" vertical="top" wrapText="1"/>
    </xf>
    <xf numFmtId="38" fontId="58" fillId="0" borderId="19" xfId="0" applyNumberFormat="1" applyFont="1" applyBorder="1" applyAlignment="1">
      <alignment horizontal="right" shrinkToFit="1"/>
    </xf>
    <xf numFmtId="38" fontId="58" fillId="0" borderId="0" xfId="0" applyNumberFormat="1" applyFont="1" applyAlignment="1">
      <alignment horizontal="right" shrinkToFit="1"/>
    </xf>
    <xf numFmtId="38" fontId="58" fillId="21" borderId="17" xfId="0" applyNumberFormat="1" applyFont="1" applyFill="1" applyBorder="1" applyAlignment="1">
      <alignment horizontal="right" shrinkToFit="1"/>
    </xf>
    <xf numFmtId="49" fontId="65" fillId="0" borderId="66" xfId="6" applyNumberFormat="1" applyFont="1" applyBorder="1" applyAlignment="1">
      <alignment horizontal="left" vertical="center" wrapText="1" indent="2"/>
    </xf>
    <xf numFmtId="0" fontId="65" fillId="0" borderId="158" xfId="6" applyFont="1" applyBorder="1" applyAlignment="1">
      <alignment horizontal="center" vertical="center"/>
    </xf>
    <xf numFmtId="38" fontId="65" fillId="2" borderId="7" xfId="6" applyNumberFormat="1" applyFont="1" applyFill="1" applyBorder="1" applyAlignment="1">
      <alignment horizontal="right"/>
    </xf>
    <xf numFmtId="49" fontId="65" fillId="0" borderId="159" xfId="6" applyNumberFormat="1" applyFont="1" applyBorder="1" applyAlignment="1">
      <alignment horizontal="left" vertical="center" wrapText="1" indent="2"/>
    </xf>
    <xf numFmtId="0" fontId="65" fillId="0" borderId="160" xfId="6" applyFont="1" applyBorder="1" applyAlignment="1">
      <alignment horizontal="center" vertical="center"/>
    </xf>
    <xf numFmtId="38" fontId="65" fillId="2" borderId="21" xfId="6" applyNumberFormat="1" applyFont="1" applyFill="1" applyBorder="1" applyAlignment="1">
      <alignment horizontal="right"/>
    </xf>
    <xf numFmtId="0" fontId="65" fillId="0" borderId="163" xfId="6" applyFont="1" applyBorder="1" applyAlignment="1">
      <alignment horizontal="center" vertical="center"/>
    </xf>
    <xf numFmtId="49" fontId="65" fillId="0" borderId="161" xfId="6" applyNumberFormat="1" applyFont="1" applyBorder="1" applyAlignment="1">
      <alignment horizontal="left" vertical="center" wrapText="1" indent="2"/>
    </xf>
    <xf numFmtId="0" fontId="65" fillId="0" borderId="164" xfId="6" applyFont="1" applyBorder="1" applyAlignment="1">
      <alignment horizontal="center" vertical="center"/>
    </xf>
    <xf numFmtId="49" fontId="67" fillId="2" borderId="56" xfId="6" applyNumberFormat="1" applyFont="1" applyFill="1" applyBorder="1" applyAlignment="1">
      <alignment horizontal="left" vertical="center" wrapText="1" indent="3"/>
    </xf>
    <xf numFmtId="0" fontId="67" fillId="2" borderId="40" xfId="6" applyFont="1" applyFill="1" applyBorder="1" applyAlignment="1">
      <alignment horizontal="center" vertical="center"/>
    </xf>
    <xf numFmtId="38" fontId="65" fillId="2" borderId="67" xfId="6" applyNumberFormat="1" applyFont="1" applyFill="1" applyBorder="1" applyAlignment="1">
      <alignment horizontal="right"/>
    </xf>
    <xf numFmtId="38" fontId="65" fillId="2" borderId="40" xfId="6" applyNumberFormat="1" applyFont="1" applyFill="1" applyBorder="1" applyAlignment="1">
      <alignment horizontal="right"/>
    </xf>
    <xf numFmtId="0" fontId="67" fillId="17" borderId="114" xfId="0" applyFont="1" applyFill="1" applyBorder="1" applyAlignment="1">
      <alignment horizontal="center" vertical="center" wrapText="1"/>
    </xf>
    <xf numFmtId="38" fontId="65" fillId="3" borderId="25" xfId="0" applyNumberFormat="1" applyFont="1" applyFill="1" applyBorder="1" applyAlignment="1">
      <alignment horizontal="right" shrinkToFit="1"/>
    </xf>
    <xf numFmtId="0" fontId="67" fillId="6" borderId="11" xfId="0" applyFont="1" applyFill="1" applyBorder="1" applyAlignment="1">
      <alignment horizontal="left" vertical="center" wrapText="1" indent="1"/>
    </xf>
    <xf numFmtId="0" fontId="67" fillId="15" borderId="165" xfId="6" applyFont="1" applyFill="1" applyBorder="1" applyAlignment="1">
      <alignment horizontal="center" vertical="center"/>
    </xf>
    <xf numFmtId="49" fontId="65" fillId="0" borderId="66" xfId="6" applyNumberFormat="1" applyFont="1" applyBorder="1" applyAlignment="1">
      <alignment horizontal="left" vertical="center" indent="2"/>
    </xf>
    <xf numFmtId="49" fontId="65" fillId="0" borderId="159" xfId="6" applyNumberFormat="1" applyFont="1" applyBorder="1" applyAlignment="1">
      <alignment horizontal="left" vertical="center" indent="2"/>
    </xf>
    <xf numFmtId="49" fontId="65" fillId="0" borderId="162" xfId="3" applyNumberFormat="1" applyFont="1" applyBorder="1" applyAlignment="1">
      <alignment horizontal="left" vertical="center" indent="2"/>
    </xf>
    <xf numFmtId="0" fontId="65" fillId="0" borderId="160" xfId="21" applyFont="1" applyBorder="1" applyAlignment="1">
      <alignment horizontal="center" vertical="top" wrapText="1"/>
    </xf>
    <xf numFmtId="49" fontId="65" fillId="0" borderId="0" xfId="21" applyNumberFormat="1" applyFont="1" applyAlignment="1">
      <alignment horizontal="left" vertical="center" indent="2"/>
    </xf>
    <xf numFmtId="0" fontId="65" fillId="0" borderId="166" xfId="21" applyFont="1" applyBorder="1" applyAlignment="1">
      <alignment horizontal="center" vertical="center"/>
    </xf>
    <xf numFmtId="49" fontId="67" fillId="2" borderId="56" xfId="21" applyNumberFormat="1" applyFont="1" applyFill="1" applyBorder="1" applyAlignment="1">
      <alignment horizontal="left" vertical="center" indent="3"/>
    </xf>
    <xf numFmtId="0" fontId="67" fillId="2" borderId="40" xfId="21" applyFont="1" applyFill="1" applyBorder="1" applyAlignment="1">
      <alignment horizontal="center" vertical="top"/>
    </xf>
    <xf numFmtId="38" fontId="65" fillId="2" borderId="40" xfId="21" applyNumberFormat="1" applyFont="1" applyFill="1" applyBorder="1" applyAlignment="1">
      <alignment horizontal="right"/>
    </xf>
    <xf numFmtId="49" fontId="65" fillId="0" borderId="135" xfId="21" applyNumberFormat="1" applyFont="1" applyBorder="1" applyAlignment="1">
      <alignment horizontal="left" vertical="center" indent="2"/>
    </xf>
    <xf numFmtId="0" fontId="65" fillId="0" borderId="134" xfId="21" applyFont="1" applyBorder="1" applyAlignment="1">
      <alignment horizontal="center" vertical="center"/>
    </xf>
    <xf numFmtId="0" fontId="67" fillId="2" borderId="40" xfId="21" applyFont="1" applyFill="1" applyBorder="1" applyAlignment="1">
      <alignment horizontal="center"/>
    </xf>
    <xf numFmtId="38" fontId="65" fillId="16" borderId="1" xfId="0" applyNumberFormat="1" applyFont="1" applyFill="1" applyBorder="1" applyAlignment="1">
      <alignment horizontal="right" shrinkToFit="1"/>
    </xf>
    <xf numFmtId="0" fontId="67" fillId="16" borderId="35" xfId="0" applyFont="1" applyFill="1" applyBorder="1" applyAlignment="1">
      <alignment horizontal="left" vertical="center" wrapText="1" indent="1"/>
    </xf>
    <xf numFmtId="38" fontId="58" fillId="2" borderId="21" xfId="6" applyNumberFormat="1" applyFont="1" applyFill="1" applyBorder="1" applyAlignment="1">
      <alignment horizontal="right"/>
    </xf>
    <xf numFmtId="49" fontId="65" fillId="0" borderId="135" xfId="21" applyNumberFormat="1" applyFont="1" applyBorder="1" applyAlignment="1">
      <alignment horizontal="left" vertical="top" indent="2"/>
    </xf>
    <xf numFmtId="0" fontId="65" fillId="0" borderId="134" xfId="21" applyFont="1" applyBorder="1" applyAlignment="1">
      <alignment horizontal="center" vertical="top"/>
    </xf>
    <xf numFmtId="0" fontId="67" fillId="2" borderId="40" xfId="3" applyFont="1" applyFill="1" applyBorder="1" applyAlignment="1">
      <alignment horizontal="center" vertical="center"/>
    </xf>
    <xf numFmtId="38" fontId="58" fillId="2" borderId="40" xfId="21" applyNumberFormat="1" applyFont="1" applyFill="1" applyBorder="1" applyAlignment="1">
      <alignment horizontal="right"/>
    </xf>
    <xf numFmtId="38" fontId="58" fillId="2" borderId="40" xfId="6" applyNumberFormat="1" applyFont="1" applyFill="1" applyBorder="1" applyAlignment="1">
      <alignment horizontal="right"/>
    </xf>
    <xf numFmtId="49" fontId="65" fillId="0" borderId="135" xfId="22" applyNumberFormat="1" applyFont="1" applyBorder="1" applyAlignment="1">
      <alignment horizontal="left" vertical="center" indent="2"/>
    </xf>
    <xf numFmtId="0" fontId="65" fillId="0" borderId="134" xfId="22" applyFont="1" applyBorder="1" applyAlignment="1">
      <alignment horizontal="center" vertical="center"/>
    </xf>
    <xf numFmtId="49" fontId="67" fillId="2" borderId="56" xfId="22" applyNumberFormat="1" applyFont="1" applyFill="1" applyBorder="1" applyAlignment="1">
      <alignment horizontal="left" vertical="center" indent="3"/>
    </xf>
    <xf numFmtId="0" fontId="67" fillId="2" borderId="40" xfId="22" applyFont="1" applyFill="1" applyBorder="1" applyAlignment="1">
      <alignment horizontal="center"/>
    </xf>
    <xf numFmtId="38" fontId="58" fillId="2" borderId="40" xfId="22" applyNumberFormat="1" applyFont="1" applyFill="1" applyBorder="1" applyAlignment="1">
      <alignment horizontal="right"/>
    </xf>
    <xf numFmtId="0" fontId="67" fillId="2" borderId="40" xfId="22" applyFont="1" applyFill="1" applyBorder="1" applyAlignment="1">
      <alignment horizontal="center" vertical="center"/>
    </xf>
    <xf numFmtId="38" fontId="58" fillId="2" borderId="67" xfId="22" applyNumberFormat="1" applyFont="1" applyFill="1" applyBorder="1" applyAlignment="1">
      <alignment horizontal="right"/>
    </xf>
    <xf numFmtId="38" fontId="58" fillId="2" borderId="42" xfId="6" applyNumberFormat="1" applyFont="1" applyFill="1" applyBorder="1" applyAlignment="1">
      <alignment horizontal="right"/>
    </xf>
    <xf numFmtId="0" fontId="67" fillId="2" borderId="40" xfId="3" applyFont="1" applyFill="1" applyBorder="1" applyAlignment="1">
      <alignment horizontal="center"/>
    </xf>
    <xf numFmtId="38" fontId="58" fillId="2" borderId="67" xfId="6" applyNumberFormat="1" applyFont="1" applyFill="1" applyBorder="1" applyAlignment="1">
      <alignment horizontal="right"/>
    </xf>
    <xf numFmtId="38" fontId="58" fillId="2" borderId="59" xfId="6" applyNumberFormat="1" applyFont="1" applyFill="1" applyBorder="1" applyAlignment="1">
      <alignment horizontal="right"/>
    </xf>
    <xf numFmtId="38" fontId="58" fillId="24" borderId="25" xfId="0" applyNumberFormat="1" applyFont="1" applyFill="1" applyBorder="1" applyAlignment="1">
      <alignment horizontal="right" shrinkToFit="1"/>
    </xf>
    <xf numFmtId="49" fontId="65" fillId="0" borderId="135" xfId="3" applyNumberFormat="1" applyFont="1" applyBorder="1" applyAlignment="1">
      <alignment horizontal="left" vertical="center" indent="2"/>
    </xf>
    <xf numFmtId="0" fontId="65" fillId="0" borderId="134" xfId="23" applyFont="1" applyBorder="1" applyAlignment="1">
      <alignment horizontal="center" vertical="top" wrapText="1"/>
    </xf>
    <xf numFmtId="49" fontId="65" fillId="0" borderId="135" xfId="23" applyNumberFormat="1" applyFont="1" applyBorder="1" applyAlignment="1">
      <alignment horizontal="left" vertical="center" indent="2"/>
    </xf>
    <xf numFmtId="0" fontId="65" fillId="0" borderId="134" xfId="23" applyFont="1" applyBorder="1" applyAlignment="1">
      <alignment horizontal="center" vertical="center"/>
    </xf>
    <xf numFmtId="49" fontId="65" fillId="0" borderId="135" xfId="23" applyNumberFormat="1" applyFont="1" applyBorder="1" applyAlignment="1">
      <alignment horizontal="left" vertical="top" indent="2"/>
    </xf>
    <xf numFmtId="0" fontId="65" fillId="0" borderId="134" xfId="23" applyFont="1" applyBorder="1" applyAlignment="1">
      <alignment horizontal="center" vertical="top"/>
    </xf>
    <xf numFmtId="49" fontId="67" fillId="2" borderId="56" xfId="23" applyNumberFormat="1" applyFont="1" applyFill="1" applyBorder="1" applyAlignment="1">
      <alignment horizontal="left" vertical="center" indent="3"/>
    </xf>
    <xf numFmtId="0" fontId="67" fillId="2" borderId="40" xfId="3" applyFont="1" applyFill="1" applyBorder="1" applyAlignment="1">
      <alignment horizontal="center" vertical="center" wrapText="1"/>
    </xf>
    <xf numFmtId="38" fontId="65" fillId="2" borderId="56" xfId="23" applyNumberFormat="1" applyFont="1" applyFill="1" applyBorder="1" applyAlignment="1">
      <alignment horizontal="right"/>
    </xf>
    <xf numFmtId="38" fontId="65" fillId="2" borderId="40" xfId="23" applyNumberFormat="1" applyFont="1" applyFill="1" applyBorder="1" applyAlignment="1">
      <alignment horizontal="right"/>
    </xf>
    <xf numFmtId="49" fontId="65" fillId="0" borderId="0" xfId="23" applyNumberFormat="1" applyFont="1" applyAlignment="1">
      <alignment horizontal="left" vertical="center" wrapText="1" indent="2"/>
    </xf>
    <xf numFmtId="0" fontId="65" fillId="0" borderId="4" xfId="23" applyFont="1" applyBorder="1" applyAlignment="1">
      <alignment horizontal="center" vertical="center"/>
    </xf>
    <xf numFmtId="49" fontId="65" fillId="0" borderId="132" xfId="23" applyNumberFormat="1" applyFont="1" applyBorder="1" applyAlignment="1">
      <alignment horizontal="left" vertical="center" wrapText="1" indent="2"/>
    </xf>
    <xf numFmtId="0" fontId="65" fillId="0" borderId="44" xfId="23" applyFont="1" applyBorder="1" applyAlignment="1">
      <alignment horizontal="center" vertical="center"/>
    </xf>
    <xf numFmtId="49" fontId="65" fillId="0" borderId="132" xfId="23" applyNumberFormat="1" applyFont="1" applyBorder="1" applyAlignment="1">
      <alignment horizontal="left" vertical="center" indent="2"/>
    </xf>
    <xf numFmtId="0" fontId="65" fillId="0" borderId="21" xfId="23" applyFont="1" applyBorder="1" applyAlignment="1">
      <alignment horizontal="center" vertical="center"/>
    </xf>
    <xf numFmtId="49" fontId="67" fillId="2" borderId="53" xfId="23" applyNumberFormat="1" applyFont="1" applyFill="1" applyBorder="1" applyAlignment="1">
      <alignment horizontal="left" vertical="center" wrapText="1" indent="3"/>
    </xf>
    <xf numFmtId="38" fontId="65" fillId="2" borderId="67" xfId="23" applyNumberFormat="1" applyFont="1" applyFill="1" applyBorder="1" applyAlignment="1">
      <alignment horizontal="right"/>
    </xf>
    <xf numFmtId="49" fontId="65" fillId="0" borderId="8" xfId="23" applyNumberFormat="1" applyFont="1" applyBorder="1" applyAlignment="1">
      <alignment horizontal="left" vertical="center" indent="2"/>
    </xf>
    <xf numFmtId="0" fontId="65" fillId="0" borderId="7" xfId="3" applyFont="1" applyBorder="1" applyAlignment="1">
      <alignment horizontal="center" vertical="center"/>
    </xf>
    <xf numFmtId="0" fontId="65" fillId="0" borderId="21" xfId="3" applyFont="1" applyBorder="1" applyAlignment="1">
      <alignment horizontal="center" vertical="center"/>
    </xf>
    <xf numFmtId="49" fontId="67" fillId="2" borderId="53" xfId="23" applyNumberFormat="1" applyFont="1" applyFill="1" applyBorder="1" applyAlignment="1">
      <alignment horizontal="left" vertical="center" indent="3"/>
    </xf>
    <xf numFmtId="0" fontId="65" fillId="0" borderId="8" xfId="3" applyFont="1" applyBorder="1" applyAlignment="1">
      <alignment horizontal="left" vertical="center" indent="2"/>
    </xf>
    <xf numFmtId="0" fontId="65" fillId="0" borderId="42" xfId="3" applyFont="1" applyBorder="1" applyAlignment="1">
      <alignment horizontal="center" vertical="center" wrapText="1"/>
    </xf>
    <xf numFmtId="38" fontId="65" fillId="2" borderId="42" xfId="23" applyNumberFormat="1" applyFont="1" applyFill="1" applyBorder="1" applyAlignment="1">
      <alignment horizontal="right"/>
    </xf>
    <xf numFmtId="49" fontId="65" fillId="16" borderId="50" xfId="0" applyNumberFormat="1" applyFont="1" applyFill="1" applyBorder="1" applyAlignment="1">
      <alignment horizontal="center" vertical="center"/>
    </xf>
    <xf numFmtId="164" fontId="67" fillId="3" borderId="12" xfId="0" applyNumberFormat="1" applyFont="1" applyFill="1" applyBorder="1" applyAlignment="1">
      <alignment horizontal="left" vertical="top" wrapText="1" indent="1"/>
    </xf>
    <xf numFmtId="49" fontId="67" fillId="3" borderId="13" xfId="0" applyNumberFormat="1" applyFont="1" applyFill="1" applyBorder="1" applyAlignment="1">
      <alignment horizontal="center" vertical="top"/>
    </xf>
    <xf numFmtId="38" fontId="58" fillId="2" borderId="1" xfId="0" applyNumberFormat="1" applyFont="1" applyFill="1" applyBorder="1" applyAlignment="1">
      <alignment horizontal="right" shrinkToFit="1"/>
    </xf>
    <xf numFmtId="3" fontId="65" fillId="0" borderId="11" xfId="0" applyNumberFormat="1" applyFont="1" applyBorder="1" applyAlignment="1">
      <alignment horizontal="left" vertical="top" wrapText="1" indent="1"/>
    </xf>
    <xf numFmtId="0" fontId="60" fillId="6" borderId="0" xfId="0" applyFont="1" applyFill="1" applyAlignment="1">
      <alignment vertical="center" shrinkToFit="1"/>
    </xf>
    <xf numFmtId="49" fontId="67" fillId="6" borderId="1" xfId="7" applyNumberFormat="1" applyFont="1" applyFill="1" applyBorder="1" applyAlignment="1">
      <alignment horizontal="left" vertical="center" wrapText="1" indent="1"/>
    </xf>
    <xf numFmtId="0" fontId="67" fillId="6" borderId="1" xfId="8" applyFont="1" applyFill="1" applyBorder="1" applyAlignment="1">
      <alignment horizontal="center" vertical="top"/>
    </xf>
    <xf numFmtId="0" fontId="84" fillId="0" borderId="0" xfId="6" applyFont="1"/>
    <xf numFmtId="3" fontId="67" fillId="7" borderId="54" xfId="0" applyNumberFormat="1" applyFont="1" applyFill="1" applyBorder="1" applyAlignment="1">
      <alignment horizontal="left" vertical="center" wrapText="1" indent="1"/>
    </xf>
    <xf numFmtId="0" fontId="65" fillId="16" borderId="29" xfId="0" applyFont="1" applyFill="1" applyBorder="1" applyAlignment="1">
      <alignment horizontal="left" vertical="top" wrapText="1" indent="1"/>
    </xf>
    <xf numFmtId="0" fontId="65" fillId="0" borderId="16" xfId="0" applyFont="1" applyBorder="1" applyAlignment="1">
      <alignment horizontal="left" vertical="center" wrapText="1"/>
    </xf>
    <xf numFmtId="49" fontId="65" fillId="0" borderId="0" xfId="0" applyNumberFormat="1" applyFont="1" applyAlignment="1">
      <alignment horizontal="center" vertical="center"/>
    </xf>
    <xf numFmtId="0" fontId="18" fillId="0" borderId="0" xfId="3"/>
    <xf numFmtId="0" fontId="153" fillId="17" borderId="168" xfId="3" applyFont="1" applyFill="1" applyBorder="1" applyAlignment="1">
      <alignment horizontal="left"/>
    </xf>
    <xf numFmtId="0" fontId="146" fillId="17" borderId="68" xfId="3" applyFont="1" applyFill="1" applyBorder="1" applyAlignment="1">
      <alignment horizontal="left"/>
    </xf>
    <xf numFmtId="0" fontId="146" fillId="17" borderId="169" xfId="3" applyFont="1" applyFill="1" applyBorder="1" applyAlignment="1">
      <alignment horizontal="left"/>
    </xf>
    <xf numFmtId="0" fontId="148" fillId="28" borderId="142" xfId="27" applyFont="1" applyFill="1" applyBorder="1" applyAlignment="1">
      <alignment horizontal="center" vertical="center" wrapText="1"/>
    </xf>
    <xf numFmtId="0" fontId="5" fillId="14" borderId="0" xfId="27" applyFill="1"/>
    <xf numFmtId="0" fontId="18" fillId="14" borderId="88" xfId="3" applyFill="1" applyBorder="1"/>
    <xf numFmtId="0" fontId="65" fillId="0" borderId="172" xfId="27" applyFont="1" applyBorder="1" applyAlignment="1">
      <alignment horizontal="center" vertical="center"/>
    </xf>
    <xf numFmtId="49" fontId="57" fillId="0" borderId="173" xfId="27" applyNumberFormat="1" applyFont="1" applyBorder="1" applyAlignment="1">
      <alignment horizontal="center" vertical="center"/>
    </xf>
    <xf numFmtId="49" fontId="57" fillId="0" borderId="174" xfId="27" applyNumberFormat="1" applyFont="1" applyBorder="1" applyAlignment="1">
      <alignment horizontal="center" vertical="center"/>
    </xf>
    <xf numFmtId="49" fontId="57" fillId="0" borderId="175" xfId="27" applyNumberFormat="1" applyFont="1" applyBorder="1" applyAlignment="1">
      <alignment horizontal="center" vertical="center"/>
    </xf>
    <xf numFmtId="0" fontId="65" fillId="0" borderId="17" xfId="27" applyFont="1" applyBorder="1" applyAlignment="1">
      <alignment horizontal="center" vertical="center"/>
    </xf>
    <xf numFmtId="49" fontId="57" fillId="0" borderId="25" xfId="27" applyNumberFormat="1" applyFont="1" applyBorder="1" applyAlignment="1">
      <alignment horizontal="center" vertical="center"/>
    </xf>
    <xf numFmtId="49" fontId="57" fillId="0" borderId="16" xfId="27" applyNumberFormat="1" applyFont="1" applyBorder="1" applyAlignment="1">
      <alignment horizontal="center" vertical="center"/>
    </xf>
    <xf numFmtId="49" fontId="57" fillId="0" borderId="176" xfId="27" applyNumberFormat="1" applyFont="1" applyBorder="1" applyAlignment="1">
      <alignment horizontal="center" vertical="center"/>
    </xf>
    <xf numFmtId="1" fontId="57" fillId="0" borderId="17" xfId="27" applyNumberFormat="1" applyFont="1" applyBorder="1" applyAlignment="1">
      <alignment horizontal="center" vertical="center" wrapText="1"/>
    </xf>
    <xf numFmtId="3" fontId="57" fillId="0" borderId="25" xfId="27" applyNumberFormat="1" applyFont="1" applyBorder="1" applyAlignment="1">
      <alignment horizontal="center" vertical="center" wrapText="1"/>
    </xf>
    <xf numFmtId="3" fontId="57" fillId="0" borderId="16" xfId="27" applyNumberFormat="1" applyFont="1" applyBorder="1" applyAlignment="1">
      <alignment horizontal="center" vertical="center" wrapText="1"/>
    </xf>
    <xf numFmtId="0" fontId="58" fillId="14" borderId="176" xfId="3" applyFont="1" applyFill="1" applyBorder="1"/>
    <xf numFmtId="0" fontId="67" fillId="0" borderId="167" xfId="27" applyFont="1" applyBorder="1" applyAlignment="1">
      <alignment horizontal="left" vertical="top" wrapText="1" indent="1"/>
    </xf>
    <xf numFmtId="0" fontId="67" fillId="0" borderId="167" xfId="27" applyFont="1" applyBorder="1" applyAlignment="1">
      <alignment horizontal="center" vertical="top"/>
    </xf>
    <xf numFmtId="3" fontId="58" fillId="14" borderId="0" xfId="27" applyNumberFormat="1" applyFont="1" applyFill="1" applyAlignment="1">
      <alignment horizontal="right" shrinkToFit="1"/>
    </xf>
    <xf numFmtId="3" fontId="57" fillId="16" borderId="177" xfId="27" applyNumberFormat="1" applyFont="1" applyFill="1" applyBorder="1" applyAlignment="1">
      <alignment horizontal="left" vertical="center" wrapText="1" indent="1"/>
    </xf>
    <xf numFmtId="3" fontId="57" fillId="16" borderId="88" xfId="27" applyNumberFormat="1" applyFont="1" applyFill="1" applyBorder="1" applyAlignment="1">
      <alignment horizontal="left" vertical="center" wrapText="1" indent="1"/>
    </xf>
    <xf numFmtId="3" fontId="57" fillId="16" borderId="167" xfId="27" applyNumberFormat="1" applyFont="1" applyFill="1" applyBorder="1" applyAlignment="1">
      <alignment horizontal="left" vertical="center" wrapText="1" indent="1"/>
    </xf>
    <xf numFmtId="3" fontId="57" fillId="16" borderId="168" xfId="27" applyNumberFormat="1" applyFont="1" applyFill="1" applyBorder="1" applyAlignment="1">
      <alignment horizontal="left" vertical="center" wrapText="1" indent="1"/>
    </xf>
    <xf numFmtId="3" fontId="57" fillId="16" borderId="176" xfId="27" applyNumberFormat="1" applyFont="1" applyFill="1" applyBorder="1" applyAlignment="1">
      <alignment horizontal="left" vertical="center" wrapText="1" indent="1"/>
    </xf>
    <xf numFmtId="0" fontId="148" fillId="28" borderId="168" xfId="27" applyFont="1" applyFill="1" applyBorder="1" applyAlignment="1">
      <alignment horizontal="center" vertical="center" wrapText="1"/>
    </xf>
    <xf numFmtId="3" fontId="58" fillId="14" borderId="88" xfId="27" applyNumberFormat="1" applyFont="1" applyFill="1" applyBorder="1" applyAlignment="1">
      <alignment horizontal="right" shrinkToFit="1"/>
    </xf>
    <xf numFmtId="3" fontId="57" fillId="16" borderId="140" xfId="27" applyNumberFormat="1" applyFont="1" applyFill="1" applyBorder="1" applyAlignment="1">
      <alignment horizontal="left" vertical="center" wrapText="1" indent="1"/>
    </xf>
    <xf numFmtId="3" fontId="57" fillId="16" borderId="129" xfId="27" applyNumberFormat="1" applyFont="1" applyFill="1" applyBorder="1" applyAlignment="1">
      <alignment horizontal="left" vertical="center" wrapText="1" indent="1"/>
    </xf>
    <xf numFmtId="0" fontId="67" fillId="0" borderId="142" xfId="27" applyFont="1" applyBorder="1" applyAlignment="1">
      <alignment horizontal="left" vertical="top" wrapText="1" indent="1"/>
    </xf>
    <xf numFmtId="0" fontId="67" fillId="0" borderId="89" xfId="27" applyFont="1" applyBorder="1" applyAlignment="1">
      <alignment horizontal="center" vertical="top"/>
    </xf>
    <xf numFmtId="3" fontId="57" fillId="16" borderId="178" xfId="27" applyNumberFormat="1" applyFont="1" applyFill="1" applyBorder="1" applyAlignment="1">
      <alignment horizontal="left" vertical="center" wrapText="1" indent="1"/>
    </xf>
    <xf numFmtId="0" fontId="67" fillId="0" borderId="168" xfId="27" applyFont="1" applyBorder="1" applyAlignment="1">
      <alignment horizontal="center" vertical="top"/>
    </xf>
    <xf numFmtId="3" fontId="57" fillId="16" borderId="179" xfId="27" applyNumberFormat="1" applyFont="1" applyFill="1" applyBorder="1" applyAlignment="1">
      <alignment horizontal="left" vertical="center" wrapText="1" indent="1"/>
    </xf>
    <xf numFmtId="0" fontId="67" fillId="0" borderId="0" xfId="27" applyFont="1" applyAlignment="1">
      <alignment horizontal="center" vertical="top"/>
    </xf>
    <xf numFmtId="3" fontId="57" fillId="16" borderId="180" xfId="27" applyNumberFormat="1" applyFont="1" applyFill="1" applyBorder="1" applyAlignment="1">
      <alignment horizontal="left" vertical="center" wrapText="1" indent="1"/>
    </xf>
    <xf numFmtId="3" fontId="57" fillId="16" borderId="181" xfId="27" applyNumberFormat="1" applyFont="1" applyFill="1" applyBorder="1" applyAlignment="1">
      <alignment horizontal="left" vertical="center" wrapText="1" indent="1"/>
    </xf>
    <xf numFmtId="0" fontId="18" fillId="25" borderId="87" xfId="3" applyFill="1" applyBorder="1"/>
    <xf numFmtId="0" fontId="19" fillId="25" borderId="0" xfId="3" applyFont="1" applyFill="1"/>
    <xf numFmtId="0" fontId="58" fillId="25" borderId="0" xfId="3" applyFont="1" applyFill="1"/>
    <xf numFmtId="38" fontId="58" fillId="25" borderId="0" xfId="3" applyNumberFormat="1" applyFont="1" applyFill="1"/>
    <xf numFmtId="0" fontId="58" fillId="25" borderId="88" xfId="3" applyFont="1" applyFill="1" applyBorder="1"/>
    <xf numFmtId="0" fontId="148" fillId="12" borderId="146" xfId="27" applyFont="1" applyFill="1" applyBorder="1" applyAlignment="1">
      <alignment horizontal="center" vertical="center" wrapText="1"/>
    </xf>
    <xf numFmtId="49" fontId="57" fillId="14" borderId="115" xfId="3" applyNumberFormat="1" applyFont="1" applyFill="1" applyBorder="1" applyAlignment="1">
      <alignment horizontal="center" vertical="center" wrapText="1"/>
    </xf>
    <xf numFmtId="0" fontId="18" fillId="14" borderId="17" xfId="3" applyFill="1" applyBorder="1" applyAlignment="1">
      <alignment vertical="center" wrapText="1"/>
    </xf>
    <xf numFmtId="0" fontId="18" fillId="14" borderId="115" xfId="3" applyFill="1" applyBorder="1" applyAlignment="1">
      <alignment vertical="center" wrapText="1"/>
    </xf>
    <xf numFmtId="49" fontId="57" fillId="14" borderId="2" xfId="3" applyNumberFormat="1" applyFont="1" applyFill="1" applyBorder="1" applyAlignment="1">
      <alignment horizontal="center"/>
    </xf>
    <xf numFmtId="49" fontId="57" fillId="29" borderId="2" xfId="3" applyNumberFormat="1" applyFont="1" applyFill="1" applyBorder="1" applyAlignment="1">
      <alignment horizontal="center" vertical="center"/>
    </xf>
    <xf numFmtId="49" fontId="57" fillId="29" borderId="185" xfId="3" applyNumberFormat="1" applyFont="1" applyFill="1" applyBorder="1" applyAlignment="1">
      <alignment horizontal="center" vertical="center"/>
    </xf>
    <xf numFmtId="0" fontId="20" fillId="14" borderId="25" xfId="3" applyFont="1" applyFill="1" applyBorder="1" applyAlignment="1">
      <alignment horizontal="center" vertical="center" wrapText="1"/>
    </xf>
    <xf numFmtId="0" fontId="57" fillId="14" borderId="116" xfId="3" applyFont="1" applyFill="1" applyBorder="1" applyAlignment="1">
      <alignment horizontal="center" vertical="center" wrapText="1"/>
    </xf>
    <xf numFmtId="38" fontId="57" fillId="29" borderId="116" xfId="3" applyNumberFormat="1" applyFont="1" applyFill="1" applyBorder="1" applyAlignment="1">
      <alignment horizontal="center" vertical="center" wrapText="1"/>
    </xf>
    <xf numFmtId="0" fontId="57" fillId="29" borderId="116" xfId="3" applyFont="1" applyFill="1" applyBorder="1" applyAlignment="1">
      <alignment horizontal="center" vertical="center" wrapText="1"/>
    </xf>
    <xf numFmtId="0" fontId="57" fillId="29" borderId="186" xfId="3" applyFont="1" applyFill="1" applyBorder="1" applyAlignment="1">
      <alignment horizontal="center" vertical="center" wrapText="1"/>
    </xf>
    <xf numFmtId="0" fontId="19" fillId="0" borderId="0" xfId="3" applyFont="1" applyAlignment="1">
      <alignment horizontal="center" vertical="center" wrapText="1"/>
    </xf>
    <xf numFmtId="0" fontId="18" fillId="0" borderId="0" xfId="3" applyAlignment="1">
      <alignment horizontal="center" vertical="center" wrapText="1"/>
    </xf>
    <xf numFmtId="0" fontId="18" fillId="0" borderId="0" xfId="3" applyAlignment="1">
      <alignment horizontal="left" vertical="center" wrapText="1"/>
    </xf>
    <xf numFmtId="3" fontId="58" fillId="14" borderId="13" xfId="3" applyNumberFormat="1" applyFont="1" applyFill="1" applyBorder="1" applyAlignment="1">
      <alignment horizontal="right"/>
    </xf>
    <xf numFmtId="3" fontId="58" fillId="14" borderId="1" xfId="3" applyNumberFormat="1" applyFont="1" applyFill="1" applyBorder="1" applyAlignment="1">
      <alignment horizontal="right"/>
    </xf>
    <xf numFmtId="3" fontId="58" fillId="14" borderId="25" xfId="3" applyNumberFormat="1" applyFont="1" applyFill="1" applyBorder="1" applyAlignment="1">
      <alignment horizontal="right"/>
    </xf>
    <xf numFmtId="3" fontId="57" fillId="14" borderId="187" xfId="27" applyNumberFormat="1" applyFont="1" applyFill="1" applyBorder="1" applyAlignment="1">
      <alignment horizontal="left" vertical="center" wrapText="1" indent="1"/>
    </xf>
    <xf numFmtId="0" fontId="19" fillId="0" borderId="0" xfId="3" applyFont="1" applyAlignment="1">
      <alignment wrapText="1"/>
    </xf>
    <xf numFmtId="3" fontId="67" fillId="0" borderId="188" xfId="27" applyNumberFormat="1" applyFont="1" applyBorder="1" applyAlignment="1">
      <alignment horizontal="left" vertical="center" wrapText="1"/>
    </xf>
    <xf numFmtId="49" fontId="67" fillId="0" borderId="31" xfId="27" applyNumberFormat="1" applyFont="1" applyBorder="1" applyAlignment="1">
      <alignment horizontal="center" vertical="center"/>
    </xf>
    <xf numFmtId="3" fontId="57" fillId="16" borderId="187" xfId="27" applyNumberFormat="1" applyFont="1" applyFill="1" applyBorder="1" applyAlignment="1">
      <alignment horizontal="left" vertical="center" wrapText="1" indent="1"/>
    </xf>
    <xf numFmtId="0" fontId="19" fillId="0" borderId="0" xfId="3" applyFont="1"/>
    <xf numFmtId="0" fontId="67" fillId="0" borderId="87" xfId="27" applyFont="1" applyBorder="1" applyAlignment="1">
      <alignment horizontal="left" vertical="center" wrapText="1"/>
    </xf>
    <xf numFmtId="0" fontId="67" fillId="0" borderId="31" xfId="27" applyFont="1" applyBorder="1" applyAlignment="1">
      <alignment horizontal="center" vertical="center"/>
    </xf>
    <xf numFmtId="0" fontId="67" fillId="25" borderId="87" xfId="27" applyFont="1" applyFill="1" applyBorder="1" applyAlignment="1">
      <alignment horizontal="left" vertical="center" wrapText="1"/>
    </xf>
    <xf numFmtId="0" fontId="67" fillId="25" borderId="31" xfId="27" applyFont="1" applyFill="1" applyBorder="1" applyAlignment="1">
      <alignment horizontal="center" vertical="center"/>
    </xf>
    <xf numFmtId="3" fontId="58" fillId="25" borderId="1" xfId="3" applyNumberFormat="1" applyFont="1" applyFill="1" applyBorder="1" applyAlignment="1">
      <alignment horizontal="right"/>
    </xf>
    <xf numFmtId="3" fontId="58" fillId="25" borderId="25" xfId="3" applyNumberFormat="1" applyFont="1" applyFill="1" applyBorder="1" applyAlignment="1">
      <alignment horizontal="right"/>
    </xf>
    <xf numFmtId="3" fontId="57" fillId="25" borderId="187" xfId="27" applyNumberFormat="1" applyFont="1" applyFill="1" applyBorder="1" applyAlignment="1">
      <alignment horizontal="left" vertical="center" wrapText="1" indent="1"/>
    </xf>
    <xf numFmtId="3" fontId="67" fillId="0" borderId="87" xfId="27" applyNumberFormat="1" applyFont="1" applyBorder="1" applyAlignment="1">
      <alignment horizontal="left" vertical="center" wrapText="1"/>
    </xf>
    <xf numFmtId="3" fontId="67" fillId="25" borderId="87" xfId="27" applyNumberFormat="1" applyFont="1" applyFill="1" applyBorder="1" applyAlignment="1">
      <alignment horizontal="left" vertical="center" wrapText="1"/>
    </xf>
    <xf numFmtId="49" fontId="67" fillId="25" borderId="31" xfId="27" applyNumberFormat="1" applyFont="1" applyFill="1" applyBorder="1" applyAlignment="1">
      <alignment horizontal="center" vertical="center"/>
    </xf>
    <xf numFmtId="0" fontId="67" fillId="0" borderId="25" xfId="27" applyFont="1" applyBorder="1" applyAlignment="1">
      <alignment horizontal="center" vertical="center"/>
    </xf>
    <xf numFmtId="3" fontId="67" fillId="16" borderId="167" xfId="27" applyNumberFormat="1" applyFont="1" applyFill="1" applyBorder="1" applyAlignment="1">
      <alignment horizontal="center" vertical="center" wrapText="1"/>
    </xf>
    <xf numFmtId="0" fontId="20" fillId="25" borderId="189" xfId="3" applyFont="1" applyFill="1" applyBorder="1" applyAlignment="1">
      <alignment horizontal="right" wrapText="1"/>
    </xf>
    <xf numFmtId="0" fontId="19" fillId="25" borderId="116" xfId="3" applyFont="1" applyFill="1" applyBorder="1" applyAlignment="1">
      <alignment horizontal="center" wrapText="1"/>
    </xf>
    <xf numFmtId="3" fontId="57" fillId="25" borderId="15" xfId="27" applyNumberFormat="1" applyFont="1" applyFill="1" applyBorder="1" applyAlignment="1">
      <alignment horizontal="left" vertical="center" wrapText="1" indent="1"/>
    </xf>
    <xf numFmtId="38" fontId="58" fillId="25" borderId="12" xfId="3" applyNumberFormat="1" applyFont="1" applyFill="1" applyBorder="1" applyAlignment="1">
      <alignment horizontal="right"/>
    </xf>
    <xf numFmtId="38" fontId="58" fillId="25" borderId="20" xfId="3" applyNumberFormat="1" applyFont="1" applyFill="1" applyBorder="1" applyAlignment="1">
      <alignment horizontal="right"/>
    </xf>
    <xf numFmtId="38" fontId="58" fillId="25" borderId="0" xfId="3" applyNumberFormat="1" applyFont="1" applyFill="1" applyAlignment="1">
      <alignment horizontal="right"/>
    </xf>
    <xf numFmtId="3" fontId="57" fillId="25" borderId="190" xfId="27" applyNumberFormat="1" applyFont="1" applyFill="1" applyBorder="1" applyAlignment="1">
      <alignment horizontal="left" vertical="center" wrapText="1" indent="1"/>
    </xf>
    <xf numFmtId="0" fontId="19" fillId="14" borderId="115" xfId="3" applyFont="1" applyFill="1" applyBorder="1" applyAlignment="1">
      <alignment horizontal="center" wrapText="1"/>
    </xf>
    <xf numFmtId="49" fontId="57" fillId="14" borderId="13" xfId="3" applyNumberFormat="1" applyFont="1" applyFill="1" applyBorder="1" applyAlignment="1">
      <alignment horizontal="center" vertical="center" wrapText="1"/>
    </xf>
    <xf numFmtId="0" fontId="20" fillId="14" borderId="17" xfId="3" applyFont="1" applyFill="1" applyBorder="1" applyAlignment="1">
      <alignment horizontal="center" vertical="center" wrapText="1"/>
    </xf>
    <xf numFmtId="1" fontId="57" fillId="16" borderId="192" xfId="27" applyNumberFormat="1" applyFont="1" applyFill="1" applyBorder="1" applyAlignment="1">
      <alignment horizontal="right" vertical="center" wrapText="1" indent="1"/>
    </xf>
    <xf numFmtId="1" fontId="57" fillId="16" borderId="187" xfId="27" applyNumberFormat="1" applyFont="1" applyFill="1" applyBorder="1" applyAlignment="1">
      <alignment horizontal="right" vertical="center" wrapText="1" indent="1"/>
    </xf>
    <xf numFmtId="0" fontId="18" fillId="25" borderId="89" xfId="3" applyFill="1" applyBorder="1"/>
    <xf numFmtId="0" fontId="19" fillId="25" borderId="69" xfId="3" applyFont="1" applyFill="1" applyBorder="1"/>
    <xf numFmtId="0" fontId="58" fillId="25" borderId="69" xfId="3" applyFont="1" applyFill="1" applyBorder="1"/>
    <xf numFmtId="38" fontId="58" fillId="25" borderId="69" xfId="3" applyNumberFormat="1" applyFont="1" applyFill="1" applyBorder="1"/>
    <xf numFmtId="0" fontId="58" fillId="25" borderId="90" xfId="3" applyFont="1" applyFill="1" applyBorder="1"/>
    <xf numFmtId="0" fontId="19" fillId="14" borderId="194" xfId="3" applyFont="1" applyFill="1" applyBorder="1" applyAlignment="1">
      <alignment horizontal="center" wrapText="1"/>
    </xf>
    <xf numFmtId="49" fontId="57" fillId="14" borderId="194" xfId="3" applyNumberFormat="1" applyFont="1" applyFill="1" applyBorder="1" applyAlignment="1">
      <alignment horizontal="center" vertical="center" wrapText="1"/>
    </xf>
    <xf numFmtId="3" fontId="57" fillId="16" borderId="142" xfId="27" applyNumberFormat="1" applyFont="1" applyFill="1" applyBorder="1" applyAlignment="1">
      <alignment horizontal="left" vertical="center" wrapText="1" indent="1"/>
    </xf>
    <xf numFmtId="1" fontId="67" fillId="16" borderId="198" xfId="27" applyNumberFormat="1" applyFont="1" applyFill="1" applyBorder="1" applyAlignment="1">
      <alignment horizontal="center" vertical="center" wrapText="1"/>
    </xf>
    <xf numFmtId="3" fontId="58" fillId="14" borderId="199" xfId="3" applyNumberFormat="1" applyFont="1" applyFill="1" applyBorder="1" applyAlignment="1">
      <alignment horizontal="right"/>
    </xf>
    <xf numFmtId="0" fontId="21" fillId="0" borderId="0" xfId="3" applyFont="1"/>
    <xf numFmtId="38" fontId="18" fillId="0" borderId="0" xfId="3" applyNumberFormat="1"/>
    <xf numFmtId="0" fontId="114" fillId="0" borderId="20" xfId="0" applyFont="1" applyBorder="1" applyAlignment="1" applyProtection="1">
      <alignment horizontal="left" vertical="top" wrapText="1"/>
      <protection locked="0"/>
    </xf>
    <xf numFmtId="0" fontId="57" fillId="16" borderId="154" xfId="0" applyFont="1" applyFill="1" applyBorder="1" applyAlignment="1" applyProtection="1">
      <alignment horizontal="center"/>
      <protection locked="0"/>
    </xf>
    <xf numFmtId="0" fontId="67" fillId="16" borderId="5" xfId="0" applyFont="1" applyFill="1" applyBorder="1" applyAlignment="1">
      <alignment vertical="center"/>
    </xf>
    <xf numFmtId="0" fontId="67" fillId="16" borderId="5" xfId="0" applyFont="1" applyFill="1" applyBorder="1" applyAlignment="1">
      <alignment horizontal="left" vertical="center" indent="1"/>
    </xf>
    <xf numFmtId="0" fontId="113" fillId="12" borderId="0" xfId="0" applyFont="1" applyFill="1" applyAlignment="1">
      <alignment horizontal="center" vertical="center" wrapText="1"/>
    </xf>
    <xf numFmtId="0" fontId="57" fillId="0" borderId="154" xfId="0" applyFont="1" applyBorder="1" applyAlignment="1" applyProtection="1">
      <alignment horizontal="center"/>
      <protection locked="0"/>
    </xf>
    <xf numFmtId="0" fontId="57" fillId="0" borderId="0" xfId="0" applyFont="1" applyAlignment="1" applyProtection="1">
      <alignment horizontal="center"/>
      <protection locked="0"/>
    </xf>
    <xf numFmtId="0" fontId="57" fillId="0" borderId="0" xfId="0" applyFont="1" applyAlignment="1" applyProtection="1">
      <alignment horizontal="center" vertical="center" wrapText="1"/>
      <protection locked="0"/>
    </xf>
    <xf numFmtId="0" fontId="57" fillId="16" borderId="201" xfId="0" applyFont="1" applyFill="1" applyBorder="1" applyAlignment="1">
      <alignment horizontal="left" wrapText="1"/>
    </xf>
    <xf numFmtId="0" fontId="57" fillId="16" borderId="202" xfId="0" applyFont="1" applyFill="1" applyBorder="1" applyAlignment="1">
      <alignment horizontal="left" wrapText="1"/>
    </xf>
    <xf numFmtId="14" fontId="57" fillId="16" borderId="202" xfId="0" applyNumberFormat="1" applyFont="1" applyFill="1" applyBorder="1" applyAlignment="1">
      <alignment horizontal="left" wrapText="1"/>
    </xf>
    <xf numFmtId="0" fontId="57" fillId="0" borderId="0" xfId="0" applyFont="1" applyAlignment="1" applyProtection="1">
      <alignment horizontal="center" wrapText="1"/>
      <protection locked="0"/>
    </xf>
    <xf numFmtId="0" fontId="145" fillId="17" borderId="68" xfId="3" applyFont="1" applyFill="1" applyBorder="1" applyAlignment="1">
      <alignment horizontal="left" vertical="center" wrapText="1"/>
    </xf>
    <xf numFmtId="0" fontId="145" fillId="17" borderId="169" xfId="3" applyFont="1" applyFill="1" applyBorder="1" applyAlignment="1">
      <alignment horizontal="left" vertical="center" wrapText="1"/>
    </xf>
    <xf numFmtId="0" fontId="145" fillId="32" borderId="68" xfId="3" applyFont="1" applyFill="1" applyBorder="1" applyAlignment="1">
      <alignment horizontal="left" vertical="center" wrapText="1"/>
    </xf>
    <xf numFmtId="0" fontId="145" fillId="27" borderId="68" xfId="3" applyFont="1" applyFill="1" applyBorder="1" applyAlignment="1">
      <alignment horizontal="left" vertical="center" wrapText="1"/>
    </xf>
    <xf numFmtId="0" fontId="145" fillId="32" borderId="146" xfId="3" applyFont="1" applyFill="1" applyBorder="1" applyAlignment="1" applyProtection="1">
      <alignment horizontal="center" vertical="center" wrapText="1"/>
      <protection locked="0"/>
    </xf>
    <xf numFmtId="0" fontId="145" fillId="27" borderId="146" xfId="3" applyFont="1" applyFill="1" applyBorder="1" applyAlignment="1" applyProtection="1">
      <alignment horizontal="center" vertical="center" wrapText="1"/>
      <protection locked="0"/>
    </xf>
    <xf numFmtId="176" fontId="18" fillId="20" borderId="0" xfId="0" applyNumberFormat="1" applyFont="1" applyFill="1" applyAlignment="1">
      <alignment shrinkToFit="1"/>
    </xf>
    <xf numFmtId="3" fontId="58" fillId="14" borderId="12" xfId="3" applyNumberFormat="1" applyFont="1" applyFill="1" applyBorder="1" applyAlignment="1">
      <alignment horizontal="right"/>
    </xf>
    <xf numFmtId="3" fontId="58" fillId="14" borderId="20" xfId="3" applyNumberFormat="1" applyFont="1" applyFill="1" applyBorder="1" applyAlignment="1">
      <alignment horizontal="right"/>
    </xf>
    <xf numFmtId="3" fontId="58" fillId="0" borderId="167" xfId="27" applyNumberFormat="1" applyFont="1" applyBorder="1" applyAlignment="1" applyProtection="1">
      <alignment horizontal="right" shrinkToFit="1"/>
      <protection locked="0"/>
    </xf>
    <xf numFmtId="3" fontId="58" fillId="25" borderId="12" xfId="3" applyNumberFormat="1" applyFont="1" applyFill="1" applyBorder="1" applyAlignment="1">
      <alignment horizontal="right"/>
    </xf>
    <xf numFmtId="3" fontId="58" fillId="14" borderId="17" xfId="3" applyNumberFormat="1" applyFont="1" applyFill="1" applyBorder="1" applyAlignment="1">
      <alignment horizontal="right"/>
    </xf>
    <xf numFmtId="3" fontId="58" fillId="25" borderId="17" xfId="3" applyNumberFormat="1" applyFont="1" applyFill="1" applyBorder="1" applyAlignment="1">
      <alignment horizontal="right"/>
    </xf>
    <xf numFmtId="3" fontId="58" fillId="14" borderId="2" xfId="3" applyNumberFormat="1" applyFont="1" applyFill="1" applyBorder="1" applyAlignment="1">
      <alignment horizontal="right"/>
    </xf>
    <xf numFmtId="3" fontId="58" fillId="25" borderId="116" xfId="3" applyNumberFormat="1" applyFont="1" applyFill="1" applyBorder="1" applyAlignment="1">
      <alignment horizontal="right"/>
    </xf>
    <xf numFmtId="3" fontId="58" fillId="14" borderId="116" xfId="3" applyNumberFormat="1" applyFont="1" applyFill="1" applyBorder="1" applyAlignment="1">
      <alignment horizontal="right"/>
    </xf>
    <xf numFmtId="3" fontId="58" fillId="25" borderId="167" xfId="3" applyNumberFormat="1" applyFont="1" applyFill="1" applyBorder="1" applyAlignment="1">
      <alignment horizontal="right"/>
    </xf>
    <xf numFmtId="3" fontId="58" fillId="25" borderId="116" xfId="3" applyNumberFormat="1" applyFont="1" applyFill="1" applyBorder="1" applyAlignment="1" applyProtection="1">
      <alignment horizontal="right"/>
      <protection locked="0"/>
    </xf>
    <xf numFmtId="38" fontId="58" fillId="25" borderId="117" xfId="3" applyNumberFormat="1" applyFont="1" applyFill="1" applyBorder="1" applyAlignment="1">
      <alignment horizontal="right"/>
    </xf>
    <xf numFmtId="3" fontId="58" fillId="14" borderId="204" xfId="3" applyNumberFormat="1" applyFont="1" applyFill="1" applyBorder="1" applyAlignment="1">
      <alignment horizontal="right"/>
    </xf>
    <xf numFmtId="3" fontId="57" fillId="14" borderId="185" xfId="27" applyNumberFormat="1" applyFont="1" applyFill="1" applyBorder="1" applyAlignment="1">
      <alignment horizontal="left" vertical="center" wrapText="1" indent="1"/>
    </xf>
    <xf numFmtId="3" fontId="143" fillId="0" borderId="0" xfId="0" applyNumberFormat="1" applyFont="1" applyAlignment="1">
      <alignment vertical="center"/>
    </xf>
    <xf numFmtId="0" fontId="67" fillId="20" borderId="167" xfId="27" applyFont="1" applyFill="1" applyBorder="1" applyAlignment="1">
      <alignment horizontal="left" vertical="top" wrapText="1" indent="1"/>
    </xf>
    <xf numFmtId="3" fontId="57" fillId="16" borderId="205" xfId="27" applyNumberFormat="1" applyFont="1" applyFill="1" applyBorder="1" applyAlignment="1">
      <alignment horizontal="left" vertical="center" wrapText="1" indent="1"/>
    </xf>
    <xf numFmtId="3" fontId="58" fillId="0" borderId="168" xfId="27" applyNumberFormat="1" applyFont="1" applyBorder="1" applyAlignment="1" applyProtection="1">
      <alignment horizontal="right" shrinkToFit="1"/>
      <protection locked="0"/>
    </xf>
    <xf numFmtId="49" fontId="57" fillId="0" borderId="140" xfId="27" applyNumberFormat="1" applyFont="1" applyBorder="1" applyAlignment="1">
      <alignment horizontal="center" vertical="center"/>
    </xf>
    <xf numFmtId="0" fontId="119" fillId="0" borderId="0" xfId="0" applyFont="1" applyAlignment="1">
      <alignment horizontal="center"/>
    </xf>
    <xf numFmtId="49" fontId="0" fillId="0" borderId="0" xfId="0" applyNumberFormat="1"/>
    <xf numFmtId="0" fontId="108" fillId="0" borderId="0" xfId="3" applyFont="1" applyAlignment="1" applyProtection="1">
      <alignment vertical="top"/>
      <protection locked="0"/>
    </xf>
    <xf numFmtId="0" fontId="21" fillId="0" borderId="0" xfId="0" applyFont="1"/>
    <xf numFmtId="0" fontId="19" fillId="16" borderId="11" xfId="12" applyFont="1" applyFill="1" applyBorder="1" applyAlignment="1">
      <alignment horizontal="left" vertical="center"/>
    </xf>
    <xf numFmtId="0" fontId="22" fillId="16" borderId="15" xfId="12" applyFont="1" applyFill="1" applyBorder="1" applyAlignment="1">
      <alignment horizontal="left" vertical="center"/>
    </xf>
    <xf numFmtId="0" fontId="22" fillId="16" borderId="9" xfId="12" applyFont="1" applyFill="1" applyBorder="1" applyAlignment="1">
      <alignment horizontal="left" vertical="center"/>
    </xf>
    <xf numFmtId="0" fontId="67" fillId="20" borderId="167" xfId="27" applyFont="1" applyFill="1" applyBorder="1" applyAlignment="1">
      <alignment horizontal="center" vertical="top" wrapText="1"/>
    </xf>
    <xf numFmtId="0" fontId="0" fillId="0" borderId="0" xfId="0" applyAlignment="1">
      <alignment horizontal="left" indent="2"/>
    </xf>
    <xf numFmtId="0" fontId="42" fillId="0" borderId="17" xfId="0" applyFont="1" applyBorder="1" applyAlignment="1">
      <alignment horizontal="left" vertical="center" indent="1"/>
    </xf>
    <xf numFmtId="0" fontId="22" fillId="0" borderId="15" xfId="0" applyFont="1" applyBorder="1" applyAlignment="1">
      <alignment horizontal="left" vertical="center"/>
    </xf>
    <xf numFmtId="0" fontId="23" fillId="0" borderId="15" xfId="0" applyFont="1" applyBorder="1" applyAlignment="1">
      <alignment horizontal="left" vertical="center"/>
    </xf>
    <xf numFmtId="0" fontId="20" fillId="0" borderId="15" xfId="0" applyFont="1" applyBorder="1" applyAlignment="1">
      <alignment horizontal="left" vertical="center"/>
    </xf>
    <xf numFmtId="0" fontId="0" fillId="0" borderId="15" xfId="0" applyBorder="1" applyAlignment="1">
      <alignment horizontal="left" vertical="center"/>
    </xf>
    <xf numFmtId="0" fontId="22" fillId="0" borderId="15" xfId="0" applyFont="1" applyBorder="1" applyAlignment="1">
      <alignment vertical="center"/>
    </xf>
    <xf numFmtId="0" fontId="19" fillId="0" borderId="15" xfId="0" applyFont="1" applyBorder="1" applyAlignment="1">
      <alignment horizontal="left" vertical="center"/>
    </xf>
    <xf numFmtId="0" fontId="54" fillId="0" borderId="0" xfId="0" applyFont="1" applyAlignment="1">
      <alignment horizontal="left" wrapText="1" indent="4"/>
    </xf>
    <xf numFmtId="0" fontId="59" fillId="0" borderId="0" xfId="2" applyFont="1" applyFill="1" applyAlignment="1" applyProtection="1">
      <alignment horizontal="center"/>
    </xf>
    <xf numFmtId="0" fontId="59" fillId="0" borderId="0" xfId="2" applyFont="1" applyAlignment="1" applyProtection="1">
      <alignment horizontal="center"/>
    </xf>
    <xf numFmtId="49" fontId="39" fillId="0" borderId="0" xfId="2" applyNumberFormat="1" applyBorder="1" applyAlignment="1" applyProtection="1">
      <alignment horizontal="left" indent="2"/>
    </xf>
    <xf numFmtId="0" fontId="84" fillId="0" borderId="0" xfId="9" applyFont="1"/>
    <xf numFmtId="0" fontId="57" fillId="0" borderId="1" xfId="9" applyFont="1" applyBorder="1" applyAlignment="1">
      <alignment horizontal="center" vertical="center"/>
    </xf>
    <xf numFmtId="49" fontId="67" fillId="0" borderId="1" xfId="9" applyNumberFormat="1" applyFont="1" applyBorder="1" applyAlignment="1">
      <alignment horizontal="center" vertical="center" wrapText="1"/>
    </xf>
    <xf numFmtId="0" fontId="60" fillId="0" borderId="0" xfId="9" applyFont="1"/>
    <xf numFmtId="164" fontId="65" fillId="0" borderId="1" xfId="9" applyNumberFormat="1" applyFont="1" applyBorder="1" applyAlignment="1">
      <alignment horizontal="left" vertical="center"/>
    </xf>
    <xf numFmtId="174" fontId="65" fillId="0" borderId="1" xfId="9" applyNumberFormat="1" applyFont="1" applyBorder="1" applyAlignment="1">
      <alignment horizontal="right"/>
    </xf>
    <xf numFmtId="0" fontId="65" fillId="0" borderId="0" xfId="9" applyFont="1"/>
    <xf numFmtId="0" fontId="84" fillId="0" borderId="0" xfId="9" applyFont="1" applyAlignment="1">
      <alignment vertical="top"/>
    </xf>
    <xf numFmtId="0" fontId="65" fillId="0" borderId="0" xfId="9" applyFont="1" applyAlignment="1">
      <alignment vertical="top"/>
    </xf>
    <xf numFmtId="0" fontId="65" fillId="0" borderId="0" xfId="9" applyFont="1" applyAlignment="1">
      <alignment horizontal="left" indent="1"/>
    </xf>
    <xf numFmtId="49" fontId="65" fillId="0" borderId="0" xfId="9" applyNumberFormat="1" applyFont="1" applyAlignment="1">
      <alignment horizontal="right" vertical="center"/>
    </xf>
    <xf numFmtId="0" fontId="65" fillId="0" borderId="0" xfId="9" applyFont="1" applyAlignment="1">
      <alignment horizontal="left" vertical="center" indent="1"/>
    </xf>
    <xf numFmtId="0" fontId="65" fillId="0" borderId="0" xfId="9" applyFont="1" applyAlignment="1">
      <alignment vertical="center"/>
    </xf>
    <xf numFmtId="0" fontId="65" fillId="0" borderId="0" xfId="9" applyFont="1" applyAlignment="1">
      <alignment horizontal="left" vertical="top" indent="1"/>
    </xf>
    <xf numFmtId="0" fontId="65" fillId="0" borderId="0" xfId="9" applyFont="1" applyAlignment="1">
      <alignment horizontal="left"/>
    </xf>
    <xf numFmtId="0" fontId="84" fillId="0" borderId="0" xfId="9" applyFont="1" applyAlignment="1">
      <alignment horizontal="left" vertical="center"/>
    </xf>
    <xf numFmtId="49" fontId="65" fillId="0" borderId="0" xfId="9" applyNumberFormat="1" applyFont="1" applyAlignment="1">
      <alignment horizontal="right"/>
    </xf>
    <xf numFmtId="0" fontId="60" fillId="0" borderId="14" xfId="9" applyFont="1" applyBorder="1"/>
    <xf numFmtId="49" fontId="65" fillId="0" borderId="0" xfId="9" applyNumberFormat="1" applyFont="1" applyAlignment="1">
      <alignment horizontal="left" vertical="center"/>
    </xf>
    <xf numFmtId="49" fontId="76" fillId="0" borderId="0" xfId="9" applyNumberFormat="1" applyFont="1" applyAlignment="1">
      <alignment horizontal="left" vertical="center"/>
    </xf>
    <xf numFmtId="0" fontId="39" fillId="0" borderId="0" xfId="2" applyAlignment="1" applyProtection="1">
      <alignment horizontal="right"/>
    </xf>
    <xf numFmtId="0" fontId="24" fillId="0" borderId="117" xfId="12" applyFont="1" applyBorder="1" applyAlignment="1">
      <alignment vertical="center"/>
    </xf>
    <xf numFmtId="0" fontId="28" fillId="0" borderId="116" xfId="12" applyFont="1" applyBorder="1" applyAlignment="1" applyProtection="1">
      <alignment horizontal="center" vertical="center"/>
      <protection locked="0"/>
    </xf>
    <xf numFmtId="0" fontId="119" fillId="0" borderId="0" xfId="0" applyFont="1" applyAlignment="1">
      <alignment horizontal="center" wrapText="1"/>
    </xf>
    <xf numFmtId="0" fontId="18" fillId="0" borderId="17" xfId="12" applyFont="1" applyBorder="1" applyAlignment="1">
      <alignment vertical="center"/>
    </xf>
    <xf numFmtId="0" fontId="18" fillId="0" borderId="206" xfId="12" applyFont="1" applyBorder="1" applyAlignment="1">
      <alignment vertical="center"/>
    </xf>
    <xf numFmtId="0" fontId="3" fillId="33" borderId="0" xfId="29" applyFill="1"/>
    <xf numFmtId="0" fontId="119" fillId="33" borderId="0" xfId="29" applyFont="1" applyFill="1" applyAlignment="1">
      <alignment horizontal="center"/>
    </xf>
    <xf numFmtId="0" fontId="57" fillId="33" borderId="0" xfId="29" applyFont="1" applyFill="1" applyAlignment="1">
      <alignment horizontal="center"/>
    </xf>
    <xf numFmtId="0" fontId="56" fillId="33" borderId="0" xfId="14" applyFill="1"/>
    <xf numFmtId="0" fontId="105" fillId="33" borderId="0" xfId="29" applyFont="1" applyFill="1" applyAlignment="1">
      <alignment horizontal="left" vertical="top" wrapText="1"/>
    </xf>
    <xf numFmtId="0" fontId="105" fillId="33" borderId="0" xfId="29" applyFont="1" applyFill="1"/>
    <xf numFmtId="0" fontId="56" fillId="0" borderId="0" xfId="14" applyFill="1"/>
    <xf numFmtId="0" fontId="60" fillId="0" borderId="0" xfId="3" applyFont="1" applyAlignment="1" applyProtection="1">
      <alignment vertical="center"/>
      <protection locked="0"/>
    </xf>
    <xf numFmtId="0" fontId="68" fillId="0" borderId="0" xfId="3" applyFont="1" applyAlignment="1">
      <alignment horizontal="center" vertical="center"/>
    </xf>
    <xf numFmtId="0" fontId="68" fillId="0" borderId="0" xfId="3" applyFont="1" applyAlignment="1">
      <alignment horizontal="left" vertical="center"/>
    </xf>
    <xf numFmtId="0" fontId="101" fillId="0" borderId="0" xfId="19" applyFont="1"/>
    <xf numFmtId="0" fontId="60" fillId="0" borderId="150" xfId="3" applyFont="1" applyBorder="1" applyAlignment="1">
      <alignment vertical="center"/>
    </xf>
    <xf numFmtId="0" fontId="68" fillId="21" borderId="151" xfId="3" applyFont="1" applyFill="1" applyBorder="1" applyAlignment="1">
      <alignment horizontal="left"/>
    </xf>
    <xf numFmtId="0" fontId="60" fillId="21" borderId="15" xfId="3" applyFont="1" applyFill="1" applyBorder="1" applyAlignment="1">
      <alignment horizontal="left" vertical="center"/>
    </xf>
    <xf numFmtId="0" fontId="60" fillId="21" borderId="9" xfId="3" applyFont="1" applyFill="1" applyBorder="1" applyAlignment="1">
      <alignment horizontal="left" vertical="center"/>
    </xf>
    <xf numFmtId="0" fontId="60" fillId="0" borderId="16" xfId="3" applyFont="1" applyBorder="1" applyAlignment="1">
      <alignment horizontal="center" vertical="center"/>
    </xf>
    <xf numFmtId="0" fontId="60" fillId="0" borderId="0" xfId="3" applyFont="1" applyAlignment="1">
      <alignment horizontal="right" vertical="center" indent="1"/>
    </xf>
    <xf numFmtId="0" fontId="60" fillId="0" borderId="16" xfId="3" applyFont="1" applyBorder="1" applyAlignment="1">
      <alignment vertical="center"/>
    </xf>
    <xf numFmtId="0" fontId="60" fillId="21" borderId="152" xfId="3" applyFont="1" applyFill="1" applyBorder="1" applyAlignment="1">
      <alignment vertical="center"/>
    </xf>
    <xf numFmtId="0" fontId="60" fillId="21" borderId="117" xfId="3" applyFont="1" applyFill="1" applyBorder="1" applyAlignment="1">
      <alignment vertical="center"/>
    </xf>
    <xf numFmtId="0" fontId="60" fillId="21" borderId="115" xfId="3" applyFont="1" applyFill="1" applyBorder="1" applyAlignment="1">
      <alignment vertical="center"/>
    </xf>
    <xf numFmtId="0" fontId="60" fillId="0" borderId="114" xfId="3" applyFont="1" applyBorder="1" applyAlignment="1">
      <alignment vertical="center"/>
    </xf>
    <xf numFmtId="0" fontId="60" fillId="0" borderId="117" xfId="3" applyFont="1" applyBorder="1" applyAlignment="1">
      <alignment vertical="center"/>
    </xf>
    <xf numFmtId="0" fontId="60" fillId="0" borderId="151" xfId="3" applyFont="1" applyBorder="1" applyAlignment="1">
      <alignment vertical="center"/>
    </xf>
    <xf numFmtId="0" fontId="60" fillId="0" borderId="15" xfId="3" applyFont="1" applyBorder="1" applyAlignment="1">
      <alignment vertical="center"/>
    </xf>
    <xf numFmtId="0" fontId="60" fillId="0" borderId="2" xfId="3" applyFont="1" applyBorder="1" applyAlignment="1">
      <alignment vertical="center"/>
    </xf>
    <xf numFmtId="0" fontId="68" fillId="0" borderId="11" xfId="3" applyFont="1" applyBorder="1" applyAlignment="1">
      <alignment horizontal="centerContinuous" vertical="center"/>
    </xf>
    <xf numFmtId="0" fontId="60" fillId="0" borderId="15" xfId="3" applyFont="1" applyBorder="1" applyAlignment="1">
      <alignment horizontal="centerContinuous" vertical="center"/>
    </xf>
    <xf numFmtId="0" fontId="68" fillId="0" borderId="2" xfId="3" applyFont="1" applyBorder="1" applyAlignment="1">
      <alignment horizontal="centerContinuous" vertical="center"/>
    </xf>
    <xf numFmtId="0" fontId="60" fillId="0" borderId="9" xfId="3" applyFont="1" applyBorder="1" applyAlignment="1">
      <alignment horizontal="centerContinuous" vertical="center"/>
    </xf>
    <xf numFmtId="0" fontId="60" fillId="0" borderId="25" xfId="3" applyFont="1" applyBorder="1" applyAlignment="1">
      <alignment vertical="center"/>
    </xf>
    <xf numFmtId="0" fontId="68" fillId="0" borderId="9" xfId="3" applyFont="1" applyBorder="1" applyAlignment="1">
      <alignment horizontal="center" vertical="center"/>
    </xf>
    <xf numFmtId="0" fontId="68" fillId="0" borderId="2" xfId="3" applyFont="1" applyBorder="1" applyAlignment="1">
      <alignment horizontal="center" vertical="center"/>
    </xf>
    <xf numFmtId="0" fontId="68" fillId="0" borderId="2" xfId="19" quotePrefix="1" applyFont="1" applyBorder="1" applyAlignment="1">
      <alignment horizontal="center" vertical="center"/>
    </xf>
    <xf numFmtId="0" fontId="60" fillId="0" borderId="2" xfId="3" applyFont="1" applyBorder="1" applyAlignment="1">
      <alignment horizontal="center" vertical="center"/>
    </xf>
    <xf numFmtId="0" fontId="68" fillId="0" borderId="116" xfId="3" applyFont="1" applyBorder="1" applyAlignment="1">
      <alignment horizontal="center" vertical="center" wrapText="1"/>
    </xf>
    <xf numFmtId="0" fontId="68" fillId="0" borderId="116" xfId="19" applyFont="1" applyBorder="1" applyAlignment="1">
      <alignment horizontal="center" vertical="center" wrapText="1"/>
    </xf>
    <xf numFmtId="0" fontId="68" fillId="0" borderId="116" xfId="3" applyFont="1" applyBorder="1" applyAlignment="1">
      <alignment horizontal="center" vertical="center"/>
    </xf>
    <xf numFmtId="164" fontId="68" fillId="0" borderId="153" xfId="3" applyNumberFormat="1" applyFont="1" applyBorder="1" applyAlignment="1">
      <alignment horizontal="right" vertical="center"/>
    </xf>
    <xf numFmtId="0" fontId="60" fillId="0" borderId="20" xfId="3" applyFont="1" applyBorder="1" applyAlignment="1">
      <alignment horizontal="left" vertical="center"/>
    </xf>
    <xf numFmtId="0" fontId="60" fillId="0" borderId="13" xfId="3" applyFont="1" applyBorder="1" applyAlignment="1">
      <alignment horizontal="left" vertical="center"/>
    </xf>
    <xf numFmtId="0" fontId="60" fillId="0" borderId="1" xfId="3" applyFont="1" applyBorder="1" applyAlignment="1">
      <alignment horizontal="left" vertical="center" indent="1"/>
    </xf>
    <xf numFmtId="0" fontId="60" fillId="15" borderId="1" xfId="3" applyFont="1" applyFill="1" applyBorder="1" applyAlignment="1">
      <alignment vertical="center" shrinkToFit="1"/>
    </xf>
    <xf numFmtId="0" fontId="60" fillId="0" borderId="1" xfId="3" applyFont="1" applyBorder="1" applyAlignment="1">
      <alignment horizontal="left" vertical="top" indent="1"/>
    </xf>
    <xf numFmtId="164" fontId="68" fillId="0" borderId="153" xfId="3" applyNumberFormat="1" applyFont="1" applyBorder="1" applyAlignment="1">
      <alignment vertical="top"/>
    </xf>
    <xf numFmtId="0" fontId="68" fillId="0" borderId="20" xfId="3" applyFont="1" applyBorder="1" applyAlignment="1">
      <alignment horizontal="left" vertical="center"/>
    </xf>
    <xf numFmtId="0" fontId="60" fillId="0" borderId="13" xfId="3" applyFont="1" applyBorder="1" applyAlignment="1">
      <alignment horizontal="center" vertical="center"/>
    </xf>
    <xf numFmtId="38" fontId="60" fillId="16" borderId="26" xfId="3" applyNumberFormat="1" applyFont="1" applyFill="1" applyBorder="1" applyAlignment="1">
      <alignment vertical="center" shrinkToFit="1"/>
    </xf>
    <xf numFmtId="0" fontId="60" fillId="15" borderId="116" xfId="3" applyFont="1" applyFill="1" applyBorder="1" applyAlignment="1">
      <alignment vertical="center" shrinkToFit="1"/>
    </xf>
    <xf numFmtId="9" fontId="60" fillId="16" borderId="116" xfId="3" applyNumberFormat="1" applyFont="1" applyFill="1" applyBorder="1" applyAlignment="1">
      <alignment horizontal="center" vertical="center" shrinkToFit="1"/>
    </xf>
    <xf numFmtId="0" fontId="60" fillId="0" borderId="150" xfId="3" applyFont="1" applyBorder="1" applyAlignment="1">
      <alignment horizontal="right" vertical="center"/>
    </xf>
    <xf numFmtId="0" fontId="60" fillId="0" borderId="0" xfId="3" applyFont="1" applyAlignment="1">
      <alignment horizontal="center" wrapText="1"/>
    </xf>
    <xf numFmtId="0" fontId="83" fillId="0" borderId="0" xfId="3" applyFont="1" applyAlignment="1">
      <alignment horizontal="center" vertical="center" wrapText="1"/>
    </xf>
    <xf numFmtId="0" fontId="60" fillId="0" borderId="0" xfId="3" applyFont="1" applyAlignment="1">
      <alignment vertical="center" shrinkToFit="1"/>
    </xf>
    <xf numFmtId="9" fontId="60" fillId="0" borderId="0" xfId="3" applyNumberFormat="1" applyFont="1" applyAlignment="1">
      <alignment horizontal="center" vertical="center" shrinkToFit="1"/>
    </xf>
    <xf numFmtId="0" fontId="68" fillId="0" borderId="150" xfId="3" applyFont="1" applyBorder="1" applyAlignment="1">
      <alignment vertical="center"/>
    </xf>
    <xf numFmtId="0" fontId="83" fillId="0" borderId="150" xfId="3" applyFont="1" applyBorder="1" applyAlignment="1">
      <alignment vertical="center"/>
    </xf>
    <xf numFmtId="0" fontId="83" fillId="0" borderId="122" xfId="3" applyFont="1" applyBorder="1" applyAlignment="1">
      <alignment horizontal="center" vertical="center"/>
    </xf>
    <xf numFmtId="0" fontId="60" fillId="0" borderId="122" xfId="3" applyFont="1" applyBorder="1" applyAlignment="1">
      <alignment vertical="center"/>
    </xf>
    <xf numFmtId="0" fontId="83" fillId="0" borderId="0" xfId="3" applyFont="1" applyAlignment="1">
      <alignment vertical="center" wrapText="1"/>
    </xf>
    <xf numFmtId="0" fontId="83" fillId="0" borderId="122" xfId="3" applyFont="1" applyBorder="1" applyAlignment="1">
      <alignment horizontal="center"/>
    </xf>
    <xf numFmtId="0" fontId="83" fillId="0" borderId="0" xfId="3" applyFont="1"/>
    <xf numFmtId="0" fontId="68" fillId="0" borderId="0" xfId="3" applyFont="1" applyAlignment="1">
      <alignment horizontal="right"/>
    </xf>
    <xf numFmtId="0" fontId="82" fillId="0" borderId="0" xfId="3" applyFont="1" applyAlignment="1">
      <alignment vertical="center"/>
    </xf>
    <xf numFmtId="0" fontId="68" fillId="0" borderId="0" xfId="3" applyFont="1" applyAlignment="1">
      <alignment vertical="center"/>
    </xf>
    <xf numFmtId="0" fontId="60" fillId="0" borderId="0" xfId="3" applyFont="1" applyAlignment="1">
      <alignment horizontal="left" vertical="top" wrapText="1" indent="2"/>
    </xf>
    <xf numFmtId="0" fontId="60" fillId="0" borderId="0" xfId="3" applyFont="1" applyAlignment="1">
      <alignment horizontal="left" vertical="center" indent="2"/>
    </xf>
    <xf numFmtId="0" fontId="60" fillId="0" borderId="0" xfId="3" applyFont="1" applyAlignment="1">
      <alignment horizontal="left" wrapText="1" indent="2"/>
    </xf>
    <xf numFmtId="0" fontId="83" fillId="0" borderId="0" xfId="3" applyFont="1" applyAlignment="1">
      <alignment horizontal="centerContinuous" vertical="center"/>
    </xf>
    <xf numFmtId="0" fontId="60" fillId="0" borderId="0" xfId="3" quotePrefix="1" applyFont="1" applyAlignment="1">
      <alignment horizontal="left" vertical="top" wrapText="1" indent="2"/>
    </xf>
    <xf numFmtId="0" fontId="60" fillId="0" borderId="0" xfId="3" applyFont="1" applyAlignment="1">
      <alignment vertical="top" wrapText="1"/>
    </xf>
    <xf numFmtId="0" fontId="39" fillId="0" borderId="0" xfId="2" applyNumberFormat="1" applyBorder="1" applyAlignment="1" applyProtection="1">
      <alignment horizontal="left" vertical="center" indent="2"/>
    </xf>
    <xf numFmtId="3" fontId="57" fillId="14" borderId="25" xfId="3" applyNumberFormat="1" applyFont="1" applyFill="1" applyBorder="1" applyAlignment="1">
      <alignment horizontal="right"/>
    </xf>
    <xf numFmtId="0" fontId="118" fillId="0" borderId="0" xfId="0" applyFont="1" applyAlignment="1">
      <alignment wrapText="1"/>
    </xf>
    <xf numFmtId="0" fontId="39" fillId="0" borderId="0" xfId="2" applyAlignment="1" applyProtection="1"/>
    <xf numFmtId="1" fontId="0" fillId="0" borderId="0" xfId="0" applyNumberFormat="1"/>
    <xf numFmtId="14" fontId="57" fillId="16" borderId="202" xfId="0" applyNumberFormat="1" applyFont="1" applyFill="1" applyBorder="1" applyAlignment="1">
      <alignment horizontal="center" wrapText="1"/>
    </xf>
    <xf numFmtId="0" fontId="57" fillId="16" borderId="142" xfId="0" applyFont="1" applyFill="1" applyBorder="1" applyAlignment="1">
      <alignment horizontal="center" vertical="center" wrapText="1"/>
    </xf>
    <xf numFmtId="0" fontId="2" fillId="0" borderId="0" xfId="17" applyFont="1" applyAlignment="1">
      <alignment horizontal="center" wrapText="1"/>
    </xf>
    <xf numFmtId="0" fontId="67" fillId="20" borderId="167" xfId="27" applyFont="1" applyFill="1" applyBorder="1" applyAlignment="1">
      <alignment horizontal="center" vertical="top"/>
    </xf>
    <xf numFmtId="3" fontId="143" fillId="0" borderId="0" xfId="0" applyNumberFormat="1" applyFont="1"/>
    <xf numFmtId="1" fontId="18" fillId="0" borderId="0" xfId="0" applyNumberFormat="1" applyFont="1" applyAlignment="1">
      <alignment horizontal="right" vertical="center"/>
    </xf>
    <xf numFmtId="14" fontId="60" fillId="0" borderId="145" xfId="3" applyNumberFormat="1" applyFont="1" applyBorder="1" applyProtection="1">
      <protection locked="0"/>
    </xf>
    <xf numFmtId="0" fontId="1" fillId="0" borderId="141" xfId="18" applyFont="1" applyBorder="1" applyAlignment="1" applyProtection="1">
      <alignment horizontal="left" vertical="top" wrapText="1"/>
      <protection locked="0"/>
    </xf>
    <xf numFmtId="0" fontId="1" fillId="0" borderId="141" xfId="18" applyFont="1" applyBorder="1" applyAlignment="1" applyProtection="1">
      <alignment vertical="top"/>
      <protection locked="0"/>
    </xf>
    <xf numFmtId="176" fontId="18" fillId="0" borderId="15" xfId="12" applyNumberFormat="1" applyFont="1" applyBorder="1" applyAlignment="1" applyProtection="1">
      <alignment horizontal="left" vertical="center" shrinkToFit="1"/>
      <protection hidden="1"/>
    </xf>
    <xf numFmtId="176" fontId="18" fillId="0" borderId="9" xfId="12" applyNumberFormat="1" applyFont="1" applyBorder="1" applyAlignment="1" applyProtection="1">
      <alignment horizontal="left" vertical="center" shrinkToFit="1"/>
      <protection hidden="1"/>
    </xf>
    <xf numFmtId="176" fontId="18" fillId="0" borderId="0" xfId="12" applyNumberFormat="1" applyFont="1" applyAlignment="1" applyProtection="1">
      <alignment horizontal="left" vertical="center" shrinkToFit="1"/>
      <protection hidden="1"/>
    </xf>
    <xf numFmtId="176" fontId="18" fillId="0" borderId="17" xfId="12" applyNumberFormat="1" applyFont="1" applyBorder="1" applyAlignment="1" applyProtection="1">
      <alignment horizontal="left" vertical="center" shrinkToFit="1"/>
      <protection hidden="1"/>
    </xf>
    <xf numFmtId="0" fontId="39" fillId="0" borderId="18" xfId="2" applyBorder="1" applyAlignment="1" applyProtection="1">
      <protection locked="0"/>
    </xf>
    <xf numFmtId="0" fontId="27" fillId="0" borderId="19" xfId="0" applyFont="1" applyBorder="1" applyProtection="1">
      <protection locked="0"/>
    </xf>
    <xf numFmtId="0" fontId="27" fillId="0" borderId="10" xfId="0" applyFont="1" applyBorder="1" applyProtection="1">
      <protection locked="0"/>
    </xf>
    <xf numFmtId="0" fontId="21" fillId="0" borderId="16" xfId="12" applyFont="1" applyBorder="1" applyAlignment="1" applyProtection="1">
      <alignment horizontal="left" vertical="center" indent="1"/>
      <protection locked="0"/>
    </xf>
    <xf numFmtId="0" fontId="21" fillId="0" borderId="0" xfId="0" applyFont="1" applyAlignment="1" applyProtection="1">
      <alignment horizontal="left" vertical="center" indent="1"/>
      <protection locked="0"/>
    </xf>
    <xf numFmtId="175" fontId="21" fillId="0" borderId="18" xfId="0" applyNumberFormat="1" applyFont="1" applyBorder="1" applyAlignment="1" applyProtection="1">
      <alignment horizontal="left" vertical="center"/>
      <protection locked="0"/>
    </xf>
    <xf numFmtId="175" fontId="21" fillId="0" borderId="19" xfId="0" applyNumberFormat="1" applyFont="1" applyBorder="1" applyAlignment="1" applyProtection="1">
      <alignment horizontal="left" vertical="center"/>
      <protection locked="0"/>
    </xf>
    <xf numFmtId="175" fontId="21" fillId="0" borderId="10" xfId="0" applyNumberFormat="1" applyFont="1" applyBorder="1" applyAlignment="1" applyProtection="1">
      <alignment horizontal="left" vertical="center"/>
      <protection locked="0"/>
    </xf>
    <xf numFmtId="175" fontId="21" fillId="0" borderId="16" xfId="12" applyNumberFormat="1" applyFont="1" applyBorder="1" applyAlignment="1" applyProtection="1">
      <alignment horizontal="left" vertical="center" indent="1"/>
      <protection locked="0"/>
    </xf>
    <xf numFmtId="175" fontId="21" fillId="0" borderId="0" xfId="0" applyNumberFormat="1" applyFont="1" applyAlignment="1" applyProtection="1">
      <alignment horizontal="left" vertical="center" indent="1"/>
      <protection locked="0"/>
    </xf>
    <xf numFmtId="175" fontId="21" fillId="0" borderId="18" xfId="12" applyNumberFormat="1" applyFont="1" applyBorder="1" applyAlignment="1" applyProtection="1">
      <alignment horizontal="left" vertical="center"/>
      <protection locked="0"/>
    </xf>
    <xf numFmtId="0" fontId="21" fillId="0" borderId="18" xfId="12" applyFont="1" applyBorder="1" applyAlignment="1" applyProtection="1">
      <alignment horizontal="left" vertical="center"/>
      <protection locked="0"/>
    </xf>
    <xf numFmtId="0" fontId="21" fillId="0" borderId="19" xfId="0" applyFont="1" applyBorder="1" applyAlignment="1" applyProtection="1">
      <alignment horizontal="left" vertical="center"/>
      <protection locked="0"/>
    </xf>
    <xf numFmtId="0" fontId="21" fillId="0" borderId="10" xfId="0" applyFont="1" applyBorder="1" applyAlignment="1" applyProtection="1">
      <alignment horizontal="left" vertical="center"/>
      <protection locked="0"/>
    </xf>
    <xf numFmtId="0" fontId="49" fillId="0" borderId="18" xfId="2" applyNumberFormat="1" applyFont="1" applyBorder="1" applyAlignment="1" applyProtection="1">
      <alignment horizontal="left" vertical="center"/>
      <protection locked="0"/>
    </xf>
    <xf numFmtId="0" fontId="49" fillId="0" borderId="19" xfId="2" applyNumberFormat="1" applyFont="1" applyBorder="1" applyAlignment="1" applyProtection="1">
      <alignment horizontal="left" vertical="center"/>
      <protection locked="0"/>
    </xf>
    <xf numFmtId="0" fontId="49" fillId="0" borderId="19" xfId="2" applyFont="1" applyBorder="1" applyAlignment="1" applyProtection="1">
      <alignment horizontal="left" vertical="center"/>
      <protection locked="0"/>
    </xf>
    <xf numFmtId="0" fontId="49" fillId="0" borderId="10" xfId="2" applyFont="1" applyBorder="1" applyAlignment="1" applyProtection="1">
      <alignment horizontal="left" vertical="center"/>
      <protection locked="0"/>
    </xf>
    <xf numFmtId="14" fontId="21" fillId="0" borderId="114" xfId="12" applyNumberFormat="1" applyFont="1" applyBorder="1" applyAlignment="1" applyProtection="1">
      <alignment horizontal="left" vertical="center" indent="1"/>
      <protection locked="0"/>
    </xf>
    <xf numFmtId="14" fontId="21" fillId="0" borderId="117" xfId="12" applyNumberFormat="1" applyFont="1" applyBorder="1" applyAlignment="1" applyProtection="1">
      <alignment horizontal="left" vertical="center" indent="1"/>
      <protection locked="0"/>
    </xf>
    <xf numFmtId="14" fontId="21" fillId="0" borderId="115" xfId="12" applyNumberFormat="1" applyFont="1" applyBorder="1" applyAlignment="1" applyProtection="1">
      <alignment horizontal="left" vertical="center" indent="1"/>
      <protection locked="0"/>
    </xf>
    <xf numFmtId="175" fontId="21" fillId="0" borderId="114" xfId="12" applyNumberFormat="1" applyFont="1" applyBorder="1" applyAlignment="1" applyProtection="1">
      <alignment horizontal="left" vertical="center" indent="1"/>
      <protection locked="0"/>
    </xf>
    <xf numFmtId="175" fontId="21" fillId="0" borderId="117" xfId="12" applyNumberFormat="1" applyFont="1" applyBorder="1" applyAlignment="1" applyProtection="1">
      <alignment horizontal="left" vertical="center" indent="1"/>
      <protection locked="0"/>
    </xf>
    <xf numFmtId="175" fontId="21" fillId="0" borderId="115" xfId="12" applyNumberFormat="1" applyFont="1" applyBorder="1" applyAlignment="1" applyProtection="1">
      <alignment horizontal="left" vertical="center" indent="1"/>
      <protection locked="0"/>
    </xf>
    <xf numFmtId="0" fontId="40" fillId="0" borderId="11" xfId="12" applyFont="1" applyBorder="1" applyAlignment="1">
      <alignment horizontal="center" vertical="center"/>
    </xf>
    <xf numFmtId="0" fontId="0" fillId="0" borderId="15" xfId="0" applyBorder="1" applyAlignment="1">
      <alignment horizontal="center" vertical="center"/>
    </xf>
    <xf numFmtId="0" fontId="0" fillId="0" borderId="9" xfId="0" applyBorder="1" applyAlignment="1">
      <alignment horizontal="center" vertical="center"/>
    </xf>
    <xf numFmtId="0" fontId="0" fillId="0" borderId="16" xfId="0" applyBorder="1" applyAlignment="1">
      <alignment horizontal="center" vertical="center"/>
    </xf>
    <xf numFmtId="0" fontId="0" fillId="0" borderId="0" xfId="0"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horizontal="center" vertical="center"/>
    </xf>
    <xf numFmtId="0" fontId="40" fillId="0" borderId="16" xfId="12" applyFont="1" applyBorder="1" applyAlignment="1">
      <alignment horizontal="center" vertical="center"/>
    </xf>
    <xf numFmtId="0" fontId="21" fillId="0" borderId="0" xfId="0" applyFont="1" applyAlignment="1">
      <alignment horizontal="center" vertical="center"/>
    </xf>
    <xf numFmtId="0" fontId="21" fillId="0" borderId="17" xfId="0" applyFont="1" applyBorder="1" applyAlignment="1">
      <alignment horizontal="center" vertical="center"/>
    </xf>
    <xf numFmtId="0" fontId="45" fillId="0" borderId="18" xfId="0" applyFont="1" applyBorder="1" applyAlignment="1">
      <alignment horizontal="center" vertical="top"/>
    </xf>
    <xf numFmtId="0" fontId="45" fillId="0" borderId="19" xfId="0" applyFont="1" applyBorder="1" applyAlignment="1">
      <alignment horizontal="center" vertical="top"/>
    </xf>
    <xf numFmtId="0" fontId="45" fillId="0" borderId="10" xfId="0" applyFont="1" applyBorder="1" applyAlignment="1">
      <alignment horizontal="center" vertical="top"/>
    </xf>
    <xf numFmtId="0" fontId="21" fillId="0" borderId="18" xfId="12" applyFont="1" applyBorder="1" applyAlignment="1" applyProtection="1">
      <alignment horizontal="left" vertical="center" indent="1"/>
      <protection locked="0"/>
    </xf>
    <xf numFmtId="0" fontId="21" fillId="0" borderId="19" xfId="0" applyFont="1" applyBorder="1" applyAlignment="1" applyProtection="1">
      <alignment horizontal="left" vertical="center" indent="1"/>
      <protection locked="0"/>
    </xf>
    <xf numFmtId="0" fontId="21" fillId="0" borderId="10" xfId="0" applyFont="1" applyBorder="1" applyAlignment="1" applyProtection="1">
      <alignment horizontal="left" vertical="center" indent="1"/>
      <protection locked="0"/>
    </xf>
    <xf numFmtId="171" fontId="21" fillId="16" borderId="16" xfId="12" applyNumberFormat="1" applyFont="1" applyFill="1" applyBorder="1" applyAlignment="1">
      <alignment horizontal="left" vertical="center" indent="1"/>
    </xf>
    <xf numFmtId="171" fontId="21" fillId="16" borderId="0" xfId="0" applyNumberFormat="1" applyFont="1" applyFill="1" applyAlignment="1">
      <alignment horizontal="left" vertical="center" indent="1"/>
    </xf>
    <xf numFmtId="171" fontId="21" fillId="16" borderId="17" xfId="0" applyNumberFormat="1" applyFont="1" applyFill="1" applyBorder="1" applyAlignment="1">
      <alignment horizontal="left" vertical="center" indent="1"/>
    </xf>
    <xf numFmtId="0" fontId="21" fillId="0" borderId="19" xfId="12" applyFont="1" applyBorder="1" applyAlignment="1" applyProtection="1">
      <alignment horizontal="left" vertical="center" indent="1"/>
      <protection locked="0"/>
    </xf>
    <xf numFmtId="0" fontId="21" fillId="0" borderId="10" xfId="12" applyFont="1" applyBorder="1" applyAlignment="1" applyProtection="1">
      <alignment horizontal="left" vertical="center" indent="1"/>
      <protection locked="0"/>
    </xf>
    <xf numFmtId="0" fontId="21" fillId="0" borderId="18" xfId="12" applyFont="1" applyBorder="1" applyAlignment="1" applyProtection="1">
      <alignment horizontal="left" vertical="center" readingOrder="1"/>
      <protection locked="0"/>
    </xf>
    <xf numFmtId="0" fontId="21" fillId="0" borderId="19" xfId="0" applyFont="1" applyBorder="1" applyAlignment="1" applyProtection="1">
      <alignment horizontal="left" vertical="center" readingOrder="1"/>
      <protection locked="0"/>
    </xf>
    <xf numFmtId="0" fontId="22" fillId="0" borderId="19" xfId="0" applyFont="1" applyBorder="1" applyAlignment="1" applyProtection="1">
      <alignment vertical="center" readingOrder="1"/>
      <protection locked="0"/>
    </xf>
    <xf numFmtId="0" fontId="22" fillId="0" borderId="10" xfId="0" applyFont="1" applyBorder="1" applyAlignment="1" applyProtection="1">
      <alignment vertical="center" readingOrder="1"/>
      <protection locked="0"/>
    </xf>
    <xf numFmtId="0" fontId="22" fillId="0" borderId="19" xfId="0" applyFont="1" applyBorder="1" applyAlignment="1" applyProtection="1">
      <alignment vertical="center"/>
      <protection locked="0"/>
    </xf>
    <xf numFmtId="0" fontId="22" fillId="0" borderId="10" xfId="0" applyFont="1" applyBorder="1" applyAlignment="1" applyProtection="1">
      <alignment vertical="center"/>
      <protection locked="0"/>
    </xf>
    <xf numFmtId="0" fontId="21" fillId="0" borderId="125" xfId="12" applyFont="1" applyBorder="1" applyAlignment="1" applyProtection="1">
      <alignment horizontal="left" vertical="center" indent="1"/>
      <protection locked="0"/>
    </xf>
    <xf numFmtId="0" fontId="21" fillId="0" borderId="115" xfId="0" applyFont="1" applyBorder="1" applyAlignment="1" applyProtection="1">
      <alignment horizontal="left" vertical="center" indent="1"/>
      <protection locked="0"/>
    </xf>
    <xf numFmtId="0" fontId="21" fillId="0" borderId="18" xfId="0" applyFont="1" applyBorder="1" applyAlignment="1" applyProtection="1">
      <alignment horizontal="left" vertical="center" indent="1"/>
      <protection locked="0"/>
    </xf>
    <xf numFmtId="0" fontId="21" fillId="0" borderId="117" xfId="0" applyFont="1" applyBorder="1" applyAlignment="1" applyProtection="1">
      <alignment horizontal="left" vertical="center" indent="1"/>
      <protection locked="0"/>
    </xf>
    <xf numFmtId="0" fontId="28" fillId="0" borderId="18" xfId="12" applyFont="1" applyBorder="1" applyAlignment="1" applyProtection="1">
      <alignment horizontal="left" vertical="center"/>
      <protection locked="0"/>
    </xf>
    <xf numFmtId="0" fontId="0" fillId="0" borderId="19"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39" fillId="0" borderId="15" xfId="2" applyBorder="1" applyAlignment="1" applyProtection="1">
      <alignment horizontal="center" vertical="center"/>
    </xf>
    <xf numFmtId="0" fontId="39" fillId="0" borderId="9" xfId="2" applyBorder="1" applyAlignment="1" applyProtection="1">
      <alignment horizontal="center" vertical="center"/>
    </xf>
    <xf numFmtId="0" fontId="39" fillId="0" borderId="16" xfId="2" applyNumberFormat="1" applyBorder="1" applyAlignment="1" applyProtection="1">
      <alignment horizontal="center" vertical="center"/>
    </xf>
    <xf numFmtId="0" fontId="39" fillId="0" borderId="0" xfId="2" applyBorder="1" applyAlignment="1" applyProtection="1">
      <alignment horizontal="center" vertical="center"/>
    </xf>
    <xf numFmtId="0" fontId="39" fillId="0" borderId="17" xfId="2" applyBorder="1" applyAlignment="1" applyProtection="1">
      <alignment horizontal="center" vertical="center"/>
    </xf>
    <xf numFmtId="0" fontId="40" fillId="0" borderId="16" xfId="12" applyFont="1" applyBorder="1" applyAlignment="1">
      <alignment horizontal="center"/>
    </xf>
    <xf numFmtId="0" fontId="40" fillId="0" borderId="0" xfId="12" applyFont="1" applyAlignment="1">
      <alignment horizontal="center"/>
    </xf>
    <xf numFmtId="0" fontId="40" fillId="0" borderId="17" xfId="12" applyFont="1" applyBorder="1" applyAlignment="1">
      <alignment horizontal="center"/>
    </xf>
    <xf numFmtId="0" fontId="21" fillId="0" borderId="17" xfId="0" applyFont="1" applyBorder="1" applyAlignment="1" applyProtection="1">
      <alignment horizontal="left" vertical="center" indent="1"/>
      <protection locked="0"/>
    </xf>
    <xf numFmtId="0" fontId="39" fillId="0" borderId="16" xfId="2" applyNumberFormat="1" applyBorder="1" applyAlignment="1" applyProtection="1">
      <alignment horizontal="center" vertical="center" wrapText="1"/>
    </xf>
    <xf numFmtId="0" fontId="39" fillId="0" borderId="0" xfId="2" applyNumberFormat="1" applyBorder="1" applyAlignment="1" applyProtection="1">
      <alignment horizontal="center" vertical="center" wrapText="1"/>
    </xf>
    <xf numFmtId="0" fontId="39" fillId="0" borderId="17" xfId="2" applyNumberFormat="1" applyBorder="1" applyAlignment="1" applyProtection="1">
      <alignment horizontal="center" vertical="center" wrapText="1"/>
    </xf>
    <xf numFmtId="49" fontId="24" fillId="0" borderId="0" xfId="12" applyNumberFormat="1" applyFont="1" applyAlignment="1">
      <alignment horizontal="center" vertical="center"/>
    </xf>
    <xf numFmtId="0" fontId="24" fillId="0" borderId="0" xfId="0" applyFont="1" applyAlignment="1">
      <alignment horizontal="center" vertical="center"/>
    </xf>
    <xf numFmtId="0" fontId="24" fillId="0" borderId="0" xfId="12" applyFont="1" applyAlignment="1">
      <alignment horizontal="center" vertical="center"/>
    </xf>
    <xf numFmtId="168" fontId="21" fillId="0" borderId="0" xfId="12" applyNumberFormat="1" applyFont="1" applyAlignment="1" applyProtection="1">
      <alignment horizontal="center" vertical="top"/>
      <protection hidden="1"/>
    </xf>
    <xf numFmtId="0" fontId="0" fillId="0" borderId="0" xfId="0" applyAlignment="1" applyProtection="1">
      <alignment horizontal="center" vertical="top"/>
      <protection hidden="1"/>
    </xf>
    <xf numFmtId="0" fontId="40" fillId="0" borderId="11" xfId="12" applyFont="1" applyBorder="1" applyAlignment="1">
      <alignment horizontal="center"/>
    </xf>
    <xf numFmtId="0" fontId="22" fillId="0" borderId="15" xfId="0" applyFont="1" applyBorder="1" applyAlignment="1">
      <alignment horizontal="center"/>
    </xf>
    <xf numFmtId="0" fontId="22" fillId="0" borderId="9" xfId="0" applyFont="1" applyBorder="1" applyAlignment="1">
      <alignment horizontal="center"/>
    </xf>
    <xf numFmtId="0" fontId="21" fillId="0" borderId="0" xfId="12" applyFont="1" applyAlignment="1">
      <alignment horizontal="center" vertical="center"/>
    </xf>
    <xf numFmtId="49" fontId="21" fillId="0" borderId="0" xfId="12" applyNumberFormat="1" applyFont="1" applyAlignment="1">
      <alignment horizontal="center" vertical="center"/>
    </xf>
    <xf numFmtId="0" fontId="18" fillId="0" borderId="18" xfId="12" applyFont="1" applyBorder="1" applyAlignment="1" applyProtection="1">
      <alignment vertical="center"/>
      <protection locked="0"/>
    </xf>
    <xf numFmtId="0" fontId="22" fillId="0" borderId="19" xfId="12" applyFont="1" applyBorder="1" applyAlignment="1" applyProtection="1">
      <alignment vertical="center"/>
      <protection locked="0"/>
    </xf>
    <xf numFmtId="0" fontId="0" fillId="0" borderId="19" xfId="0" applyBorder="1" applyAlignment="1" applyProtection="1">
      <alignment vertical="center"/>
      <protection locked="0"/>
    </xf>
    <xf numFmtId="0" fontId="0" fillId="0" borderId="10" xfId="0" applyBorder="1" applyAlignment="1" applyProtection="1">
      <alignment vertical="center"/>
      <protection locked="0"/>
    </xf>
    <xf numFmtId="175" fontId="21" fillId="0" borderId="18" xfId="12" applyNumberFormat="1" applyFont="1" applyBorder="1" applyAlignment="1" applyProtection="1">
      <alignment horizontal="left" vertical="center" indent="1"/>
      <protection locked="0"/>
    </xf>
    <xf numFmtId="175" fontId="21" fillId="0" borderId="19" xfId="0" applyNumberFormat="1" applyFont="1" applyBorder="1" applyAlignment="1" applyProtection="1">
      <alignment horizontal="left" vertical="center" indent="1"/>
      <protection locked="0"/>
    </xf>
    <xf numFmtId="175" fontId="21" fillId="0" borderId="10" xfId="0" applyNumberFormat="1" applyFont="1" applyBorder="1" applyAlignment="1" applyProtection="1">
      <alignment horizontal="left" vertical="center" indent="1"/>
      <protection locked="0"/>
    </xf>
    <xf numFmtId="0" fontId="21" fillId="0" borderId="0" xfId="12" applyFont="1" applyAlignment="1" applyProtection="1">
      <alignment vertical="center"/>
      <protection locked="0"/>
    </xf>
    <xf numFmtId="0" fontId="18" fillId="0" borderId="18" xfId="12" applyFont="1" applyBorder="1" applyAlignment="1" applyProtection="1">
      <alignment horizontal="left" vertical="center"/>
      <protection locked="0"/>
    </xf>
    <xf numFmtId="0" fontId="39" fillId="0" borderId="18" xfId="2" applyNumberFormat="1" applyBorder="1" applyAlignment="1" applyProtection="1">
      <alignment horizontal="left" vertical="center" indent="1"/>
      <protection locked="0"/>
    </xf>
    <xf numFmtId="0" fontId="49" fillId="0" borderId="19" xfId="2" applyNumberFormat="1" applyFont="1" applyBorder="1" applyAlignment="1" applyProtection="1">
      <alignment horizontal="left" vertical="center" indent="1"/>
      <protection locked="0"/>
    </xf>
    <xf numFmtId="0" fontId="49" fillId="0" borderId="19" xfId="2" applyFont="1" applyBorder="1" applyAlignment="1" applyProtection="1">
      <alignment horizontal="left" vertical="center" indent="1"/>
      <protection locked="0"/>
    </xf>
    <xf numFmtId="0" fontId="29" fillId="0" borderId="19" xfId="0" applyFont="1" applyBorder="1" applyAlignment="1" applyProtection="1">
      <alignment horizontal="left" vertical="center" indent="1"/>
      <protection locked="0"/>
    </xf>
    <xf numFmtId="0" fontId="29" fillId="0" borderId="10" xfId="0" applyFont="1" applyBorder="1" applyAlignment="1" applyProtection="1">
      <alignment horizontal="left" vertical="center" indent="1"/>
      <protection locked="0"/>
    </xf>
    <xf numFmtId="175" fontId="21" fillId="0" borderId="18" xfId="0" applyNumberFormat="1" applyFont="1" applyBorder="1" applyAlignment="1" applyProtection="1">
      <alignment horizontal="left" vertical="center" indent="1"/>
      <protection locked="0"/>
    </xf>
    <xf numFmtId="0" fontId="19" fillId="0" borderId="11" xfId="12" applyFont="1" applyBorder="1" applyAlignment="1">
      <alignment horizontal="left" vertical="center"/>
    </xf>
    <xf numFmtId="0" fontId="22" fillId="0" borderId="15" xfId="0" applyFont="1" applyBorder="1" applyAlignment="1">
      <alignment horizontal="left" vertical="center"/>
    </xf>
    <xf numFmtId="0" fontId="21" fillId="15" borderId="129" xfId="12" applyFont="1" applyFill="1" applyBorder="1" applyAlignment="1">
      <alignment horizontal="left" vertical="center" wrapText="1"/>
    </xf>
    <xf numFmtId="0" fontId="21" fillId="15" borderId="130" xfId="12" applyFont="1" applyFill="1" applyBorder="1" applyAlignment="1">
      <alignment horizontal="left" vertical="center" wrapText="1"/>
    </xf>
    <xf numFmtId="0" fontId="21" fillId="15" borderId="131" xfId="12" applyFont="1" applyFill="1" applyBorder="1" applyAlignment="1">
      <alignment horizontal="left" vertical="center" wrapText="1"/>
    </xf>
    <xf numFmtId="0" fontId="21" fillId="15" borderId="87" xfId="12" applyFont="1" applyFill="1" applyBorder="1" applyAlignment="1">
      <alignment horizontal="left" vertical="center" wrapText="1"/>
    </xf>
    <xf numFmtId="0" fontId="21" fillId="15" borderId="0" xfId="12" applyFont="1" applyFill="1" applyAlignment="1">
      <alignment horizontal="left" vertical="center" wrapText="1"/>
    </xf>
    <xf numFmtId="0" fontId="21" fillId="15" borderId="88" xfId="12" applyFont="1" applyFill="1" applyBorder="1" applyAlignment="1">
      <alignment horizontal="left" vertical="center" wrapText="1"/>
    </xf>
    <xf numFmtId="0" fontId="21" fillId="15" borderId="89" xfId="12" applyFont="1" applyFill="1" applyBorder="1" applyAlignment="1">
      <alignment horizontal="left" vertical="center" wrapText="1"/>
    </xf>
    <xf numFmtId="0" fontId="21" fillId="15" borderId="69" xfId="12" applyFont="1" applyFill="1" applyBorder="1" applyAlignment="1">
      <alignment horizontal="left" vertical="center" wrapText="1"/>
    </xf>
    <xf numFmtId="0" fontId="21" fillId="15" borderId="90" xfId="12" applyFont="1" applyFill="1" applyBorder="1" applyAlignment="1">
      <alignment horizontal="left" vertical="center" wrapText="1"/>
    </xf>
    <xf numFmtId="0" fontId="21" fillId="15" borderId="129" xfId="12" applyFont="1" applyFill="1" applyBorder="1" applyAlignment="1">
      <alignment horizontal="center" vertical="center"/>
    </xf>
    <xf numFmtId="0" fontId="21" fillId="15" borderId="130" xfId="12" applyFont="1" applyFill="1" applyBorder="1" applyAlignment="1">
      <alignment horizontal="center" vertical="center"/>
    </xf>
    <xf numFmtId="0" fontId="21" fillId="15" borderId="131" xfId="12" applyFont="1" applyFill="1" applyBorder="1" applyAlignment="1">
      <alignment horizontal="center" vertical="center"/>
    </xf>
    <xf numFmtId="0" fontId="21" fillId="15" borderId="87" xfId="12" applyFont="1" applyFill="1" applyBorder="1" applyAlignment="1">
      <alignment horizontal="center" vertical="center"/>
    </xf>
    <xf numFmtId="0" fontId="21" fillId="15" borderId="0" xfId="12" applyFont="1" applyFill="1" applyAlignment="1">
      <alignment horizontal="center" vertical="center"/>
    </xf>
    <xf numFmtId="0" fontId="21" fillId="15" borderId="88" xfId="12" applyFont="1" applyFill="1" applyBorder="1" applyAlignment="1">
      <alignment horizontal="center" vertical="center"/>
    </xf>
    <xf numFmtId="0" fontId="21" fillId="15" borderId="89" xfId="12" applyFont="1" applyFill="1" applyBorder="1" applyAlignment="1">
      <alignment horizontal="center" vertical="center"/>
    </xf>
    <xf numFmtId="0" fontId="21" fillId="15" borderId="69" xfId="12" applyFont="1" applyFill="1" applyBorder="1" applyAlignment="1">
      <alignment horizontal="center" vertical="center"/>
    </xf>
    <xf numFmtId="0" fontId="21" fillId="15" borderId="90" xfId="12" applyFont="1" applyFill="1" applyBorder="1" applyAlignment="1">
      <alignment horizontal="center" vertical="center"/>
    </xf>
    <xf numFmtId="49" fontId="39" fillId="0" borderId="114" xfId="2" applyNumberFormat="1" applyFill="1" applyBorder="1" applyAlignment="1" applyProtection="1">
      <alignment horizontal="left" vertical="center" indent="1"/>
      <protection locked="0"/>
    </xf>
    <xf numFmtId="49" fontId="43" fillId="0" borderId="117" xfId="0" applyNumberFormat="1" applyFont="1" applyBorder="1" applyAlignment="1" applyProtection="1">
      <alignment horizontal="left" vertical="center" indent="1"/>
      <protection locked="0"/>
    </xf>
    <xf numFmtId="49" fontId="43" fillId="0" borderId="115" xfId="0" applyNumberFormat="1" applyFont="1" applyBorder="1" applyAlignment="1" applyProtection="1">
      <alignment horizontal="left" vertical="center" indent="1"/>
      <protection locked="0"/>
    </xf>
    <xf numFmtId="0" fontId="159" fillId="0" borderId="0" xfId="0" applyFont="1" applyAlignment="1">
      <alignment horizontal="center" vertical="center" wrapText="1"/>
    </xf>
    <xf numFmtId="0" fontId="159" fillId="0" borderId="69" xfId="0" applyFont="1" applyBorder="1" applyAlignment="1">
      <alignment horizontal="center" vertical="center" wrapText="1"/>
    </xf>
    <xf numFmtId="0" fontId="57" fillId="0" borderId="0" xfId="0" applyFont="1" applyAlignment="1">
      <alignment horizontal="center" vertical="center"/>
    </xf>
    <xf numFmtId="0" fontId="57" fillId="0" borderId="0" xfId="0" applyFont="1" applyAlignment="1">
      <alignment horizontal="center"/>
    </xf>
    <xf numFmtId="0" fontId="39" fillId="0" borderId="0" xfId="2" applyBorder="1" applyAlignment="1" applyProtection="1">
      <alignment horizontal="center"/>
    </xf>
    <xf numFmtId="0" fontId="57" fillId="0" borderId="47" xfId="0" applyFont="1" applyBorder="1" applyAlignment="1">
      <alignment horizontal="center"/>
    </xf>
    <xf numFmtId="0" fontId="69" fillId="0" borderId="0" xfId="0" applyFont="1" applyAlignment="1">
      <alignment horizontal="center" vertical="center"/>
    </xf>
    <xf numFmtId="0" fontId="58" fillId="0" borderId="11" xfId="3" applyFont="1" applyBorder="1" applyAlignment="1" applyProtection="1">
      <alignment horizontal="left" vertical="top"/>
      <protection locked="0"/>
    </xf>
    <xf numFmtId="0" fontId="58" fillId="0" borderId="15" xfId="3" applyFont="1" applyBorder="1" applyAlignment="1" applyProtection="1">
      <alignment horizontal="left" vertical="top"/>
      <protection locked="0"/>
    </xf>
    <xf numFmtId="0" fontId="58" fillId="0" borderId="9" xfId="3" applyFont="1" applyBorder="1" applyAlignment="1" applyProtection="1">
      <alignment horizontal="left" vertical="top"/>
      <protection locked="0"/>
    </xf>
    <xf numFmtId="0" fontId="58" fillId="0" borderId="16" xfId="3" applyFont="1" applyBorder="1" applyAlignment="1" applyProtection="1">
      <alignment horizontal="left" vertical="top"/>
      <protection locked="0"/>
    </xf>
    <xf numFmtId="0" fontId="58" fillId="0" borderId="0" xfId="3" applyFont="1" applyAlignment="1" applyProtection="1">
      <alignment horizontal="left" vertical="top"/>
      <protection locked="0"/>
    </xf>
    <xf numFmtId="0" fontId="58" fillId="0" borderId="17" xfId="3" applyFont="1" applyBorder="1" applyAlignment="1" applyProtection="1">
      <alignment horizontal="left" vertical="top"/>
      <protection locked="0"/>
    </xf>
    <xf numFmtId="0" fontId="58" fillId="0" borderId="114" xfId="3" applyFont="1" applyBorder="1" applyAlignment="1" applyProtection="1">
      <alignment horizontal="left" vertical="top"/>
      <protection locked="0"/>
    </xf>
    <xf numFmtId="0" fontId="58" fillId="0" borderId="117" xfId="3" applyFont="1" applyBorder="1" applyAlignment="1" applyProtection="1">
      <alignment horizontal="left" vertical="top"/>
      <protection locked="0"/>
    </xf>
    <xf numFmtId="0" fontId="58" fillId="0" borderId="115" xfId="3" applyFont="1" applyBorder="1" applyAlignment="1" applyProtection="1">
      <alignment horizontal="left" vertical="top"/>
      <protection locked="0"/>
    </xf>
    <xf numFmtId="0" fontId="57" fillId="0" borderId="123" xfId="3" applyFont="1" applyBorder="1" applyAlignment="1" applyProtection="1">
      <alignment horizontal="center"/>
      <protection locked="0"/>
    </xf>
    <xf numFmtId="0" fontId="76" fillId="0" borderId="0" xfId="3" applyFont="1" applyAlignment="1">
      <alignment horizontal="left" vertical="top" wrapText="1"/>
    </xf>
    <xf numFmtId="0" fontId="83" fillId="0" borderId="0" xfId="3" applyFont="1" applyAlignment="1">
      <alignment horizontal="left" vertical="top" wrapText="1"/>
    </xf>
    <xf numFmtId="0" fontId="69" fillId="0" borderId="0" xfId="0" applyFont="1" applyAlignment="1">
      <alignment horizontal="left" vertical="center"/>
    </xf>
    <xf numFmtId="0" fontId="68" fillId="0" borderId="0" xfId="0" applyFont="1" applyAlignment="1">
      <alignment horizontal="left" vertical="center"/>
    </xf>
    <xf numFmtId="0" fontId="78" fillId="0" borderId="0" xfId="0" applyFont="1" applyAlignment="1">
      <alignment horizontal="left" vertical="center"/>
    </xf>
    <xf numFmtId="0" fontId="60" fillId="0" borderId="0" xfId="0" applyFont="1" applyAlignment="1">
      <alignment horizontal="left" vertical="center"/>
    </xf>
    <xf numFmtId="0" fontId="57" fillId="18" borderId="0" xfId="0" applyFont="1" applyFill="1" applyAlignment="1">
      <alignment horizontal="center" vertical="center"/>
    </xf>
    <xf numFmtId="0" fontId="57" fillId="18" borderId="95" xfId="0" applyFont="1" applyFill="1" applyBorder="1" applyAlignment="1">
      <alignment horizontal="center" vertical="center"/>
    </xf>
    <xf numFmtId="0" fontId="58" fillId="0" borderId="11" xfId="0" applyFont="1" applyBorder="1" applyAlignment="1" applyProtection="1">
      <alignment horizontal="left" vertical="top" wrapText="1"/>
      <protection locked="0"/>
    </xf>
    <xf numFmtId="0" fontId="58" fillId="0" borderId="15" xfId="0" applyFont="1" applyBorder="1" applyAlignment="1" applyProtection="1">
      <alignment horizontal="left" vertical="top" wrapText="1"/>
      <protection locked="0"/>
    </xf>
    <xf numFmtId="0" fontId="58" fillId="0" borderId="9" xfId="0" applyFont="1" applyBorder="1" applyAlignment="1" applyProtection="1">
      <alignment horizontal="left" vertical="top" wrapText="1"/>
      <protection locked="0"/>
    </xf>
    <xf numFmtId="0" fontId="58" fillId="0" borderId="16" xfId="0" applyFont="1" applyBorder="1" applyAlignment="1" applyProtection="1">
      <alignment horizontal="left" vertical="top" wrapText="1"/>
      <protection locked="0"/>
    </xf>
    <xf numFmtId="0" fontId="58" fillId="0" borderId="0" xfId="0" applyFont="1" applyAlignment="1" applyProtection="1">
      <alignment horizontal="left" vertical="top" wrapText="1"/>
      <protection locked="0"/>
    </xf>
    <xf numFmtId="0" fontId="58" fillId="0" borderId="17" xfId="0" applyFont="1" applyBorder="1" applyAlignment="1" applyProtection="1">
      <alignment horizontal="left" vertical="top" wrapText="1"/>
      <protection locked="0"/>
    </xf>
    <xf numFmtId="0" fontId="58" fillId="0" borderId="114" xfId="0" applyFont="1" applyBorder="1" applyAlignment="1" applyProtection="1">
      <alignment horizontal="left" vertical="top" wrapText="1"/>
      <protection locked="0"/>
    </xf>
    <xf numFmtId="0" fontId="58" fillId="0" borderId="117" xfId="0" applyFont="1" applyBorder="1" applyAlignment="1" applyProtection="1">
      <alignment horizontal="left" vertical="top" wrapText="1"/>
      <protection locked="0"/>
    </xf>
    <xf numFmtId="0" fontId="58" fillId="0" borderId="115" xfId="0" applyFont="1" applyBorder="1" applyAlignment="1" applyProtection="1">
      <alignment horizontal="left" vertical="top" wrapText="1"/>
      <protection locked="0"/>
    </xf>
    <xf numFmtId="0" fontId="81" fillId="11" borderId="109" xfId="0" applyFont="1" applyFill="1" applyBorder="1" applyAlignment="1">
      <alignment horizontal="center" vertical="center" shrinkToFit="1"/>
    </xf>
    <xf numFmtId="0" fontId="81" fillId="11" borderId="149" xfId="0" applyFont="1" applyFill="1" applyBorder="1" applyAlignment="1">
      <alignment horizontal="center" vertical="center" shrinkToFit="1"/>
    </xf>
    <xf numFmtId="0" fontId="65" fillId="13" borderId="108" xfId="0" applyFont="1" applyFill="1" applyBorder="1" applyAlignment="1">
      <alignment horizontal="center" vertical="center" shrinkToFit="1"/>
    </xf>
    <xf numFmtId="0" fontId="65" fillId="13" borderId="101" xfId="0" applyFont="1" applyFill="1" applyBorder="1" applyAlignment="1">
      <alignment horizontal="center" vertical="center" shrinkToFit="1"/>
    </xf>
    <xf numFmtId="0" fontId="65" fillId="13" borderId="94" xfId="0" applyFont="1" applyFill="1" applyBorder="1" applyAlignment="1">
      <alignment horizontal="center" vertical="center" shrinkToFit="1"/>
    </xf>
    <xf numFmtId="0" fontId="63" fillId="0" borderId="0" xfId="0" applyFont="1" applyAlignment="1">
      <alignment horizontal="center" vertical="center"/>
    </xf>
    <xf numFmtId="38" fontId="57" fillId="0" borderId="70" xfId="0" applyNumberFormat="1" applyFont="1" applyBorder="1" applyAlignment="1" applyProtection="1">
      <alignment horizontal="left" vertical="top" wrapText="1"/>
      <protection locked="0"/>
    </xf>
    <xf numFmtId="0" fontId="57" fillId="0" borderId="71" xfId="0" applyFont="1" applyBorder="1" applyAlignment="1" applyProtection="1">
      <alignment wrapText="1"/>
      <protection locked="0"/>
    </xf>
    <xf numFmtId="0" fontId="57" fillId="0" borderId="72" xfId="0" applyFont="1" applyBorder="1" applyAlignment="1" applyProtection="1">
      <alignment wrapText="1"/>
      <protection locked="0"/>
    </xf>
    <xf numFmtId="0" fontId="57" fillId="0" borderId="73" xfId="0" applyFont="1" applyBorder="1" applyAlignment="1" applyProtection="1">
      <alignment wrapText="1"/>
      <protection locked="0"/>
    </xf>
    <xf numFmtId="0" fontId="57" fillId="0" borderId="0" xfId="0" applyFont="1" applyAlignment="1" applyProtection="1">
      <alignment wrapText="1"/>
      <protection locked="0"/>
    </xf>
    <xf numFmtId="0" fontId="57" fillId="0" borderId="74" xfId="0" applyFont="1" applyBorder="1" applyAlignment="1" applyProtection="1">
      <alignment wrapText="1"/>
      <protection locked="0"/>
    </xf>
    <xf numFmtId="0" fontId="57" fillId="0" borderId="75" xfId="0" applyFont="1" applyBorder="1" applyAlignment="1" applyProtection="1">
      <alignment wrapText="1"/>
      <protection locked="0"/>
    </xf>
    <xf numFmtId="0" fontId="57" fillId="0" borderId="76" xfId="0" applyFont="1" applyBorder="1" applyAlignment="1" applyProtection="1">
      <alignment wrapText="1"/>
      <protection locked="0"/>
    </xf>
    <xf numFmtId="0" fontId="57" fillId="0" borderId="77" xfId="0" applyFont="1" applyBorder="1" applyAlignment="1" applyProtection="1">
      <alignment wrapText="1"/>
      <protection locked="0"/>
    </xf>
    <xf numFmtId="0" fontId="87" fillId="0" borderId="0" xfId="0" applyFont="1" applyAlignment="1">
      <alignment horizontal="left" vertical="center" wrapText="1"/>
    </xf>
    <xf numFmtId="0" fontId="58" fillId="0" borderId="0" xfId="0" applyFont="1" applyAlignment="1">
      <alignment horizontal="left" vertical="center" wrapText="1"/>
    </xf>
    <xf numFmtId="165" fontId="65" fillId="0" borderId="0" xfId="0" applyNumberFormat="1" applyFont="1" applyAlignment="1">
      <alignment horizontal="left" vertical="center"/>
    </xf>
    <xf numFmtId="165" fontId="60" fillId="0" borderId="0" xfId="0" applyNumberFormat="1" applyFont="1" applyAlignment="1">
      <alignment horizontal="left" vertical="center"/>
    </xf>
    <xf numFmtId="0" fontId="142" fillId="0" borderId="0" xfId="0" applyFont="1" applyAlignment="1">
      <alignment horizontal="left" vertical="center" wrapText="1"/>
    </xf>
    <xf numFmtId="0" fontId="65" fillId="0" borderId="0" xfId="0" applyFont="1" applyAlignment="1">
      <alignment wrapText="1"/>
    </xf>
    <xf numFmtId="0" fontId="65" fillId="0" borderId="0" xfId="0" applyFont="1" applyAlignment="1">
      <alignment horizontal="left" vertical="center"/>
    </xf>
    <xf numFmtId="0" fontId="65" fillId="0" borderId="0" xfId="0" applyFont="1" applyAlignment="1">
      <alignment vertical="top" wrapText="1"/>
    </xf>
    <xf numFmtId="0" fontId="75" fillId="0" borderId="0" xfId="0" applyFont="1" applyAlignment="1">
      <alignment horizontal="center" vertical="center"/>
    </xf>
    <xf numFmtId="0" fontId="39" fillId="0" borderId="0" xfId="2" applyAlignment="1" applyProtection="1">
      <alignment horizontal="center" vertical="center"/>
    </xf>
    <xf numFmtId="0" fontId="59" fillId="0" borderId="0" xfId="2" applyFont="1" applyAlignment="1" applyProtection="1">
      <alignment horizontal="center" vertical="center"/>
    </xf>
    <xf numFmtId="3" fontId="67" fillId="21" borderId="12" xfId="0" applyNumberFormat="1" applyFont="1" applyFill="1" applyBorder="1" applyAlignment="1">
      <alignment horizontal="left" vertical="center"/>
    </xf>
    <xf numFmtId="3" fontId="67" fillId="21" borderId="13" xfId="0" applyNumberFormat="1" applyFont="1" applyFill="1" applyBorder="1" applyAlignment="1">
      <alignment horizontal="left" vertical="center"/>
    </xf>
    <xf numFmtId="0" fontId="67" fillId="21" borderId="33" xfId="0" applyFont="1" applyFill="1" applyBorder="1" applyAlignment="1">
      <alignment horizontal="left" vertical="center"/>
    </xf>
    <xf numFmtId="0" fontId="67" fillId="21" borderId="30" xfId="0" applyFont="1" applyFill="1" applyBorder="1" applyAlignment="1">
      <alignment horizontal="left" vertical="center"/>
    </xf>
    <xf numFmtId="164" fontId="67" fillId="21" borderId="12" xfId="0" applyNumberFormat="1" applyFont="1" applyFill="1" applyBorder="1" applyAlignment="1">
      <alignment horizontal="left" vertical="center"/>
    </xf>
    <xf numFmtId="164" fontId="67" fillId="21" borderId="13" xfId="0" applyNumberFormat="1" applyFont="1" applyFill="1" applyBorder="1" applyAlignment="1">
      <alignment horizontal="left" vertical="center"/>
    </xf>
    <xf numFmtId="0" fontId="57" fillId="0" borderId="9" xfId="0" applyFont="1" applyBorder="1" applyAlignment="1">
      <alignment horizontal="center" vertical="center" wrapText="1"/>
    </xf>
    <xf numFmtId="0" fontId="57" fillId="0" borderId="115" xfId="0" applyFont="1" applyBorder="1" applyAlignment="1">
      <alignment horizontal="center" vertical="center" wrapText="1"/>
    </xf>
    <xf numFmtId="164" fontId="67" fillId="21" borderId="48" xfId="0" applyNumberFormat="1" applyFont="1" applyFill="1" applyBorder="1" applyAlignment="1">
      <alignment horizontal="left" vertical="center"/>
    </xf>
    <xf numFmtId="164" fontId="67" fillId="21" borderId="30" xfId="0" applyNumberFormat="1" applyFont="1" applyFill="1" applyBorder="1" applyAlignment="1">
      <alignment horizontal="left" vertical="center"/>
    </xf>
    <xf numFmtId="0" fontId="68" fillId="16" borderId="20" xfId="0" applyFont="1" applyFill="1" applyBorder="1" applyAlignment="1">
      <alignment horizontal="center" vertical="center"/>
    </xf>
    <xf numFmtId="0" fontId="68" fillId="16" borderId="13" xfId="0" applyFont="1" applyFill="1" applyBorder="1" applyAlignment="1">
      <alignment horizontal="center" vertical="center"/>
    </xf>
    <xf numFmtId="3" fontId="67" fillId="0" borderId="9" xfId="0" applyNumberFormat="1" applyFont="1" applyBorder="1" applyAlignment="1">
      <alignment horizontal="center" vertical="center" wrapText="1"/>
    </xf>
    <xf numFmtId="3" fontId="67" fillId="0" borderId="115" xfId="0" applyNumberFormat="1" applyFont="1" applyBorder="1" applyAlignment="1">
      <alignment horizontal="center" vertical="center" wrapText="1"/>
    </xf>
    <xf numFmtId="0" fontId="67" fillId="16" borderId="33" xfId="0" applyFont="1" applyFill="1" applyBorder="1" applyAlignment="1">
      <alignment horizontal="left" vertical="center" indent="1"/>
    </xf>
    <xf numFmtId="0" fontId="67" fillId="16" borderId="30" xfId="0" applyFont="1" applyFill="1" applyBorder="1" applyAlignment="1">
      <alignment horizontal="left" vertical="center" indent="1"/>
    </xf>
    <xf numFmtId="0" fontId="65" fillId="0" borderId="20" xfId="0" applyFont="1" applyBorder="1" applyAlignment="1">
      <alignment horizontal="left" vertical="center" indent="1"/>
    </xf>
    <xf numFmtId="0" fontId="65" fillId="0" borderId="13" xfId="0" applyFont="1" applyBorder="1" applyAlignment="1">
      <alignment horizontal="left" vertical="center" indent="1"/>
    </xf>
    <xf numFmtId="164" fontId="67" fillId="23" borderId="12" xfId="0" applyNumberFormat="1" applyFont="1" applyFill="1" applyBorder="1" applyAlignment="1">
      <alignment horizontal="left" vertical="center" wrapText="1" indent="1"/>
    </xf>
    <xf numFmtId="164" fontId="67" fillId="23" borderId="13" xfId="0" applyNumberFormat="1" applyFont="1" applyFill="1" applyBorder="1" applyAlignment="1">
      <alignment horizontal="left" vertical="center" wrapText="1" indent="1"/>
    </xf>
    <xf numFmtId="164" fontId="67" fillId="14" borderId="12" xfId="0" applyNumberFormat="1" applyFont="1" applyFill="1" applyBorder="1" applyAlignment="1">
      <alignment horizontal="left" vertical="center" wrapText="1" indent="1"/>
    </xf>
    <xf numFmtId="164" fontId="67" fillId="14" borderId="13" xfId="0" applyNumberFormat="1" applyFont="1" applyFill="1" applyBorder="1" applyAlignment="1">
      <alignment horizontal="left" vertical="center" wrapText="1" indent="1"/>
    </xf>
    <xf numFmtId="49" fontId="67" fillId="21" borderId="12" xfId="0" applyNumberFormat="1" applyFont="1" applyFill="1" applyBorder="1" applyAlignment="1">
      <alignment horizontal="left" vertical="center"/>
    </xf>
    <xf numFmtId="49" fontId="67" fillId="21" borderId="13" xfId="0" applyNumberFormat="1" applyFont="1" applyFill="1" applyBorder="1" applyAlignment="1">
      <alignment horizontal="left" vertical="center"/>
    </xf>
    <xf numFmtId="0" fontId="67" fillId="21" borderId="12" xfId="0" applyFont="1" applyFill="1" applyBorder="1" applyAlignment="1">
      <alignment vertical="center"/>
    </xf>
    <xf numFmtId="0" fontId="67" fillId="21" borderId="13" xfId="0" applyFont="1" applyFill="1" applyBorder="1" applyAlignment="1">
      <alignment vertical="center"/>
    </xf>
    <xf numFmtId="164" fontId="67" fillId="16" borderId="12" xfId="0" applyNumberFormat="1" applyFont="1" applyFill="1" applyBorder="1" applyAlignment="1">
      <alignment horizontal="left" vertical="center" wrapText="1" indent="2"/>
    </xf>
    <xf numFmtId="164" fontId="67" fillId="16" borderId="13" xfId="0" applyNumberFormat="1" applyFont="1" applyFill="1" applyBorder="1" applyAlignment="1">
      <alignment horizontal="left" vertical="center" wrapText="1" indent="2"/>
    </xf>
    <xf numFmtId="164" fontId="67" fillId="17" borderId="12" xfId="0" applyNumberFormat="1" applyFont="1" applyFill="1" applyBorder="1" applyAlignment="1">
      <alignment horizontal="left" vertical="center" wrapText="1"/>
    </xf>
    <xf numFmtId="164" fontId="67" fillId="17" borderId="13" xfId="0" applyNumberFormat="1" applyFont="1" applyFill="1" applyBorder="1" applyAlignment="1">
      <alignment horizontal="left" vertical="center" wrapText="1"/>
    </xf>
    <xf numFmtId="164" fontId="67" fillId="6" borderId="12" xfId="0" applyNumberFormat="1" applyFont="1" applyFill="1" applyBorder="1" applyAlignment="1">
      <alignment horizontal="left" vertical="center" wrapText="1" indent="1"/>
    </xf>
    <xf numFmtId="164" fontId="67" fillId="6" borderId="13" xfId="0" applyNumberFormat="1" applyFont="1" applyFill="1" applyBorder="1" applyAlignment="1">
      <alignment horizontal="left" vertical="center" wrapText="1" indent="1"/>
    </xf>
    <xf numFmtId="0" fontId="67" fillId="16" borderId="34" xfId="0" applyFont="1" applyFill="1" applyBorder="1" applyAlignment="1" applyProtection="1">
      <alignment horizontal="left" vertical="center" indent="2"/>
      <protection hidden="1"/>
    </xf>
    <xf numFmtId="0" fontId="67" fillId="16" borderId="29" xfId="0" applyFont="1" applyFill="1" applyBorder="1" applyAlignment="1" applyProtection="1">
      <alignment horizontal="left" vertical="center" indent="2"/>
      <protection hidden="1"/>
    </xf>
    <xf numFmtId="164" fontId="67" fillId="16" borderId="35" xfId="0" applyNumberFormat="1" applyFont="1" applyFill="1" applyBorder="1" applyAlignment="1">
      <alignment horizontal="left" vertical="center" wrapText="1" indent="2"/>
    </xf>
    <xf numFmtId="164" fontId="67" fillId="16" borderId="29" xfId="0" applyNumberFormat="1" applyFont="1" applyFill="1" applyBorder="1" applyAlignment="1">
      <alignment horizontal="left" vertical="center" wrapText="1" indent="2"/>
    </xf>
    <xf numFmtId="0" fontId="67" fillId="16" borderId="51" xfId="0" applyFont="1" applyFill="1" applyBorder="1" applyAlignment="1">
      <alignment horizontal="left" vertical="center" indent="2"/>
    </xf>
    <xf numFmtId="0" fontId="67" fillId="16" borderId="52" xfId="0" applyFont="1" applyFill="1" applyBorder="1" applyAlignment="1">
      <alignment horizontal="left" vertical="center" indent="2"/>
    </xf>
    <xf numFmtId="0" fontId="65" fillId="16" borderId="51" xfId="0" applyFont="1" applyFill="1" applyBorder="1" applyAlignment="1">
      <alignment horizontal="left" vertical="center" wrapText="1" indent="2"/>
    </xf>
    <xf numFmtId="0" fontId="60" fillId="16" borderId="52" xfId="0" applyFont="1" applyFill="1" applyBorder="1" applyAlignment="1">
      <alignment horizontal="left" wrapText="1" indent="2"/>
    </xf>
    <xf numFmtId="0" fontId="67" fillId="16" borderId="23" xfId="0" applyFont="1" applyFill="1" applyBorder="1" applyAlignment="1">
      <alignment horizontal="left" vertical="center" indent="1"/>
    </xf>
    <xf numFmtId="0" fontId="60" fillId="16" borderId="50" xfId="0" applyFont="1" applyFill="1" applyBorder="1" applyAlignment="1">
      <alignment horizontal="left" vertical="center" indent="1"/>
    </xf>
    <xf numFmtId="0" fontId="67" fillId="17" borderId="20" xfId="0" applyFont="1" applyFill="1" applyBorder="1" applyAlignment="1">
      <alignment horizontal="left" vertical="center" wrapText="1"/>
    </xf>
    <xf numFmtId="0" fontId="60" fillId="17" borderId="13" xfId="0" applyFont="1" applyFill="1" applyBorder="1" applyAlignment="1">
      <alignment horizontal="left" vertical="center" wrapText="1"/>
    </xf>
    <xf numFmtId="0" fontId="67" fillId="17" borderId="33" xfId="0" applyFont="1" applyFill="1" applyBorder="1" applyAlignment="1">
      <alignment vertical="top" wrapText="1"/>
    </xf>
    <xf numFmtId="0" fontId="60" fillId="17" borderId="30" xfId="0" applyFont="1" applyFill="1" applyBorder="1" applyAlignment="1">
      <alignment vertical="top" wrapText="1"/>
    </xf>
    <xf numFmtId="0" fontId="67" fillId="16" borderId="34" xfId="0" applyFont="1" applyFill="1" applyBorder="1" applyAlignment="1">
      <alignment horizontal="left" vertical="top" wrapText="1" indent="1"/>
    </xf>
    <xf numFmtId="0" fontId="60" fillId="16" borderId="29" xfId="0" applyFont="1" applyFill="1" applyBorder="1" applyAlignment="1">
      <alignment horizontal="left" vertical="top" wrapText="1" indent="1"/>
    </xf>
    <xf numFmtId="0" fontId="67" fillId="16" borderId="34" xfId="0" applyFont="1" applyFill="1" applyBorder="1" applyAlignment="1">
      <alignment horizontal="left" vertical="top" indent="1"/>
    </xf>
    <xf numFmtId="0" fontId="60" fillId="16" borderId="29" xfId="0" applyFont="1" applyFill="1" applyBorder="1" applyAlignment="1">
      <alignment horizontal="left" vertical="top" indent="1"/>
    </xf>
    <xf numFmtId="0" fontId="67" fillId="17" borderId="33" xfId="0" applyFont="1" applyFill="1" applyBorder="1" applyAlignment="1">
      <alignment vertical="center" wrapText="1"/>
    </xf>
    <xf numFmtId="0" fontId="60" fillId="17" borderId="30" xfId="0" applyFont="1" applyFill="1" applyBorder="1" applyAlignment="1">
      <alignment vertical="center" wrapText="1"/>
    </xf>
    <xf numFmtId="3" fontId="67" fillId="0" borderId="17" xfId="0" applyNumberFormat="1" applyFont="1" applyBorder="1" applyAlignment="1">
      <alignment horizontal="center" vertical="center" wrapText="1"/>
    </xf>
    <xf numFmtId="0" fontId="68" fillId="21" borderId="18" xfId="0" applyFont="1" applyFill="1" applyBorder="1" applyAlignment="1">
      <alignment horizontal="center" vertical="center"/>
    </xf>
    <xf numFmtId="0" fontId="60" fillId="21" borderId="10" xfId="0" applyFont="1" applyFill="1" applyBorder="1" applyAlignment="1">
      <alignment horizontal="center" vertical="center"/>
    </xf>
    <xf numFmtId="0" fontId="68" fillId="22" borderId="19" xfId="0" applyFont="1" applyFill="1" applyBorder="1" applyAlignment="1">
      <alignment horizontal="center" vertical="center"/>
    </xf>
    <xf numFmtId="0" fontId="68" fillId="22" borderId="10" xfId="0" applyFont="1" applyFill="1" applyBorder="1" applyAlignment="1">
      <alignment horizontal="center" vertical="center"/>
    </xf>
    <xf numFmtId="0" fontId="60" fillId="22" borderId="10" xfId="0" applyFont="1" applyFill="1" applyBorder="1" applyAlignment="1">
      <alignment horizontal="center" vertical="center"/>
    </xf>
    <xf numFmtId="0" fontId="68" fillId="21" borderId="98" xfId="0" applyFont="1" applyFill="1" applyBorder="1" applyAlignment="1">
      <alignment horizontal="center" vertical="center"/>
    </xf>
    <xf numFmtId="0" fontId="60" fillId="21" borderId="120" xfId="0" applyFont="1" applyFill="1" applyBorder="1" applyAlignment="1">
      <alignment horizontal="center" vertical="center"/>
    </xf>
    <xf numFmtId="0" fontId="68" fillId="21" borderId="19" xfId="0" applyFont="1" applyFill="1" applyBorder="1" applyAlignment="1">
      <alignment horizontal="center" vertical="center"/>
    </xf>
    <xf numFmtId="3" fontId="67" fillId="16" borderId="33" xfId="0" applyNumberFormat="1" applyFont="1" applyFill="1" applyBorder="1" applyAlignment="1">
      <alignment horizontal="left" vertical="top" wrapText="1" indent="1"/>
    </xf>
    <xf numFmtId="0" fontId="60" fillId="16" borderId="30" xfId="0" applyFont="1" applyFill="1" applyBorder="1" applyAlignment="1">
      <alignment horizontal="left" vertical="top" wrapText="1"/>
    </xf>
    <xf numFmtId="3" fontId="67" fillId="16" borderId="22" xfId="0" applyNumberFormat="1" applyFont="1" applyFill="1" applyBorder="1" applyAlignment="1">
      <alignment horizontal="left" vertical="top" wrapText="1" indent="1"/>
    </xf>
    <xf numFmtId="0" fontId="60" fillId="16" borderId="37" xfId="0" applyFont="1" applyFill="1" applyBorder="1" applyAlignment="1">
      <alignment horizontal="left" vertical="top" wrapText="1" indent="1"/>
    </xf>
    <xf numFmtId="3" fontId="67" fillId="16" borderId="23" xfId="0" applyNumberFormat="1" applyFont="1" applyFill="1" applyBorder="1" applyAlignment="1">
      <alignment horizontal="left" vertical="top" wrapText="1" indent="1"/>
    </xf>
    <xf numFmtId="0" fontId="65" fillId="16" borderId="50" xfId="0" applyFont="1" applyFill="1" applyBorder="1" applyAlignment="1">
      <alignment horizontal="left" vertical="top" wrapText="1" indent="1"/>
    </xf>
    <xf numFmtId="3" fontId="67" fillId="16" borderId="34" xfId="0" applyNumberFormat="1" applyFont="1" applyFill="1" applyBorder="1" applyAlignment="1">
      <alignment horizontal="left" vertical="top" wrapText="1" indent="1"/>
    </xf>
    <xf numFmtId="3" fontId="67" fillId="16" borderId="34" xfId="0" applyNumberFormat="1" applyFont="1" applyFill="1" applyBorder="1" applyAlignment="1">
      <alignment horizontal="left" vertical="top" indent="1"/>
    </xf>
    <xf numFmtId="0" fontId="65" fillId="16" borderId="29" xfId="0" applyFont="1" applyFill="1" applyBorder="1" applyAlignment="1">
      <alignment horizontal="left" vertical="top" indent="1"/>
    </xf>
    <xf numFmtId="3" fontId="67" fillId="0" borderId="22" xfId="0" applyNumberFormat="1" applyFont="1" applyBorder="1" applyAlignment="1">
      <alignment horizontal="left" vertical="top" wrapText="1" indent="1"/>
    </xf>
    <xf numFmtId="0" fontId="60" fillId="0" borderId="37" xfId="0" applyFont="1" applyBorder="1" applyAlignment="1">
      <alignment horizontal="left" vertical="top" wrapText="1" indent="1"/>
    </xf>
    <xf numFmtId="0" fontId="68" fillId="21" borderId="19" xfId="0" applyFont="1" applyFill="1" applyBorder="1" applyAlignment="1">
      <alignment horizontal="center" vertical="center" wrapText="1"/>
    </xf>
    <xf numFmtId="0" fontId="60" fillId="21" borderId="10" xfId="0" applyFont="1" applyFill="1" applyBorder="1" applyAlignment="1">
      <alignment horizontal="center" vertical="center" wrapText="1"/>
    </xf>
    <xf numFmtId="3" fontId="68" fillId="21" borderId="12" xfId="0" applyNumberFormat="1" applyFont="1" applyFill="1" applyBorder="1" applyAlignment="1">
      <alignment horizontal="center" vertical="center"/>
    </xf>
    <xf numFmtId="0" fontId="60" fillId="21" borderId="13" xfId="0" applyFont="1" applyFill="1" applyBorder="1" applyAlignment="1">
      <alignment horizontal="center" vertical="center"/>
    </xf>
    <xf numFmtId="0" fontId="68" fillId="21" borderId="20" xfId="0" applyFont="1" applyFill="1" applyBorder="1" applyAlignment="1">
      <alignment horizontal="center" vertical="center"/>
    </xf>
    <xf numFmtId="3" fontId="67" fillId="16" borderId="48" xfId="0" applyNumberFormat="1" applyFont="1" applyFill="1" applyBorder="1" applyAlignment="1">
      <alignment horizontal="left" vertical="top" indent="1"/>
    </xf>
    <xf numFmtId="3" fontId="67" fillId="16" borderId="30" xfId="0" applyNumberFormat="1" applyFont="1" applyFill="1" applyBorder="1" applyAlignment="1">
      <alignment horizontal="left" vertical="top" indent="1"/>
    </xf>
    <xf numFmtId="3" fontId="67" fillId="16" borderId="48" xfId="0" applyNumberFormat="1" applyFont="1" applyFill="1" applyBorder="1" applyAlignment="1">
      <alignment horizontal="left" vertical="top" wrapText="1" indent="1"/>
    </xf>
    <xf numFmtId="3" fontId="67" fillId="16" borderId="30" xfId="0" applyNumberFormat="1" applyFont="1" applyFill="1" applyBorder="1" applyAlignment="1">
      <alignment horizontal="left" vertical="top" wrapText="1" indent="1"/>
    </xf>
    <xf numFmtId="3" fontId="67" fillId="15" borderId="9" xfId="0" applyNumberFormat="1" applyFont="1" applyFill="1" applyBorder="1" applyAlignment="1">
      <alignment horizontal="center" vertical="center" wrapText="1"/>
    </xf>
    <xf numFmtId="3" fontId="67" fillId="15" borderId="115" xfId="0" applyNumberFormat="1" applyFont="1" applyFill="1" applyBorder="1" applyAlignment="1">
      <alignment horizontal="center" vertical="center" wrapText="1"/>
    </xf>
    <xf numFmtId="49" fontId="68" fillId="12" borderId="12" xfId="0" applyNumberFormat="1" applyFont="1" applyFill="1" applyBorder="1" applyAlignment="1">
      <alignment horizontal="center" vertical="center"/>
    </xf>
    <xf numFmtId="0" fontId="60" fillId="12" borderId="13" xfId="0" applyFont="1" applyFill="1" applyBorder="1" applyAlignment="1">
      <alignment horizontal="center" vertical="center"/>
    </xf>
    <xf numFmtId="49" fontId="76" fillId="6" borderId="18" xfId="0" applyNumberFormat="1" applyFont="1" applyFill="1" applyBorder="1" applyAlignment="1">
      <alignment horizontal="left" vertical="center" wrapText="1"/>
    </xf>
    <xf numFmtId="0" fontId="60" fillId="0" borderId="19" xfId="0" applyFont="1" applyBorder="1" applyAlignment="1">
      <alignment horizontal="left" vertical="center" wrapText="1"/>
    </xf>
    <xf numFmtId="0" fontId="60" fillId="0" borderId="10" xfId="0" applyFont="1" applyBorder="1" applyAlignment="1">
      <alignment horizontal="left" vertical="center" wrapText="1"/>
    </xf>
    <xf numFmtId="49" fontId="86" fillId="6" borderId="18" xfId="0" applyNumberFormat="1" applyFont="1" applyFill="1" applyBorder="1" applyAlignment="1">
      <alignment horizontal="left" vertical="center" wrapText="1"/>
    </xf>
    <xf numFmtId="0" fontId="58" fillId="0" borderId="19" xfId="0" applyFont="1" applyBorder="1" applyAlignment="1">
      <alignment horizontal="left" vertical="center" wrapText="1"/>
    </xf>
    <xf numFmtId="0" fontId="58" fillId="0" borderId="10" xfId="0" applyFont="1" applyBorder="1" applyAlignment="1">
      <alignment horizontal="left" vertical="center" wrapText="1"/>
    </xf>
    <xf numFmtId="164" fontId="67" fillId="6" borderId="12" xfId="0" applyNumberFormat="1" applyFont="1" applyFill="1" applyBorder="1" applyAlignment="1">
      <alignment horizontal="left" vertical="center" wrapText="1"/>
    </xf>
    <xf numFmtId="0" fontId="60" fillId="6" borderId="13" xfId="0" applyFont="1" applyFill="1" applyBorder="1" applyAlignment="1">
      <alignment horizontal="left" vertical="center" wrapText="1"/>
    </xf>
    <xf numFmtId="49" fontId="67" fillId="0" borderId="12" xfId="0" applyNumberFormat="1" applyFont="1" applyBorder="1" applyAlignment="1">
      <alignment horizontal="center" vertical="center" wrapText="1"/>
    </xf>
    <xf numFmtId="49" fontId="67" fillId="0" borderId="13" xfId="0" applyNumberFormat="1" applyFont="1" applyBorder="1" applyAlignment="1">
      <alignment horizontal="center" vertical="center" wrapText="1"/>
    </xf>
    <xf numFmtId="49" fontId="67" fillId="16" borderId="12" xfId="0" applyNumberFormat="1" applyFont="1" applyFill="1" applyBorder="1" applyAlignment="1">
      <alignment horizontal="left" vertical="center" indent="1"/>
    </xf>
    <xf numFmtId="0" fontId="60" fillId="16" borderId="13" xfId="0" applyFont="1" applyFill="1" applyBorder="1" applyAlignment="1">
      <alignment horizontal="left" vertical="center" indent="1"/>
    </xf>
    <xf numFmtId="0" fontId="67" fillId="6" borderId="12" xfId="0" applyFont="1" applyFill="1" applyBorder="1" applyAlignment="1">
      <alignment horizontal="left" vertical="center" wrapText="1"/>
    </xf>
    <xf numFmtId="49" fontId="67" fillId="16" borderId="12" xfId="0" applyNumberFormat="1" applyFont="1" applyFill="1" applyBorder="1" applyAlignment="1">
      <alignment horizontal="left" vertical="center" wrapText="1" indent="1"/>
    </xf>
    <xf numFmtId="0" fontId="60" fillId="16" borderId="13" xfId="0" applyFont="1" applyFill="1" applyBorder="1" applyAlignment="1">
      <alignment horizontal="left" vertical="center" wrapText="1" indent="1"/>
    </xf>
    <xf numFmtId="49" fontId="67" fillId="6" borderId="12" xfId="0" applyNumberFormat="1" applyFont="1" applyFill="1" applyBorder="1" applyAlignment="1">
      <alignment horizontal="left" vertical="center"/>
    </xf>
    <xf numFmtId="49" fontId="67" fillId="6" borderId="13" xfId="0" applyNumberFormat="1" applyFont="1" applyFill="1" applyBorder="1" applyAlignment="1">
      <alignment horizontal="left" vertical="center"/>
    </xf>
    <xf numFmtId="0" fontId="68" fillId="12" borderId="12" xfId="9" applyFont="1" applyFill="1" applyBorder="1" applyAlignment="1">
      <alignment horizontal="center" vertical="center"/>
    </xf>
    <xf numFmtId="49" fontId="67" fillId="6" borderId="12" xfId="0" applyNumberFormat="1" applyFont="1" applyFill="1" applyBorder="1" applyAlignment="1">
      <alignment horizontal="left" vertical="center" wrapText="1"/>
    </xf>
    <xf numFmtId="49" fontId="65" fillId="0" borderId="12" xfId="0" applyNumberFormat="1" applyFont="1" applyBorder="1" applyAlignment="1">
      <alignment horizontal="left" vertical="center" wrapText="1" indent="1"/>
    </xf>
    <xf numFmtId="0" fontId="60" fillId="0" borderId="13" xfId="0" applyFont="1" applyBorder="1" applyAlignment="1">
      <alignment horizontal="left" vertical="center" wrapText="1" indent="1"/>
    </xf>
    <xf numFmtId="0" fontId="58" fillId="0" borderId="8" xfId="9" applyFont="1" applyBorder="1" applyProtection="1">
      <protection locked="0"/>
    </xf>
    <xf numFmtId="0" fontId="58" fillId="0" borderId="8" xfId="0" applyFont="1" applyBorder="1" applyProtection="1">
      <protection locked="0"/>
    </xf>
    <xf numFmtId="0" fontId="58" fillId="0" borderId="5" xfId="9" applyFont="1" applyBorder="1" applyProtection="1">
      <protection locked="0"/>
    </xf>
    <xf numFmtId="0" fontId="58" fillId="0" borderId="5" xfId="0" applyFont="1" applyBorder="1" applyProtection="1">
      <protection locked="0"/>
    </xf>
    <xf numFmtId="0" fontId="65" fillId="0" borderId="0" xfId="9" applyFont="1" applyAlignment="1">
      <alignment wrapText="1"/>
    </xf>
    <xf numFmtId="0" fontId="60" fillId="0" borderId="0" xfId="0" applyFont="1" applyAlignment="1">
      <alignment wrapText="1"/>
    </xf>
    <xf numFmtId="0" fontId="58" fillId="0" borderId="0" xfId="9" applyFont="1" applyProtection="1">
      <protection locked="0"/>
    </xf>
    <xf numFmtId="0" fontId="58" fillId="0" borderId="0" xfId="0" applyFont="1" applyProtection="1">
      <protection locked="0"/>
    </xf>
    <xf numFmtId="0" fontId="65" fillId="0" borderId="5" xfId="0" applyFont="1" applyBorder="1" applyAlignment="1">
      <alignment horizontal="left" vertical="center" wrapText="1" indent="1"/>
    </xf>
    <xf numFmtId="0" fontId="60" fillId="0" borderId="5" xfId="0" applyFont="1" applyBorder="1" applyAlignment="1">
      <alignment horizontal="left" vertical="center" wrapText="1" indent="1"/>
    </xf>
    <xf numFmtId="0" fontId="60" fillId="0" borderId="6" xfId="0" applyFont="1" applyBorder="1" applyAlignment="1">
      <alignment horizontal="left" vertical="center" wrapText="1" indent="1"/>
    </xf>
    <xf numFmtId="49" fontId="67" fillId="0" borderId="64" xfId="0" applyNumberFormat="1" applyFont="1" applyBorder="1" applyAlignment="1">
      <alignment horizontal="center" vertical="center" wrapText="1"/>
    </xf>
    <xf numFmtId="49" fontId="67" fillId="0" borderId="14" xfId="0" applyNumberFormat="1" applyFont="1" applyBorder="1" applyAlignment="1">
      <alignment horizontal="center" vertical="center" wrapText="1"/>
    </xf>
    <xf numFmtId="0" fontId="60" fillId="0" borderId="65" xfId="0" applyFont="1" applyBorder="1" applyAlignment="1">
      <alignment wrapText="1"/>
    </xf>
    <xf numFmtId="0" fontId="67" fillId="0" borderId="45" xfId="0" applyFont="1" applyBorder="1" applyAlignment="1" applyProtection="1">
      <alignment horizontal="left" vertical="center" wrapText="1"/>
      <protection hidden="1"/>
    </xf>
    <xf numFmtId="0" fontId="67" fillId="0" borderId="5" xfId="0" applyFont="1" applyBorder="1" applyAlignment="1" applyProtection="1">
      <alignment horizontal="left" vertical="center" wrapText="1"/>
      <protection hidden="1"/>
    </xf>
    <xf numFmtId="0" fontId="60" fillId="0" borderId="5" xfId="0" applyFont="1" applyBorder="1" applyAlignment="1" applyProtection="1">
      <alignment wrapText="1"/>
      <protection hidden="1"/>
    </xf>
    <xf numFmtId="0" fontId="67" fillId="6" borderId="4" xfId="0" applyFont="1" applyFill="1" applyBorder="1" applyAlignment="1">
      <alignment horizontal="left" vertical="center" wrapText="1"/>
    </xf>
    <xf numFmtId="0" fontId="67" fillId="6" borderId="0" xfId="0" applyFont="1" applyFill="1" applyAlignment="1">
      <alignment horizontal="left" vertical="center" wrapText="1"/>
    </xf>
    <xf numFmtId="0" fontId="67" fillId="6" borderId="78" xfId="0" applyFont="1" applyFill="1" applyBorder="1" applyAlignment="1">
      <alignment horizontal="left" vertical="center" wrapText="1"/>
    </xf>
    <xf numFmtId="0" fontId="67" fillId="6" borderId="79" xfId="0" applyFont="1" applyFill="1" applyBorder="1" applyAlignment="1">
      <alignment horizontal="left" vertical="center" wrapText="1"/>
    </xf>
    <xf numFmtId="0" fontId="60" fillId="0" borderId="79" xfId="0" applyFont="1" applyBorder="1" applyAlignment="1">
      <alignment wrapText="1"/>
    </xf>
    <xf numFmtId="0" fontId="65" fillId="0" borderId="5" xfId="0" applyFont="1" applyBorder="1" applyAlignment="1">
      <alignment horizontal="left" vertical="center" indent="1"/>
    </xf>
    <xf numFmtId="0" fontId="60" fillId="0" borderId="5" xfId="0" applyFont="1" applyBorder="1" applyAlignment="1">
      <alignment horizontal="left" indent="1"/>
    </xf>
    <xf numFmtId="0" fontId="60" fillId="0" borderId="6" xfId="0" applyFont="1" applyBorder="1" applyAlignment="1">
      <alignment horizontal="left" indent="1"/>
    </xf>
    <xf numFmtId="0" fontId="67" fillId="16" borderId="53" xfId="0" applyFont="1" applyFill="1" applyBorder="1" applyAlignment="1">
      <alignment horizontal="left" vertical="center" indent="1"/>
    </xf>
    <xf numFmtId="0" fontId="67" fillId="16" borderId="56" xfId="0" applyFont="1" applyFill="1" applyBorder="1" applyAlignment="1">
      <alignment horizontal="left" vertical="center" indent="1"/>
    </xf>
    <xf numFmtId="0" fontId="67" fillId="16" borderId="60" xfId="0" applyFont="1" applyFill="1" applyBorder="1" applyAlignment="1">
      <alignment horizontal="left" vertical="center" indent="1"/>
    </xf>
    <xf numFmtId="0" fontId="67" fillId="16" borderId="135" xfId="0" applyFont="1" applyFill="1" applyBorder="1" applyAlignment="1">
      <alignment horizontal="left" vertical="center" indent="1"/>
    </xf>
    <xf numFmtId="0" fontId="67" fillId="16" borderId="134" xfId="0" applyFont="1" applyFill="1" applyBorder="1" applyAlignment="1">
      <alignment horizontal="left" vertical="center" indent="1"/>
    </xf>
    <xf numFmtId="0" fontId="67" fillId="16" borderId="134" xfId="0" applyFont="1" applyFill="1" applyBorder="1" applyAlignment="1" applyProtection="1">
      <alignment horizontal="left" vertical="center" indent="1"/>
      <protection hidden="1"/>
    </xf>
    <xf numFmtId="0" fontId="67" fillId="16" borderId="135" xfId="0" applyFont="1" applyFill="1" applyBorder="1" applyAlignment="1" applyProtection="1">
      <alignment horizontal="left" vertical="center" indent="1"/>
      <protection hidden="1"/>
    </xf>
    <xf numFmtId="0" fontId="67" fillId="3" borderId="135" xfId="0" applyFont="1" applyFill="1" applyBorder="1" applyAlignment="1">
      <alignment horizontal="left" vertical="center"/>
    </xf>
    <xf numFmtId="0" fontId="67" fillId="3" borderId="136" xfId="0" applyFont="1" applyFill="1" applyBorder="1" applyAlignment="1">
      <alignment horizontal="left" vertical="center"/>
    </xf>
    <xf numFmtId="0" fontId="68" fillId="12" borderId="45" xfId="0" applyFont="1" applyFill="1" applyBorder="1" applyAlignment="1">
      <alignment horizontal="left" vertical="center" wrapText="1"/>
    </xf>
    <xf numFmtId="0" fontId="60" fillId="12" borderId="5" xfId="0" applyFont="1" applyFill="1" applyBorder="1" applyAlignment="1">
      <alignment horizontal="left" wrapText="1"/>
    </xf>
    <xf numFmtId="0" fontId="60" fillId="12" borderId="6" xfId="0" applyFont="1" applyFill="1" applyBorder="1" applyAlignment="1">
      <alignment horizontal="left" wrapText="1"/>
    </xf>
    <xf numFmtId="0" fontId="65" fillId="0" borderId="45" xfId="0" applyFont="1" applyBorder="1" applyAlignment="1">
      <alignment horizontal="left" vertical="center" wrapText="1" indent="1"/>
    </xf>
    <xf numFmtId="0" fontId="60" fillId="0" borderId="6" xfId="0" applyFont="1" applyBorder="1" applyAlignment="1">
      <alignment horizontal="left" wrapText="1" indent="1"/>
    </xf>
    <xf numFmtId="0" fontId="65" fillId="0" borderId="6" xfId="0" applyFont="1" applyBorder="1" applyAlignment="1">
      <alignment horizontal="left" wrapText="1" indent="1"/>
    </xf>
    <xf numFmtId="0" fontId="97" fillId="0" borderId="4" xfId="0" applyFont="1" applyBorder="1" applyAlignment="1">
      <alignment horizontal="left" wrapText="1" indent="2"/>
    </xf>
    <xf numFmtId="0" fontId="65" fillId="0" borderId="0" xfId="0" applyFont="1" applyAlignment="1">
      <alignment horizontal="left" wrapText="1"/>
    </xf>
    <xf numFmtId="0" fontId="65" fillId="0" borderId="4" xfId="0" applyFont="1" applyBorder="1" applyAlignment="1">
      <alignment horizontal="left" wrapText="1"/>
    </xf>
    <xf numFmtId="0" fontId="65" fillId="0" borderId="8" xfId="0" applyFont="1" applyBorder="1" applyAlignment="1">
      <alignment horizontal="left" vertical="center" wrapText="1" indent="1"/>
    </xf>
    <xf numFmtId="0" fontId="60" fillId="0" borderId="58" xfId="0" applyFont="1" applyBorder="1" applyAlignment="1">
      <alignment horizontal="left" wrapText="1" indent="1"/>
    </xf>
    <xf numFmtId="0" fontId="65" fillId="0" borderId="135" xfId="0" applyFont="1" applyBorder="1" applyAlignment="1">
      <alignment horizontal="left" vertical="center" wrapText="1" indent="1"/>
    </xf>
    <xf numFmtId="0" fontId="65" fillId="0" borderId="136" xfId="0" applyFont="1" applyBorder="1" applyAlignment="1">
      <alignment horizontal="left" vertical="center" wrapText="1" indent="1"/>
    </xf>
    <xf numFmtId="0" fontId="68" fillId="30" borderId="168" xfId="27" applyFont="1" applyFill="1" applyBorder="1" applyAlignment="1">
      <alignment horizontal="center" vertical="center"/>
    </xf>
    <xf numFmtId="0" fontId="60" fillId="30" borderId="169" xfId="27" applyFont="1" applyFill="1" applyBorder="1" applyAlignment="1">
      <alignment horizontal="center" vertical="center"/>
    </xf>
    <xf numFmtId="0" fontId="147" fillId="28" borderId="168" xfId="27" applyFont="1" applyFill="1" applyBorder="1" applyAlignment="1">
      <alignment horizontal="left" vertical="center" wrapText="1"/>
    </xf>
    <xf numFmtId="0" fontId="147" fillId="28" borderId="68" xfId="27" applyFont="1" applyFill="1" applyBorder="1" applyAlignment="1">
      <alignment horizontal="left" vertical="center" wrapText="1"/>
    </xf>
    <xf numFmtId="0" fontId="147" fillId="28" borderId="169" xfId="27" applyFont="1" applyFill="1" applyBorder="1" applyAlignment="1">
      <alignment horizontal="left" vertical="center" wrapText="1"/>
    </xf>
    <xf numFmtId="0" fontId="129" fillId="12" borderId="182" xfId="3" applyFont="1" applyFill="1" applyBorder="1" applyAlignment="1">
      <alignment horizontal="center" vertical="center" wrapText="1"/>
    </xf>
    <xf numFmtId="0" fontId="129" fillId="12" borderId="184" xfId="3" applyFont="1" applyFill="1" applyBorder="1" applyAlignment="1">
      <alignment horizontal="center" vertical="center" wrapText="1"/>
    </xf>
    <xf numFmtId="49" fontId="57" fillId="29" borderId="114" xfId="3" applyNumberFormat="1" applyFont="1" applyFill="1" applyBorder="1" applyAlignment="1">
      <alignment horizontal="center" vertical="center"/>
    </xf>
    <xf numFmtId="49" fontId="57" fillId="29" borderId="117" xfId="3" applyNumberFormat="1" applyFont="1" applyFill="1" applyBorder="1" applyAlignment="1">
      <alignment horizontal="center" vertical="center"/>
    </xf>
    <xf numFmtId="49" fontId="57" fillId="29" borderId="183" xfId="3" applyNumberFormat="1" applyFont="1" applyFill="1" applyBorder="1" applyAlignment="1">
      <alignment horizontal="center" vertical="center"/>
    </xf>
    <xf numFmtId="0" fontId="57" fillId="30" borderId="89" xfId="27" applyFont="1" applyFill="1" applyBorder="1" applyAlignment="1">
      <alignment horizontal="center" vertical="center"/>
    </xf>
    <xf numFmtId="0" fontId="57" fillId="30" borderId="90" xfId="27" applyFont="1" applyFill="1" applyBorder="1" applyAlignment="1">
      <alignment horizontal="center" vertical="center"/>
    </xf>
    <xf numFmtId="0" fontId="57" fillId="30" borderId="168" xfId="27" applyFont="1" applyFill="1" applyBorder="1" applyAlignment="1">
      <alignment horizontal="center" vertical="center" wrapText="1"/>
    </xf>
    <xf numFmtId="0" fontId="57" fillId="30" borderId="169" xfId="27" applyFont="1" applyFill="1" applyBorder="1" applyAlignment="1">
      <alignment horizontal="center" vertical="center" wrapText="1"/>
    </xf>
    <xf numFmtId="0" fontId="150" fillId="12" borderId="182" xfId="3" applyFont="1" applyFill="1" applyBorder="1" applyAlignment="1">
      <alignment horizontal="center" vertical="center" wrapText="1"/>
    </xf>
    <xf numFmtId="0" fontId="150" fillId="12" borderId="184" xfId="3" applyFont="1" applyFill="1" applyBorder="1" applyAlignment="1">
      <alignment horizontal="center" vertical="center" wrapText="1"/>
    </xf>
    <xf numFmtId="49" fontId="57" fillId="29" borderId="12" xfId="3" applyNumberFormat="1" applyFont="1" applyFill="1" applyBorder="1" applyAlignment="1">
      <alignment horizontal="center" vertical="center"/>
    </xf>
    <xf numFmtId="49" fontId="57" fillId="29" borderId="20" xfId="3" applyNumberFormat="1" applyFont="1" applyFill="1" applyBorder="1" applyAlignment="1">
      <alignment horizontal="center" vertical="center"/>
    </xf>
    <xf numFmtId="49" fontId="57" fillId="29" borderId="191" xfId="3" applyNumberFormat="1" applyFont="1" applyFill="1" applyBorder="1" applyAlignment="1">
      <alignment horizontal="center" vertical="center"/>
    </xf>
    <xf numFmtId="0" fontId="68" fillId="30" borderId="193" xfId="27" applyFont="1" applyFill="1" applyBorder="1" applyAlignment="1">
      <alignment horizontal="center" vertical="center"/>
    </xf>
    <xf numFmtId="0" fontId="60" fillId="30" borderId="120" xfId="27" applyFont="1" applyFill="1" applyBorder="1" applyAlignment="1">
      <alignment horizontal="center" vertical="center"/>
    </xf>
    <xf numFmtId="49" fontId="57" fillId="29" borderId="195" xfId="3" applyNumberFormat="1" applyFont="1" applyFill="1" applyBorder="1" applyAlignment="1">
      <alignment horizontal="center" vertical="center"/>
    </xf>
    <xf numFmtId="49" fontId="57" fillId="29" borderId="196" xfId="3" applyNumberFormat="1" applyFont="1" applyFill="1" applyBorder="1" applyAlignment="1">
      <alignment horizontal="center" vertical="center"/>
    </xf>
    <xf numFmtId="49" fontId="57" fillId="29" borderId="197" xfId="3" applyNumberFormat="1" applyFont="1" applyFill="1" applyBorder="1" applyAlignment="1">
      <alignment horizontal="center" vertical="center"/>
    </xf>
    <xf numFmtId="0" fontId="148" fillId="12" borderId="129" xfId="27" applyFont="1" applyFill="1" applyBorder="1" applyAlignment="1">
      <alignment horizontal="left" vertical="center" wrapText="1"/>
    </xf>
    <xf numFmtId="0" fontId="148" fillId="12" borderId="68" xfId="27" applyFont="1" applyFill="1" applyBorder="1" applyAlignment="1">
      <alignment horizontal="left" vertical="center" wrapText="1"/>
    </xf>
    <xf numFmtId="0" fontId="148" fillId="12" borderId="169" xfId="27" applyFont="1" applyFill="1" applyBorder="1" applyAlignment="1">
      <alignment horizontal="left" vertical="center" wrapText="1"/>
    </xf>
    <xf numFmtId="0" fontId="144" fillId="17" borderId="167" xfId="3" applyFont="1" applyFill="1" applyBorder="1" applyAlignment="1">
      <alignment horizontal="left" vertical="center" wrapText="1"/>
    </xf>
    <xf numFmtId="0" fontId="145" fillId="17" borderId="168" xfId="3" applyFont="1" applyFill="1" applyBorder="1" applyAlignment="1">
      <alignment horizontal="left" vertical="center" wrapText="1"/>
    </xf>
    <xf numFmtId="0" fontId="145" fillId="17" borderId="68" xfId="3" applyFont="1" applyFill="1" applyBorder="1" applyAlignment="1">
      <alignment horizontal="left" vertical="center" wrapText="1"/>
    </xf>
    <xf numFmtId="0" fontId="145" fillId="17" borderId="130" xfId="3" applyFont="1" applyFill="1" applyBorder="1" applyAlignment="1">
      <alignment horizontal="left" vertical="center" wrapText="1"/>
    </xf>
    <xf numFmtId="0" fontId="145" fillId="17" borderId="169" xfId="3" applyFont="1" applyFill="1" applyBorder="1" applyAlignment="1">
      <alignment horizontal="left" vertical="center" wrapText="1"/>
    </xf>
    <xf numFmtId="0" fontId="158" fillId="17" borderId="168" xfId="3" applyFont="1" applyFill="1" applyBorder="1" applyAlignment="1">
      <alignment horizontal="left" wrapText="1"/>
    </xf>
    <xf numFmtId="0" fontId="158" fillId="17" borderId="68" xfId="3" applyFont="1" applyFill="1" applyBorder="1" applyAlignment="1">
      <alignment horizontal="left" wrapText="1"/>
    </xf>
    <xf numFmtId="0" fontId="158" fillId="17" borderId="69" xfId="3" applyFont="1" applyFill="1" applyBorder="1" applyAlignment="1">
      <alignment horizontal="left" wrapText="1"/>
    </xf>
    <xf numFmtId="0" fontId="158" fillId="17" borderId="169" xfId="3" applyFont="1" applyFill="1" applyBorder="1" applyAlignment="1">
      <alignment horizontal="left" wrapText="1"/>
    </xf>
    <xf numFmtId="0" fontId="75" fillId="28" borderId="170" xfId="27" applyFont="1" applyFill="1" applyBorder="1" applyAlignment="1">
      <alignment horizontal="left" vertical="center" wrapText="1"/>
    </xf>
    <xf numFmtId="0" fontId="75" fillId="28" borderId="171" xfId="27" applyFont="1" applyFill="1" applyBorder="1" applyAlignment="1">
      <alignment horizontal="left" vertical="center" wrapText="1"/>
    </xf>
    <xf numFmtId="3" fontId="57" fillId="0" borderId="140" xfId="27" applyNumberFormat="1" applyFont="1" applyBorder="1" applyAlignment="1">
      <alignment horizontal="left" vertical="center" wrapText="1"/>
    </xf>
    <xf numFmtId="3" fontId="57" fillId="0" borderId="176" xfId="27" applyNumberFormat="1" applyFont="1" applyBorder="1" applyAlignment="1">
      <alignment horizontal="left" vertical="center" wrapText="1"/>
    </xf>
    <xf numFmtId="3" fontId="67" fillId="0" borderId="142" xfId="27" applyNumberFormat="1" applyFont="1" applyBorder="1" applyAlignment="1">
      <alignment horizontal="left" vertical="center" wrapText="1"/>
    </xf>
    <xf numFmtId="0" fontId="75" fillId="28" borderId="167" xfId="27" applyFont="1" applyFill="1" applyBorder="1" applyAlignment="1">
      <alignment horizontal="left" vertical="center" wrapText="1"/>
    </xf>
    <xf numFmtId="0" fontId="149" fillId="28" borderId="168" xfId="27" applyFont="1" applyFill="1" applyBorder="1" applyAlignment="1">
      <alignment horizontal="left" vertical="center" wrapText="1"/>
    </xf>
    <xf numFmtId="0" fontId="149" fillId="28" borderId="68" xfId="27" applyFont="1" applyFill="1" applyBorder="1" applyAlignment="1">
      <alignment horizontal="left" vertical="center" wrapText="1"/>
    </xf>
    <xf numFmtId="0" fontId="149" fillId="28" borderId="169" xfId="27" applyFont="1" applyFill="1" applyBorder="1" applyAlignment="1">
      <alignment horizontal="left" vertical="center" wrapText="1"/>
    </xf>
    <xf numFmtId="0" fontId="147" fillId="12" borderId="167" xfId="27" applyFont="1" applyFill="1" applyBorder="1" applyAlignment="1">
      <alignment horizontal="left" vertical="center" wrapText="1"/>
    </xf>
    <xf numFmtId="0" fontId="157" fillId="12" borderId="168" xfId="3" applyFont="1" applyFill="1" applyBorder="1" applyAlignment="1">
      <alignment horizontal="center" vertical="center" wrapText="1"/>
    </xf>
    <xf numFmtId="0" fontId="157" fillId="12" borderId="68" xfId="3" applyFont="1" applyFill="1" applyBorder="1" applyAlignment="1">
      <alignment horizontal="center" vertical="center" wrapText="1"/>
    </xf>
    <xf numFmtId="0" fontId="157" fillId="12" borderId="203" xfId="3" applyFont="1" applyFill="1" applyBorder="1" applyAlignment="1">
      <alignment horizontal="center" vertical="center" wrapText="1"/>
    </xf>
    <xf numFmtId="0" fontId="99" fillId="0" borderId="8" xfId="0" applyFont="1" applyBorder="1" applyAlignment="1">
      <alignment horizontal="left" vertical="center" wrapText="1" indent="1"/>
    </xf>
    <xf numFmtId="0" fontId="60" fillId="0" borderId="8" xfId="0" applyFont="1" applyBorder="1" applyAlignment="1">
      <alignment horizontal="left" vertical="center" wrapText="1" indent="1"/>
    </xf>
    <xf numFmtId="0" fontId="68" fillId="21" borderId="134" xfId="0" applyFont="1" applyFill="1" applyBorder="1" applyAlignment="1">
      <alignment horizontal="left" vertical="center" indent="1"/>
    </xf>
    <xf numFmtId="0" fontId="68" fillId="21" borderId="135" xfId="0" applyFont="1" applyFill="1" applyBorder="1" applyAlignment="1">
      <alignment horizontal="left" vertical="center" indent="1"/>
    </xf>
    <xf numFmtId="0" fontId="68" fillId="21" borderId="136" xfId="0" applyFont="1" applyFill="1" applyBorder="1" applyAlignment="1">
      <alignment horizontal="left" vertical="center" indent="1"/>
    </xf>
    <xf numFmtId="0" fontId="118" fillId="0" borderId="0" xfId="0" applyFont="1" applyAlignment="1">
      <alignment horizontal="left" wrapText="1"/>
    </xf>
    <xf numFmtId="0" fontId="71" fillId="6" borderId="80" xfId="10" applyFont="1" applyFill="1" applyBorder="1" applyAlignment="1">
      <alignment horizontal="center" vertical="center"/>
    </xf>
    <xf numFmtId="0" fontId="100" fillId="0" borderId="81" xfId="0" applyFont="1" applyBorder="1" applyAlignment="1">
      <alignment horizontal="center" vertical="center"/>
    </xf>
    <xf numFmtId="0" fontId="100" fillId="0" borderId="82" xfId="0" applyFont="1" applyBorder="1" applyAlignment="1">
      <alignment horizontal="center" vertical="center"/>
    </xf>
    <xf numFmtId="0" fontId="68" fillId="21" borderId="83" xfId="10" applyFont="1" applyFill="1" applyBorder="1" applyAlignment="1" applyProtection="1">
      <alignment horizontal="center" vertical="center" wrapText="1"/>
      <protection hidden="1"/>
    </xf>
    <xf numFmtId="0" fontId="68" fillId="21" borderId="24" xfId="0" applyFont="1" applyFill="1" applyBorder="1" applyAlignment="1" applyProtection="1">
      <alignment horizontal="center" vertical="center" wrapText="1"/>
      <protection hidden="1"/>
    </xf>
    <xf numFmtId="0" fontId="68" fillId="21" borderId="84" xfId="0" applyFont="1" applyFill="1" applyBorder="1" applyAlignment="1" applyProtection="1">
      <alignment horizontal="center" vertical="center" wrapText="1"/>
      <protection hidden="1"/>
    </xf>
    <xf numFmtId="0" fontId="123" fillId="21" borderId="85" xfId="10" applyFont="1" applyFill="1" applyBorder="1" applyAlignment="1">
      <alignment horizontal="center" vertical="center"/>
    </xf>
    <xf numFmtId="0" fontId="58" fillId="21" borderId="46" xfId="0" applyFont="1" applyFill="1" applyBorder="1" applyAlignment="1">
      <alignment horizontal="center" vertical="center"/>
    </xf>
    <xf numFmtId="0" fontId="58" fillId="21" borderId="86" xfId="0" applyFont="1" applyFill="1" applyBorder="1" applyAlignment="1">
      <alignment horizontal="center" vertical="center"/>
    </xf>
    <xf numFmtId="0" fontId="83" fillId="0" borderId="66" xfId="10" applyFont="1" applyBorder="1" applyAlignment="1">
      <alignment horizontal="center"/>
    </xf>
    <xf numFmtId="0" fontId="60" fillId="0" borderId="66" xfId="0" applyFont="1" applyBorder="1" applyAlignment="1">
      <alignment horizontal="center"/>
    </xf>
    <xf numFmtId="0" fontId="7" fillId="0" borderId="0" xfId="18" applyFont="1" applyAlignment="1">
      <alignment horizontal="center" vertical="center" wrapText="1"/>
    </xf>
    <xf numFmtId="0" fontId="140" fillId="0" borderId="130" xfId="18" applyFont="1" applyBorder="1" applyAlignment="1">
      <alignment horizontal="left" vertical="top" wrapText="1"/>
    </xf>
    <xf numFmtId="0" fontId="132" fillId="0" borderId="87" xfId="18" applyFont="1" applyBorder="1" applyAlignment="1" applyProtection="1">
      <alignment horizontal="left" vertical="top" wrapText="1"/>
      <protection hidden="1"/>
    </xf>
    <xf numFmtId="0" fontId="132" fillId="0" borderId="0" xfId="18" applyFont="1" applyAlignment="1" applyProtection="1">
      <alignment horizontal="left" vertical="top" wrapText="1"/>
      <protection hidden="1"/>
    </xf>
    <xf numFmtId="0" fontId="132" fillId="0" borderId="88" xfId="18" applyFont="1" applyBorder="1" applyAlignment="1" applyProtection="1">
      <alignment horizontal="left" vertical="top" wrapText="1"/>
      <protection hidden="1"/>
    </xf>
    <xf numFmtId="0" fontId="151" fillId="21" borderId="129" xfId="18" applyFont="1" applyFill="1" applyBorder="1" applyAlignment="1">
      <alignment horizontal="center" vertical="center"/>
    </xf>
    <xf numFmtId="0" fontId="151" fillId="21" borderId="130" xfId="18" applyFont="1" applyFill="1" applyBorder="1" applyAlignment="1">
      <alignment horizontal="center" vertical="center"/>
    </xf>
    <xf numFmtId="0" fontId="151" fillId="21" borderId="131" xfId="18" applyFont="1" applyFill="1" applyBorder="1" applyAlignment="1">
      <alignment horizontal="center" vertical="center"/>
    </xf>
    <xf numFmtId="0" fontId="151" fillId="21" borderId="89" xfId="18" applyFont="1" applyFill="1" applyBorder="1" applyAlignment="1">
      <alignment horizontal="center" vertical="center"/>
    </xf>
    <xf numFmtId="0" fontId="151" fillId="21" borderId="69" xfId="18" applyFont="1" applyFill="1" applyBorder="1" applyAlignment="1">
      <alignment horizontal="center" vertical="center"/>
    </xf>
    <xf numFmtId="0" fontId="151" fillId="21" borderId="90" xfId="18" applyFont="1" applyFill="1" applyBorder="1" applyAlignment="1">
      <alignment horizontal="center" vertical="center"/>
    </xf>
    <xf numFmtId="0" fontId="137" fillId="0" borderId="87" xfId="18" applyFont="1" applyBorder="1" applyAlignment="1">
      <alignment horizontal="left" vertical="top" wrapText="1"/>
    </xf>
    <xf numFmtId="0" fontId="137" fillId="0" borderId="0" xfId="18" applyFont="1" applyAlignment="1">
      <alignment horizontal="left" vertical="top" wrapText="1"/>
    </xf>
    <xf numFmtId="0" fontId="135" fillId="0" borderId="0" xfId="18" applyFont="1" applyAlignment="1">
      <alignment horizontal="left" vertical="top" wrapText="1"/>
    </xf>
    <xf numFmtId="0" fontId="135" fillId="0" borderId="88" xfId="18" applyFont="1" applyBorder="1" applyAlignment="1">
      <alignment horizontal="left" vertical="top" wrapText="1"/>
    </xf>
    <xf numFmtId="0" fontId="132" fillId="20" borderId="87" xfId="18" applyFont="1" applyFill="1" applyBorder="1" applyAlignment="1">
      <alignment horizontal="left" vertical="top"/>
    </xf>
    <xf numFmtId="0" fontId="132" fillId="20" borderId="0" xfId="18" applyFont="1" applyFill="1" applyAlignment="1">
      <alignment horizontal="left" vertical="top"/>
    </xf>
    <xf numFmtId="0" fontId="132" fillId="20" borderId="88" xfId="18" applyFont="1" applyFill="1" applyBorder="1" applyAlignment="1">
      <alignment horizontal="left" vertical="top"/>
    </xf>
    <xf numFmtId="0" fontId="121" fillId="0" borderId="87" xfId="18" applyFont="1" applyBorder="1" applyAlignment="1">
      <alignment vertical="top" wrapText="1"/>
    </xf>
    <xf numFmtId="0" fontId="121" fillId="0" borderId="0" xfId="18" applyFont="1" applyAlignment="1">
      <alignment vertical="top" wrapText="1"/>
    </xf>
    <xf numFmtId="0" fontId="121" fillId="0" borderId="88" xfId="18" applyFont="1" applyBorder="1" applyAlignment="1">
      <alignment vertical="top" wrapText="1"/>
    </xf>
    <xf numFmtId="0" fontId="132" fillId="0" borderId="87" xfId="18" applyFont="1" applyBorder="1" applyAlignment="1">
      <alignment vertical="top" wrapText="1"/>
    </xf>
    <xf numFmtId="0" fontId="132" fillId="0" borderId="0" xfId="18" applyFont="1" applyAlignment="1">
      <alignment vertical="top" wrapText="1"/>
    </xf>
    <xf numFmtId="0" fontId="132" fillId="0" borderId="88" xfId="18" applyFont="1" applyBorder="1" applyAlignment="1">
      <alignment vertical="top" wrapText="1"/>
    </xf>
    <xf numFmtId="0" fontId="136" fillId="0" borderId="129" xfId="18" applyFont="1" applyBorder="1" applyAlignment="1">
      <alignment horizontal="center" vertical="top"/>
    </xf>
    <xf numFmtId="0" fontId="136" fillId="0" borderId="130" xfId="18" applyFont="1" applyBorder="1" applyAlignment="1">
      <alignment horizontal="center" vertical="top"/>
    </xf>
    <xf numFmtId="0" fontId="136" fillId="0" borderId="131" xfId="18" applyFont="1" applyBorder="1" applyAlignment="1">
      <alignment horizontal="center" vertical="top"/>
    </xf>
    <xf numFmtId="0" fontId="138" fillId="20" borderId="87" xfId="18" applyFont="1" applyFill="1" applyBorder="1" applyAlignment="1">
      <alignment horizontal="center" vertical="top"/>
    </xf>
    <xf numFmtId="0" fontId="138" fillId="20" borderId="0" xfId="18" applyFont="1" applyFill="1" applyAlignment="1">
      <alignment horizontal="center" vertical="top"/>
    </xf>
    <xf numFmtId="0" fontId="138" fillId="20" borderId="88" xfId="18" applyFont="1" applyFill="1" applyBorder="1" applyAlignment="1">
      <alignment horizontal="center" vertical="top"/>
    </xf>
    <xf numFmtId="0" fontId="14" fillId="0" borderId="87" xfId="17" applyBorder="1" applyAlignment="1" applyProtection="1">
      <alignment vertical="top" wrapText="1"/>
      <protection locked="0"/>
    </xf>
    <xf numFmtId="0" fontId="14" fillId="0" borderId="0" xfId="17" applyAlignment="1" applyProtection="1">
      <alignment vertical="top" wrapText="1"/>
      <protection locked="0"/>
    </xf>
    <xf numFmtId="0" fontId="14" fillId="0" borderId="88" xfId="17" applyBorder="1" applyAlignment="1" applyProtection="1">
      <alignment vertical="top" wrapText="1"/>
      <protection locked="0"/>
    </xf>
    <xf numFmtId="0" fontId="102" fillId="21" borderId="0" xfId="17" applyFont="1" applyFill="1" applyAlignment="1">
      <alignment horizontal="center" vertical="center"/>
    </xf>
    <xf numFmtId="0" fontId="76" fillId="0" borderId="126" xfId="17" applyFont="1" applyBorder="1" applyAlignment="1">
      <alignment horizontal="left" vertical="top" wrapText="1"/>
    </xf>
    <xf numFmtId="0" fontId="76" fillId="0" borderId="0" xfId="17" applyFont="1" applyAlignment="1">
      <alignment horizontal="left" vertical="top" wrapText="1"/>
    </xf>
    <xf numFmtId="0" fontId="108" fillId="0" borderId="0" xfId="17" applyFont="1" applyAlignment="1">
      <alignment wrapText="1"/>
    </xf>
    <xf numFmtId="0" fontId="55" fillId="0" borderId="0" xfId="17" applyFont="1" applyAlignment="1">
      <alignment horizontal="center" vertical="center" wrapText="1"/>
    </xf>
    <xf numFmtId="171" fontId="55" fillId="0" borderId="69" xfId="17" applyNumberFormat="1" applyFont="1" applyBorder="1" applyAlignment="1">
      <alignment horizontal="center" vertical="center" wrapText="1"/>
    </xf>
    <xf numFmtId="0" fontId="14" fillId="0" borderId="130" xfId="17" applyBorder="1" applyAlignment="1" applyProtection="1">
      <alignment horizontal="center" vertical="top" wrapText="1"/>
      <protection locked="0"/>
    </xf>
    <xf numFmtId="0" fontId="14" fillId="0" borderId="131" xfId="17" applyBorder="1" applyAlignment="1" applyProtection="1">
      <alignment horizontal="center" vertical="top" wrapText="1"/>
      <protection locked="0"/>
    </xf>
    <xf numFmtId="0" fontId="53" fillId="0" borderId="89" xfId="17" applyFont="1" applyBorder="1" applyAlignment="1" applyProtection="1">
      <alignment vertical="top" wrapText="1"/>
      <protection locked="0"/>
    </xf>
    <xf numFmtId="0" fontId="53" fillId="0" borderId="69" xfId="17" applyFont="1" applyBorder="1" applyAlignment="1" applyProtection="1">
      <alignment vertical="top" wrapText="1"/>
      <protection locked="0"/>
    </xf>
    <xf numFmtId="0" fontId="53" fillId="0" borderId="90" xfId="17" applyFont="1" applyBorder="1" applyAlignment="1" applyProtection="1">
      <alignment vertical="top" wrapText="1"/>
      <protection locked="0"/>
    </xf>
    <xf numFmtId="0" fontId="14" fillId="0" borderId="89" xfId="17" applyBorder="1" applyAlignment="1" applyProtection="1">
      <alignment vertical="top" wrapText="1"/>
      <protection locked="0"/>
    </xf>
    <xf numFmtId="0" fontId="14" fillId="0" borderId="69" xfId="17" applyBorder="1" applyAlignment="1" applyProtection="1">
      <alignment vertical="top" wrapText="1"/>
      <protection locked="0"/>
    </xf>
    <xf numFmtId="0" fontId="14" fillId="0" borderId="90" xfId="17" applyBorder="1" applyAlignment="1" applyProtection="1">
      <alignment vertical="top" wrapText="1"/>
      <protection locked="0"/>
    </xf>
    <xf numFmtId="0" fontId="53" fillId="0" borderId="130" xfId="17" applyFont="1" applyBorder="1" applyAlignment="1" applyProtection="1">
      <alignment horizontal="center" vertical="top" wrapText="1"/>
      <protection locked="0"/>
    </xf>
    <xf numFmtId="0" fontId="53" fillId="0" borderId="131" xfId="17" applyFont="1" applyBorder="1" applyAlignment="1" applyProtection="1">
      <alignment horizontal="center" vertical="top" wrapText="1"/>
      <protection locked="0"/>
    </xf>
    <xf numFmtId="0" fontId="53" fillId="0" borderId="87" xfId="17" applyFont="1" applyBorder="1" applyAlignment="1" applyProtection="1">
      <alignment vertical="top" wrapText="1"/>
      <protection locked="0"/>
    </xf>
    <xf numFmtId="0" fontId="53" fillId="0" borderId="0" xfId="17" applyFont="1" applyAlignment="1" applyProtection="1">
      <alignment vertical="top" wrapText="1"/>
      <protection locked="0"/>
    </xf>
    <xf numFmtId="0" fontId="53" fillId="0" borderId="88" xfId="17" applyFont="1" applyBorder="1" applyAlignment="1" applyProtection="1">
      <alignment vertical="top" wrapText="1"/>
      <protection locked="0"/>
    </xf>
    <xf numFmtId="0" fontId="67" fillId="0" borderId="11" xfId="0" applyFont="1" applyBorder="1" applyAlignment="1">
      <alignment horizontal="left" vertical="center" wrapText="1"/>
    </xf>
    <xf numFmtId="0" fontId="60" fillId="0" borderId="15" xfId="0" applyFont="1" applyBorder="1" applyAlignment="1">
      <alignment horizontal="left" vertical="center" wrapText="1"/>
    </xf>
    <xf numFmtId="0" fontId="60" fillId="0" borderId="9" xfId="0" applyFont="1" applyBorder="1" applyAlignment="1">
      <alignment horizontal="left" vertical="center" wrapText="1"/>
    </xf>
    <xf numFmtId="0" fontId="67" fillId="0" borderId="19" xfId="0" applyFont="1" applyBorder="1" applyAlignment="1">
      <alignment horizontal="center" vertical="center"/>
    </xf>
    <xf numFmtId="0" fontId="65" fillId="0" borderId="10" xfId="0" applyFont="1" applyBorder="1" applyAlignment="1">
      <alignment horizontal="center" vertical="center"/>
    </xf>
    <xf numFmtId="0" fontId="65" fillId="19" borderId="12" xfId="0" applyFont="1" applyFill="1" applyBorder="1" applyAlignment="1" applyProtection="1">
      <alignment horizontal="left" vertical="center" wrapText="1" indent="1"/>
      <protection hidden="1"/>
    </xf>
    <xf numFmtId="0" fontId="60" fillId="19" borderId="20" xfId="0" applyFont="1" applyFill="1" applyBorder="1" applyAlignment="1" applyProtection="1">
      <alignment horizontal="left" vertical="center" wrapText="1" indent="1"/>
      <protection hidden="1"/>
    </xf>
    <xf numFmtId="0" fontId="60" fillId="19" borderId="13" xfId="0" applyFont="1" applyFill="1" applyBorder="1" applyAlignment="1" applyProtection="1">
      <alignment horizontal="left" vertical="center" wrapText="1" indent="1"/>
      <protection hidden="1"/>
    </xf>
    <xf numFmtId="0" fontId="60" fillId="0" borderId="0" xfId="3" applyFont="1" applyAlignment="1">
      <alignment horizontal="left" vertical="top" wrapText="1" indent="2"/>
    </xf>
    <xf numFmtId="0" fontId="60" fillId="0" borderId="4" xfId="3" quotePrefix="1" applyFont="1" applyBorder="1" applyAlignment="1">
      <alignment horizontal="left" vertical="top" wrapText="1" indent="2"/>
    </xf>
    <xf numFmtId="0" fontId="60" fillId="0" borderId="0" xfId="3" quotePrefix="1" applyFont="1" applyAlignment="1">
      <alignment horizontal="left" vertical="top" wrapText="1" indent="2"/>
    </xf>
    <xf numFmtId="0" fontId="83" fillId="0" borderId="122" xfId="3" applyFont="1" applyBorder="1" applyAlignment="1">
      <alignment horizontal="center"/>
    </xf>
    <xf numFmtId="0" fontId="60" fillId="0" borderId="117" xfId="3" applyFont="1" applyBorder="1" applyAlignment="1">
      <alignment horizontal="left" vertical="center" indent="1"/>
    </xf>
    <xf numFmtId="0" fontId="60" fillId="0" borderId="117" xfId="3" applyFont="1" applyBorder="1" applyAlignment="1">
      <alignment horizontal="left" vertical="center"/>
    </xf>
    <xf numFmtId="0" fontId="60" fillId="21" borderId="150" xfId="3" applyFont="1" applyFill="1" applyBorder="1" applyAlignment="1">
      <alignment horizontal="left" vertical="top" wrapText="1"/>
    </xf>
    <xf numFmtId="0" fontId="60" fillId="21" borderId="0" xfId="3" applyFont="1" applyFill="1" applyAlignment="1">
      <alignment vertical="top"/>
    </xf>
    <xf numFmtId="0" fontId="60" fillId="21" borderId="17" xfId="3" applyFont="1" applyFill="1" applyBorder="1" applyAlignment="1">
      <alignment vertical="top"/>
    </xf>
    <xf numFmtId="165" fontId="60" fillId="0" borderId="20" xfId="3" applyNumberFormat="1" applyFont="1" applyBorder="1" applyAlignment="1">
      <alignment horizontal="left" vertical="center" indent="1"/>
    </xf>
    <xf numFmtId="0" fontId="68" fillId="0" borderId="152" xfId="3" applyFont="1" applyBorder="1" applyAlignment="1">
      <alignment horizontal="center" vertical="center"/>
    </xf>
    <xf numFmtId="0" fontId="60" fillId="0" borderId="117" xfId="3" applyFont="1" applyBorder="1" applyAlignment="1">
      <alignment horizontal="center" vertical="center"/>
    </xf>
    <xf numFmtId="0" fontId="60" fillId="0" borderId="115" xfId="3" applyFont="1" applyBorder="1" applyAlignment="1">
      <alignment horizontal="center" vertical="center"/>
    </xf>
    <xf numFmtId="0" fontId="60" fillId="0" borderId="20" xfId="3" applyFont="1" applyBorder="1" applyAlignment="1">
      <alignment horizontal="left" vertical="center" wrapText="1"/>
    </xf>
    <xf numFmtId="0" fontId="60" fillId="0" borderId="13" xfId="3" applyFont="1" applyBorder="1" applyAlignment="1">
      <alignment horizontal="left" vertical="center" wrapText="1"/>
    </xf>
    <xf numFmtId="0" fontId="68" fillId="0" borderId="20" xfId="3" applyFont="1" applyBorder="1" applyAlignment="1">
      <alignment vertical="center"/>
    </xf>
    <xf numFmtId="0" fontId="68" fillId="0" borderId="13" xfId="3" applyFont="1" applyBorder="1" applyAlignment="1">
      <alignment vertical="center"/>
    </xf>
    <xf numFmtId="0" fontId="60" fillId="0" borderId="123" xfId="3" applyFont="1" applyBorder="1" applyAlignment="1" applyProtection="1">
      <alignment horizontal="center" vertical="center"/>
      <protection locked="0"/>
    </xf>
    <xf numFmtId="168" fontId="60" fillId="0" borderId="123" xfId="3" applyNumberFormat="1" applyFont="1" applyBorder="1" applyAlignment="1" applyProtection="1">
      <alignment horizontal="center"/>
      <protection locked="0"/>
    </xf>
    <xf numFmtId="0" fontId="83" fillId="0" borderId="122" xfId="3" applyFont="1" applyBorder="1" applyAlignment="1">
      <alignment horizontal="center" vertical="center" wrapText="1"/>
    </xf>
    <xf numFmtId="0" fontId="60" fillId="0" borderId="123" xfId="3" applyFont="1" applyBorder="1" applyAlignment="1" applyProtection="1">
      <alignment horizontal="center"/>
      <protection locked="0"/>
    </xf>
    <xf numFmtId="0" fontId="86" fillId="0" borderId="0" xfId="0" applyFont="1" applyAlignment="1">
      <alignment vertical="top" wrapText="1"/>
    </xf>
    <xf numFmtId="0" fontId="68" fillId="0" borderId="0" xfId="0" applyFont="1" applyAlignment="1">
      <alignment horizontal="center"/>
    </xf>
    <xf numFmtId="0" fontId="68" fillId="0" borderId="0" xfId="0" applyFont="1" applyAlignment="1">
      <alignment horizontal="left"/>
    </xf>
    <xf numFmtId="0" fontId="68" fillId="12" borderId="12" xfId="3" applyFont="1" applyFill="1" applyBorder="1" applyAlignment="1">
      <alignment horizontal="center" vertical="center" wrapText="1"/>
    </xf>
    <xf numFmtId="0" fontId="68" fillId="12" borderId="20" xfId="3" applyFont="1" applyFill="1" applyBorder="1" applyAlignment="1">
      <alignment horizontal="center" vertical="center" wrapText="1"/>
    </xf>
    <xf numFmtId="0" fontId="68" fillId="12" borderId="13" xfId="3" applyFont="1" applyFill="1" applyBorder="1" applyAlignment="1">
      <alignment horizontal="center" vertical="center" wrapText="1"/>
    </xf>
    <xf numFmtId="0" fontId="60" fillId="0" borderId="0" xfId="3" applyFont="1" applyAlignment="1">
      <alignment wrapText="1"/>
    </xf>
    <xf numFmtId="0" fontId="110" fillId="0" borderId="103" xfId="3" applyFont="1" applyBorder="1" applyAlignment="1">
      <alignment horizontal="center" vertical="center" wrapText="1"/>
    </xf>
    <xf numFmtId="0" fontId="110" fillId="0" borderId="0" xfId="3" applyFont="1" applyAlignment="1">
      <alignment horizontal="center" vertical="center" wrapText="1"/>
    </xf>
    <xf numFmtId="0" fontId="110" fillId="0" borderId="104" xfId="3" applyFont="1" applyBorder="1" applyAlignment="1">
      <alignment horizontal="center" vertical="center" wrapText="1"/>
    </xf>
    <xf numFmtId="0" fontId="110" fillId="0" borderId="105" xfId="3" applyFont="1" applyBorder="1" applyAlignment="1">
      <alignment horizontal="center" vertical="center" wrapText="1"/>
    </xf>
    <xf numFmtId="0" fontId="110" fillId="0" borderId="106" xfId="3" applyFont="1" applyBorder="1" applyAlignment="1">
      <alignment horizontal="center" vertical="center" wrapText="1"/>
    </xf>
    <xf numFmtId="0" fontId="110" fillId="0" borderId="107" xfId="3" applyFont="1" applyBorder="1" applyAlignment="1">
      <alignment horizontal="center" vertical="center" wrapText="1"/>
    </xf>
    <xf numFmtId="0" fontId="111" fillId="0" borderId="12" xfId="3" applyFont="1" applyBorder="1" applyAlignment="1" applyProtection="1">
      <alignment vertical="top" wrapText="1"/>
      <protection hidden="1"/>
    </xf>
    <xf numFmtId="0" fontId="111" fillId="0" borderId="20" xfId="3" applyFont="1" applyBorder="1" applyAlignment="1" applyProtection="1">
      <alignment vertical="top" wrapText="1"/>
      <protection hidden="1"/>
    </xf>
    <xf numFmtId="0" fontId="111" fillId="0" borderId="13" xfId="3" applyFont="1" applyBorder="1" applyAlignment="1" applyProtection="1">
      <alignment vertical="top" wrapText="1"/>
      <protection hidden="1"/>
    </xf>
    <xf numFmtId="0" fontId="58" fillId="0" borderId="11" xfId="3" applyFont="1" applyBorder="1" applyAlignment="1">
      <alignment vertical="top" wrapText="1"/>
    </xf>
    <xf numFmtId="0" fontId="58" fillId="0" borderId="15" xfId="3" applyFont="1" applyBorder="1" applyAlignment="1">
      <alignment vertical="top" wrapText="1"/>
    </xf>
    <xf numFmtId="0" fontId="58" fillId="0" borderId="9" xfId="3" applyFont="1" applyBorder="1" applyAlignment="1">
      <alignment vertical="top" wrapText="1"/>
    </xf>
    <xf numFmtId="0" fontId="68" fillId="0" borderId="45" xfId="3" applyFont="1" applyBorder="1" applyAlignment="1">
      <alignment horizontal="center" vertical="center" wrapText="1"/>
    </xf>
    <xf numFmtId="0" fontId="68" fillId="0" borderId="5" xfId="3" applyFont="1" applyBorder="1" applyAlignment="1">
      <alignment horizontal="center" vertical="center" wrapText="1"/>
    </xf>
    <xf numFmtId="0" fontId="68" fillId="0" borderId="6" xfId="3" applyFont="1" applyBorder="1" applyAlignment="1">
      <alignment horizontal="center" vertical="center" wrapText="1"/>
    </xf>
    <xf numFmtId="0" fontId="86" fillId="0" borderId="4" xfId="3" applyFont="1" applyBorder="1" applyAlignment="1" applyProtection="1">
      <alignment vertical="top"/>
      <protection hidden="1"/>
    </xf>
    <xf numFmtId="0" fontId="86" fillId="0" borderId="0" xfId="3" applyFont="1" applyAlignment="1" applyProtection="1">
      <alignment vertical="top"/>
      <protection hidden="1"/>
    </xf>
    <xf numFmtId="0" fontId="86" fillId="0" borderId="39" xfId="3" applyFont="1" applyBorder="1" applyAlignment="1" applyProtection="1">
      <alignment vertical="top"/>
      <protection hidden="1"/>
    </xf>
    <xf numFmtId="0" fontId="86" fillId="0" borderId="49" xfId="3" applyFont="1" applyBorder="1" applyAlignment="1" applyProtection="1">
      <alignment vertical="top"/>
      <protection hidden="1"/>
    </xf>
    <xf numFmtId="0" fontId="86" fillId="0" borderId="8" xfId="3" applyFont="1" applyBorder="1" applyAlignment="1" applyProtection="1">
      <alignment vertical="top"/>
      <protection hidden="1"/>
    </xf>
    <xf numFmtId="0" fontId="86" fillId="0" borderId="58" xfId="3" applyFont="1" applyBorder="1" applyAlignment="1" applyProtection="1">
      <alignment vertical="top"/>
      <protection hidden="1"/>
    </xf>
    <xf numFmtId="0" fontId="156" fillId="12" borderId="38" xfId="0" applyFont="1" applyFill="1" applyBorder="1" applyAlignment="1">
      <alignment horizontal="center" vertical="center" wrapText="1"/>
    </xf>
    <xf numFmtId="0" fontId="156" fillId="12" borderId="22" xfId="0" applyFont="1" applyFill="1" applyBorder="1" applyAlignment="1">
      <alignment horizontal="center" vertical="center" wrapText="1"/>
    </xf>
    <xf numFmtId="0" fontId="156" fillId="12" borderId="16" xfId="0" applyFont="1" applyFill="1" applyBorder="1" applyAlignment="1">
      <alignment horizontal="center" vertical="center" wrapText="1"/>
    </xf>
    <xf numFmtId="0" fontId="156" fillId="12" borderId="0" xfId="0" applyFont="1" applyFill="1" applyAlignment="1">
      <alignment horizontal="center" vertical="center" wrapText="1"/>
    </xf>
    <xf numFmtId="0" fontId="111" fillId="0" borderId="155" xfId="0" applyFont="1" applyBorder="1" applyAlignment="1">
      <alignment horizontal="center"/>
    </xf>
    <xf numFmtId="0" fontId="111" fillId="0" borderId="156" xfId="0" applyFont="1" applyBorder="1" applyAlignment="1">
      <alignment horizontal="center"/>
    </xf>
    <xf numFmtId="0" fontId="111" fillId="0" borderId="200" xfId="0" applyFont="1" applyBorder="1" applyAlignment="1">
      <alignment horizontal="center"/>
    </xf>
    <xf numFmtId="164" fontId="113" fillId="12" borderId="16" xfId="0" applyNumberFormat="1" applyFont="1" applyFill="1" applyBorder="1" applyAlignment="1">
      <alignment horizontal="center" vertical="center"/>
    </xf>
    <xf numFmtId="164" fontId="113" fillId="12" borderId="0" xfId="0" applyNumberFormat="1" applyFont="1" applyFill="1" applyAlignment="1">
      <alignment horizontal="center" vertical="center"/>
    </xf>
    <xf numFmtId="164" fontId="113" fillId="12" borderId="61" xfId="0" applyNumberFormat="1" applyFont="1" applyFill="1" applyBorder="1" applyAlignment="1">
      <alignment horizontal="center" vertical="center"/>
    </xf>
    <xf numFmtId="164" fontId="64" fillId="12" borderId="114" xfId="0" applyNumberFormat="1" applyFont="1" applyFill="1" applyBorder="1" applyAlignment="1">
      <alignment horizontal="center" vertical="top"/>
    </xf>
    <xf numFmtId="164" fontId="114" fillId="12" borderId="117" xfId="0" applyNumberFormat="1" applyFont="1" applyFill="1" applyBorder="1" applyAlignment="1">
      <alignment horizontal="center" vertical="top"/>
    </xf>
    <xf numFmtId="164" fontId="114" fillId="12" borderId="137" xfId="0" applyNumberFormat="1" applyFont="1" applyFill="1" applyBorder="1" applyAlignment="1">
      <alignment horizontal="center" vertical="top"/>
    </xf>
    <xf numFmtId="0" fontId="114" fillId="0" borderId="20" xfId="0" applyFont="1" applyBorder="1" applyAlignment="1">
      <alignment horizontal="left" vertical="top" wrapText="1"/>
    </xf>
    <xf numFmtId="0" fontId="58" fillId="0" borderId="13" xfId="0" applyFont="1" applyBorder="1" applyAlignment="1">
      <alignment horizontal="left" vertical="top" wrapText="1"/>
    </xf>
    <xf numFmtId="0" fontId="58" fillId="0" borderId="0" xfId="0" applyFont="1" applyAlignment="1">
      <alignment vertical="top" wrapText="1"/>
    </xf>
    <xf numFmtId="0" fontId="114" fillId="0" borderId="117" xfId="0" applyFont="1" applyBorder="1" applyAlignment="1">
      <alignment horizontal="left" vertical="center" wrapText="1"/>
    </xf>
    <xf numFmtId="0" fontId="60" fillId="0" borderId="115" xfId="0" applyFont="1" applyBorder="1" applyAlignment="1">
      <alignment horizontal="left" vertical="center" wrapText="1"/>
    </xf>
    <xf numFmtId="0" fontId="114" fillId="0" borderId="0" xfId="0" applyFont="1" applyAlignment="1">
      <alignment horizontal="left" vertical="center" wrapText="1"/>
    </xf>
    <xf numFmtId="0" fontId="58" fillId="0" borderId="17" xfId="0" applyFont="1" applyBorder="1" applyAlignment="1">
      <alignment vertical="center" wrapText="1"/>
    </xf>
    <xf numFmtId="0" fontId="114" fillId="0" borderId="20" xfId="0" applyFont="1" applyBorder="1" applyAlignment="1">
      <alignment horizontal="left" vertical="center" wrapText="1"/>
    </xf>
    <xf numFmtId="0" fontId="58" fillId="0" borderId="13" xfId="0" applyFont="1" applyBorder="1"/>
    <xf numFmtId="0" fontId="57" fillId="33" borderId="0" xfId="29" applyFont="1" applyFill="1" applyAlignment="1">
      <alignment horizontal="left" vertical="top" wrapText="1"/>
    </xf>
    <xf numFmtId="0" fontId="75" fillId="33" borderId="47" xfId="29" applyFont="1" applyFill="1" applyBorder="1" applyAlignment="1">
      <alignment horizontal="center"/>
    </xf>
    <xf numFmtId="0" fontId="119" fillId="33" borderId="207" xfId="29" applyFont="1" applyFill="1" applyBorder="1" applyAlignment="1">
      <alignment horizontal="center"/>
    </xf>
    <xf numFmtId="0" fontId="57" fillId="33" borderId="0" xfId="29" applyFont="1" applyFill="1" applyAlignment="1">
      <alignment horizontal="left" wrapText="1"/>
    </xf>
    <xf numFmtId="0" fontId="105" fillId="33" borderId="0" xfId="29" applyFont="1" applyFill="1" applyAlignment="1">
      <alignment horizontal="left" vertical="top" wrapText="1"/>
    </xf>
    <xf numFmtId="0" fontId="119" fillId="33" borderId="68" xfId="29" applyFont="1" applyFill="1" applyBorder="1" applyAlignment="1">
      <alignment horizontal="center"/>
    </xf>
  </cellXfs>
  <cellStyles count="30">
    <cellStyle name="Comma" xfId="1" builtinId="3"/>
    <cellStyle name="Hyperlink" xfId="2" builtinId="8"/>
    <cellStyle name="Hyperlink 2" xfId="14" xr:uid="{00000000-0005-0000-0000-000002000000}"/>
    <cellStyle name="Normal" xfId="0" builtinId="0"/>
    <cellStyle name="Normal 2" xfId="3" xr:uid="{00000000-0005-0000-0000-000004000000}"/>
    <cellStyle name="Normal 3" xfId="4" xr:uid="{00000000-0005-0000-0000-000005000000}"/>
    <cellStyle name="Normal 3 2" xfId="13" xr:uid="{00000000-0005-0000-0000-000006000000}"/>
    <cellStyle name="Normal 3 2 2" xfId="17" xr:uid="{00000000-0005-0000-0000-000007000000}"/>
    <cellStyle name="Normal 4" xfId="15" xr:uid="{00000000-0005-0000-0000-000008000000}"/>
    <cellStyle name="Normal 5" xfId="16" xr:uid="{00000000-0005-0000-0000-000009000000}"/>
    <cellStyle name="Normal 5 2" xfId="18" xr:uid="{22146912-9B0A-44D9-9632-C0830039C2F3}"/>
    <cellStyle name="Normal 6" xfId="19" xr:uid="{F0CC049C-38EE-4E09-B1B1-875F772AD17D}"/>
    <cellStyle name="Normal 7" xfId="20" xr:uid="{CEDF26E1-038E-4663-885C-E43B86B3AA04}"/>
    <cellStyle name="Normal 7 2" xfId="25" xr:uid="{3C6F0326-9445-44CB-8859-17EC2CCE8E8B}"/>
    <cellStyle name="Normal 7 3" xfId="27" xr:uid="{EA96E9F7-8F12-45FE-82B4-0CC701560BC2}"/>
    <cellStyle name="Normal 8" xfId="26" xr:uid="{4D13F381-3DFF-4EB0-A944-70102BC74833}"/>
    <cellStyle name="Normal 8 2" xfId="29" xr:uid="{F28A1B5D-3608-41E9-8A76-E81813F26EC2}"/>
    <cellStyle name="Normal 9" xfId="28" xr:uid="{C1C896BF-5EF8-48FD-A91D-CA6C4115833F}"/>
    <cellStyle name="Normal_AFRPG3" xfId="5" xr:uid="{00000000-0005-0000-0000-00000A000000}"/>
    <cellStyle name="Normal_AFRPG41" xfId="6" xr:uid="{00000000-0005-0000-0000-00000B000000}"/>
    <cellStyle name="Normal_AFRPG42" xfId="21" xr:uid="{411A246E-FD23-4273-AC50-9831AF33EDA5}"/>
    <cellStyle name="Normal_AFRPG43" xfId="22" xr:uid="{E2B3EB10-2B06-492E-BEF7-EB583800BDAD}"/>
    <cellStyle name="Normal_AFRPG44" xfId="23" xr:uid="{8C574BA5-BB72-46E5-A413-F6051FD671B4}"/>
    <cellStyle name="Normal_AFRPG47" xfId="7" xr:uid="{00000000-0005-0000-0000-00000C000000}"/>
    <cellStyle name="Normal_AFRPG53" xfId="24" xr:uid="{649F82D5-EA67-46C8-B598-57CFED262DC9}"/>
    <cellStyle name="Normal_AFRPG56" xfId="8" xr:uid="{00000000-0005-0000-0000-00000D000000}"/>
    <cellStyle name="Normal_AFRPG59" xfId="9" xr:uid="{00000000-0005-0000-0000-00000E000000}"/>
    <cellStyle name="Normal_AFRPG63" xfId="10" xr:uid="{00000000-0005-0000-0000-00000F000000}"/>
    <cellStyle name="Normal_AFRPG64" xfId="11" xr:uid="{00000000-0005-0000-0000-000010000000}"/>
    <cellStyle name="Normal_COVER" xfId="12" xr:uid="{00000000-0005-0000-0000-00001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DDDDDD"/>
      <rgbColor rgb="0000FFFF"/>
      <rgbColor rgb="00800000"/>
      <rgbColor rgb="00008000"/>
      <rgbColor rgb="00000080"/>
      <rgbColor rgb="00808000"/>
      <rgbColor rgb="00800080"/>
      <rgbColor rgb="00008080"/>
      <rgbColor rgb="00C0C0C0"/>
      <rgbColor rgb="00808080"/>
      <rgbColor rgb="00000000"/>
      <rgbColor rgb="00993366"/>
      <rgbColor rgb="00FFFFCC"/>
      <rgbColor rgb="00CCFFFF"/>
      <rgbColor rgb="00660066"/>
      <rgbColor rgb="00FF8080"/>
      <rgbColor rgb="000066CC"/>
      <rgbColor rgb="00CCCCFF"/>
      <rgbColor rgb="00DDDDDD"/>
      <rgbColor rgb="00FF00FF"/>
      <rgbColor rgb="00FFFF00"/>
      <rgbColor rgb="0000FFFF"/>
      <rgbColor rgb="00800080"/>
      <rgbColor rgb="00800000"/>
      <rgbColor rgb="00008080"/>
      <rgbColor rgb="000000FF"/>
      <rgbColor rgb="0000CCFF"/>
      <rgbColor rgb="00CCFFFF"/>
      <rgbColor rgb="00E1FFE1"/>
      <rgbColor rgb="00FFFFCC"/>
      <rgbColor rgb="0099CCFF"/>
      <rgbColor rgb="00CCFFFF"/>
      <rgbColor rgb="00CC99FF"/>
      <rgbColor rgb="00FFE1C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C"/>
      <color rgb="FFC0C0C0"/>
      <color rgb="FFFDDFC7"/>
      <color rgb="FFFFFF99"/>
      <color rgb="FF99FF33"/>
      <color rgb="FFFF9966"/>
      <color rgb="FFDDDDDD"/>
      <color rgb="FFFFCC99"/>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35" Type="http://schemas.openxmlformats.org/officeDocument/2006/relationships/customXml" Target="../customXml/item3.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isbe.net/Documents/CARES-CRRSA-ARP-Schedule-Instructions.pdf" TargetMode="External"/></Relationships>
</file>

<file path=xl/drawings/_rels/vmlDrawing5.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8</xdr:col>
      <xdr:colOff>190500</xdr:colOff>
      <xdr:row>0</xdr:row>
      <xdr:rowOff>95251</xdr:rowOff>
    </xdr:from>
    <xdr:to>
      <xdr:col>11</xdr:col>
      <xdr:colOff>781050</xdr:colOff>
      <xdr:row>1</xdr:row>
      <xdr:rowOff>257176</xdr:rowOff>
    </xdr:to>
    <xdr:sp macro="" textlink="">
      <xdr:nvSpPr>
        <xdr:cNvPr id="3" name="Rectangle 2">
          <a:extLst>
            <a:ext uri="{FF2B5EF4-FFF2-40B4-BE49-F238E27FC236}">
              <a16:creationId xmlns:a16="http://schemas.microsoft.com/office/drawing/2014/main" id="{00000000-0008-0000-0C00-000003000000}"/>
            </a:ext>
          </a:extLst>
        </xdr:cNvPr>
        <xdr:cNvSpPr/>
      </xdr:nvSpPr>
      <xdr:spPr>
        <a:xfrm>
          <a:off x="9020175" y="95251"/>
          <a:ext cx="3057525" cy="3238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b="1" baseline="0"/>
            <a:t>Click below for schedule instructions:</a:t>
          </a:r>
        </a:p>
        <a:p>
          <a:pPr algn="l"/>
          <a:endParaRPr lang="en-US" sz="1100" b="1"/>
        </a:p>
      </xdr:txBody>
    </xdr:sp>
    <xdr:clientData/>
  </xdr:twoCellAnchor>
  <xdr:twoCellAnchor>
    <xdr:from>
      <xdr:col>6</xdr:col>
      <xdr:colOff>828675</xdr:colOff>
      <xdr:row>1</xdr:row>
      <xdr:rowOff>314325</xdr:rowOff>
    </xdr:from>
    <xdr:to>
      <xdr:col>8</xdr:col>
      <xdr:colOff>28575</xdr:colOff>
      <xdr:row>2</xdr:row>
      <xdr:rowOff>295275</xdr:rowOff>
    </xdr:to>
    <xdr:sp macro="" textlink="">
      <xdr:nvSpPr>
        <xdr:cNvPr id="4" name="Arrow: Right 3">
          <a:extLst>
            <a:ext uri="{FF2B5EF4-FFF2-40B4-BE49-F238E27FC236}">
              <a16:creationId xmlns:a16="http://schemas.microsoft.com/office/drawing/2014/main" id="{00000000-0008-0000-0C00-000004000000}"/>
            </a:ext>
          </a:extLst>
        </xdr:cNvPr>
        <xdr:cNvSpPr/>
      </xdr:nvSpPr>
      <xdr:spPr>
        <a:xfrm>
          <a:off x="7962900" y="476250"/>
          <a:ext cx="895350" cy="3333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171449</xdr:colOff>
      <xdr:row>1</xdr:row>
      <xdr:rowOff>304799</xdr:rowOff>
    </xdr:from>
    <xdr:to>
      <xdr:col>11</xdr:col>
      <xdr:colOff>761999</xdr:colOff>
      <xdr:row>3</xdr:row>
      <xdr:rowOff>95250</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00000000-0008-0000-0C00-000005000000}"/>
            </a:ext>
          </a:extLst>
        </xdr:cNvPr>
        <xdr:cNvSpPr/>
      </xdr:nvSpPr>
      <xdr:spPr>
        <a:xfrm>
          <a:off x="9067799" y="466724"/>
          <a:ext cx="3057525" cy="49530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2000"/>
            <a:t>SCHEDULE</a:t>
          </a:r>
          <a:r>
            <a:rPr lang="en-US" sz="2000" baseline="0"/>
            <a:t> INSTRUCTIONS </a:t>
          </a:r>
        </a:p>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190501</xdr:colOff>
      <xdr:row>11</xdr:row>
      <xdr:rowOff>47625</xdr:rowOff>
    </xdr:from>
    <xdr:to>
      <xdr:col>0</xdr:col>
      <xdr:colOff>3390901</xdr:colOff>
      <xdr:row>13</xdr:row>
      <xdr:rowOff>180975</xdr:rowOff>
    </xdr:to>
    <xdr:sp macro="" textlink="">
      <xdr:nvSpPr>
        <xdr:cNvPr id="3" name="Arrow: Right 2">
          <a:extLst>
            <a:ext uri="{FF2B5EF4-FFF2-40B4-BE49-F238E27FC236}">
              <a16:creationId xmlns:a16="http://schemas.microsoft.com/office/drawing/2014/main" id="{00000000-0008-0000-0F00-000003000000}"/>
            </a:ext>
          </a:extLst>
        </xdr:cNvPr>
        <xdr:cNvSpPr/>
      </xdr:nvSpPr>
      <xdr:spPr>
        <a:xfrm>
          <a:off x="190501" y="2667000"/>
          <a:ext cx="3200400" cy="9715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Use</a:t>
          </a:r>
          <a:r>
            <a:rPr lang="en-US" sz="1100" baseline="0"/>
            <a:t> the resources to the right to determine if the contract should be listed below.  </a:t>
          </a:r>
        </a:p>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1244600</xdr:colOff>
          <xdr:row>11</xdr:row>
          <xdr:rowOff>152400</xdr:rowOff>
        </xdr:from>
        <xdr:to>
          <xdr:col>2</xdr:col>
          <xdr:colOff>774700</xdr:colOff>
          <xdr:row>13</xdr:row>
          <xdr:rowOff>50800</xdr:rowOff>
        </xdr:to>
        <xdr:sp macro="" textlink="">
          <xdr:nvSpPr>
            <xdr:cNvPr id="35847" name="Object 7" hidden="1">
              <a:extLst>
                <a:ext uri="{63B3BB69-23CF-44E3-9099-C40C66FF867C}">
                  <a14:compatExt spid="_x0000_s35847"/>
                </a:ext>
                <a:ext uri="{FF2B5EF4-FFF2-40B4-BE49-F238E27FC236}">
                  <a16:creationId xmlns:a16="http://schemas.microsoft.com/office/drawing/2014/main" id="{00000000-0008-0000-0F00-0000078C0000}"/>
                </a:ext>
              </a:extLst>
            </xdr:cNvPr>
            <xdr:cNvSpPr/>
          </xdr:nvSpPr>
          <xdr:spPr bwMode="auto">
            <a:xfrm>
              <a:off x="0" y="0"/>
              <a:ext cx="0" cy="0"/>
            </a:xfrm>
            <a:prstGeom prst="rect">
              <a:avLst/>
            </a:prstGeom>
            <a:solidFill>
              <a:srgbClr val="C0C0C0" mc:Ignorable="a14" a14:legacySpreadsheetColorIndex="22"/>
            </a:solidFill>
            <a:ln w="9525">
              <a:solidFill>
                <a:srgbClr val="000000"/>
              </a:solidFill>
              <a:prstDash val="dash"/>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11</xdr:row>
          <xdr:rowOff>292100</xdr:rowOff>
        </xdr:from>
        <xdr:to>
          <xdr:col>1</xdr:col>
          <xdr:colOff>850900</xdr:colOff>
          <xdr:row>13</xdr:row>
          <xdr:rowOff>12700</xdr:rowOff>
        </xdr:to>
        <xdr:sp macro="" textlink="">
          <xdr:nvSpPr>
            <xdr:cNvPr id="35849" name="Object 9" hidden="1">
              <a:extLst>
                <a:ext uri="{63B3BB69-23CF-44E3-9099-C40C66FF867C}">
                  <a14:compatExt spid="_x0000_s35849"/>
                </a:ext>
                <a:ext uri="{FF2B5EF4-FFF2-40B4-BE49-F238E27FC236}">
                  <a16:creationId xmlns:a16="http://schemas.microsoft.com/office/drawing/2014/main" id="{00000000-0008-0000-0F00-0000098C0000}"/>
                </a:ext>
              </a:extLst>
            </xdr:cNvPr>
            <xdr:cNvSpPr/>
          </xdr:nvSpPr>
          <xdr:spPr bwMode="auto">
            <a:xfrm>
              <a:off x="0" y="0"/>
              <a:ext cx="0" cy="0"/>
            </a:xfrm>
            <a:prstGeom prst="rect">
              <a:avLst/>
            </a:prstGeom>
            <a:solidFill>
              <a:srgbClr val="C0C0C0" mc:Ignorable="a14" a14:legacySpreadsheetColorIndex="22"/>
            </a:solidFill>
            <a:ln w="9525">
              <a:solidFill>
                <a:srgbClr val="000000"/>
              </a:solidFill>
              <a:prstDash val="dash"/>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3447183</xdr:colOff>
      <xdr:row>8</xdr:row>
      <xdr:rowOff>76200</xdr:rowOff>
    </xdr:from>
    <xdr:to>
      <xdr:col>0</xdr:col>
      <xdr:colOff>3542433</xdr:colOff>
      <xdr:row>8</xdr:row>
      <xdr:rowOff>133350</xdr:rowOff>
    </xdr:to>
    <xdr:sp macro="" textlink="">
      <xdr:nvSpPr>
        <xdr:cNvPr id="2" name="Right Arrow 1">
          <a:extLst>
            <a:ext uri="{FF2B5EF4-FFF2-40B4-BE49-F238E27FC236}">
              <a16:creationId xmlns:a16="http://schemas.microsoft.com/office/drawing/2014/main" id="{00000000-0008-0000-1000-000002000000}"/>
            </a:ext>
          </a:extLst>
        </xdr:cNvPr>
        <xdr:cNvSpPr/>
      </xdr:nvSpPr>
      <xdr:spPr>
        <a:xfrm>
          <a:off x="3447183" y="1457325"/>
          <a:ext cx="95250" cy="571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4</xdr:row>
      <xdr:rowOff>0</xdr:rowOff>
    </xdr:from>
    <xdr:to>
      <xdr:col>1</xdr:col>
      <xdr:colOff>495300</xdr:colOff>
      <xdr:row>4</xdr:row>
      <xdr:rowOff>0</xdr:rowOff>
    </xdr:to>
    <xdr:sp macro="" textlink="">
      <xdr:nvSpPr>
        <xdr:cNvPr id="26625" name="Text 17">
          <a:extLst>
            <a:ext uri="{FF2B5EF4-FFF2-40B4-BE49-F238E27FC236}">
              <a16:creationId xmlns:a16="http://schemas.microsoft.com/office/drawing/2014/main" id="{00000000-0008-0000-1100-000001680000}"/>
            </a:ext>
          </a:extLst>
        </xdr:cNvPr>
        <xdr:cNvSpPr txBox="1">
          <a:spLocks noChangeArrowheads="1"/>
        </xdr:cNvSpPr>
      </xdr:nvSpPr>
      <xdr:spPr bwMode="auto">
        <a:xfrm>
          <a:off x="552450" y="790575"/>
          <a:ext cx="485775"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COUNTY</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6" name="Text 18">
          <a:extLst>
            <a:ext uri="{FF2B5EF4-FFF2-40B4-BE49-F238E27FC236}">
              <a16:creationId xmlns:a16="http://schemas.microsoft.com/office/drawing/2014/main" id="{00000000-0008-0000-1100-000002680000}"/>
            </a:ext>
          </a:extLst>
        </xdr:cNvPr>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NAME</a:t>
          </a:r>
        </a:p>
      </xdr:txBody>
    </xdr:sp>
    <xdr:clientData/>
  </xdr:twoCellAnchor>
  <xdr:twoCellAnchor>
    <xdr:from>
      <xdr:col>1</xdr:col>
      <xdr:colOff>0</xdr:colOff>
      <xdr:row>4</xdr:row>
      <xdr:rowOff>0</xdr:rowOff>
    </xdr:from>
    <xdr:to>
      <xdr:col>1</xdr:col>
      <xdr:colOff>342900</xdr:colOff>
      <xdr:row>4</xdr:row>
      <xdr:rowOff>0</xdr:rowOff>
    </xdr:to>
    <xdr:sp macro="" textlink="">
      <xdr:nvSpPr>
        <xdr:cNvPr id="26627" name="Text 19">
          <a:extLst>
            <a:ext uri="{FF2B5EF4-FFF2-40B4-BE49-F238E27FC236}">
              <a16:creationId xmlns:a16="http://schemas.microsoft.com/office/drawing/2014/main" id="{00000000-0008-0000-1100-000003680000}"/>
            </a:ext>
          </a:extLst>
        </xdr:cNvPr>
        <xdr:cNvSpPr txBox="1">
          <a:spLocks noChangeArrowheads="1"/>
        </xdr:cNvSpPr>
      </xdr:nvSpPr>
      <xdr:spPr bwMode="auto">
        <a:xfrm>
          <a:off x="542925" y="790575"/>
          <a:ext cx="342900" cy="0"/>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en-US" sz="900" b="0" i="0" u="none" strike="noStrike" baseline="0">
              <a:solidFill>
                <a:srgbClr val="000000"/>
              </a:solidFill>
              <a:latin typeface="Tms Rmn"/>
            </a:rPr>
            <a:t>CODE</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8" name="Text 20">
          <a:extLst>
            <a:ext uri="{FF2B5EF4-FFF2-40B4-BE49-F238E27FC236}">
              <a16:creationId xmlns:a16="http://schemas.microsoft.com/office/drawing/2014/main" id="{00000000-0008-0000-1100-000004680000}"/>
            </a:ext>
          </a:extLst>
        </xdr:cNvPr>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NUMBER</a:t>
          </a:r>
        </a:p>
      </xdr:txBody>
    </xdr:sp>
    <xdr:clientData/>
  </xdr:twoCellAnchor>
  <xdr:twoCellAnchor>
    <xdr:from>
      <xdr:col>1</xdr:col>
      <xdr:colOff>0</xdr:colOff>
      <xdr:row>4</xdr:row>
      <xdr:rowOff>0</xdr:rowOff>
    </xdr:from>
    <xdr:to>
      <xdr:col>1</xdr:col>
      <xdr:colOff>514350</xdr:colOff>
      <xdr:row>4</xdr:row>
      <xdr:rowOff>0</xdr:rowOff>
    </xdr:to>
    <xdr:sp macro="" textlink="">
      <xdr:nvSpPr>
        <xdr:cNvPr id="26629" name="Text 21">
          <a:extLst>
            <a:ext uri="{FF2B5EF4-FFF2-40B4-BE49-F238E27FC236}">
              <a16:creationId xmlns:a16="http://schemas.microsoft.com/office/drawing/2014/main" id="{00000000-0008-0000-1100-000005680000}"/>
            </a:ext>
          </a:extLst>
        </xdr:cNvPr>
        <xdr:cNvSpPr txBox="1">
          <a:spLocks noChangeArrowheads="1"/>
        </xdr:cNvSpPr>
      </xdr:nvSpPr>
      <xdr:spPr bwMode="auto">
        <a:xfrm>
          <a:off x="542925" y="790575"/>
          <a:ext cx="5143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STREET</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12700</xdr:colOff>
          <xdr:row>0</xdr:row>
          <xdr:rowOff>139700</xdr:rowOff>
        </xdr:from>
        <xdr:to>
          <xdr:col>5</xdr:col>
          <xdr:colOff>279400</xdr:colOff>
          <xdr:row>5</xdr:row>
          <xdr:rowOff>12700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1500-000001CC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0</xdr:row>
          <xdr:rowOff>165100</xdr:rowOff>
        </xdr:from>
        <xdr:to>
          <xdr:col>7</xdr:col>
          <xdr:colOff>63500</xdr:colOff>
          <xdr:row>5</xdr:row>
          <xdr:rowOff>25400</xdr:rowOff>
        </xdr:to>
        <xdr:sp macro="" textlink="">
          <xdr:nvSpPr>
            <xdr:cNvPr id="52226" name="Object 2" hidden="1">
              <a:extLst>
                <a:ext uri="{63B3BB69-23CF-44E3-9099-C40C66FF867C}">
                  <a14:compatExt spid="_x0000_s52226"/>
                </a:ext>
                <a:ext uri="{FF2B5EF4-FFF2-40B4-BE49-F238E27FC236}">
                  <a16:creationId xmlns:a16="http://schemas.microsoft.com/office/drawing/2014/main" id="{00000000-0008-0000-1500-000002CC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5</xdr:row>
          <xdr:rowOff>88900</xdr:rowOff>
        </xdr:from>
        <xdr:to>
          <xdr:col>5</xdr:col>
          <xdr:colOff>279400</xdr:colOff>
          <xdr:row>9</xdr:row>
          <xdr:rowOff>139700</xdr:rowOff>
        </xdr:to>
        <xdr:sp macro="" textlink="">
          <xdr:nvSpPr>
            <xdr:cNvPr id="52227" name="Object 3" hidden="1">
              <a:extLst>
                <a:ext uri="{63B3BB69-23CF-44E3-9099-C40C66FF867C}">
                  <a14:compatExt spid="_x0000_s52227"/>
                </a:ext>
                <a:ext uri="{FF2B5EF4-FFF2-40B4-BE49-F238E27FC236}">
                  <a16:creationId xmlns:a16="http://schemas.microsoft.com/office/drawing/2014/main" id="{00000000-0008-0000-1500-000003CC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isbe.net/Documents/AFR_Instructions1.pdf" TargetMode="External"/><Relationship Id="rId7" Type="http://schemas.openxmlformats.org/officeDocument/2006/relationships/printerSettings" Target="../printerSettings/printerSettings1.bin"/><Relationship Id="rId2" Type="http://schemas.openxmlformats.org/officeDocument/2006/relationships/hyperlink" Target="https://sec1.isbe.net/iwas/asp/login.asp?js=true" TargetMode="External"/><Relationship Id="rId1" Type="http://schemas.openxmlformats.org/officeDocument/2006/relationships/hyperlink" Target="https://www.ilga.gov/legislation/ilcs/documents/010500050K3-7.htm" TargetMode="External"/><Relationship Id="rId6" Type="http://schemas.openxmlformats.org/officeDocument/2006/relationships/hyperlink" Target="https://www.isbe.net/Pages/Data-Analysis-Directories.aspx" TargetMode="External"/><Relationship Id="rId5" Type="http://schemas.openxmlformats.org/officeDocument/2006/relationships/hyperlink" Target="https://www.isbe.net/Pages/RCDTS-Lookup.aspx" TargetMode="External"/><Relationship Id="rId4" Type="http://schemas.openxmlformats.org/officeDocument/2006/relationships/hyperlink" Target="https://sec1.isbe.net/iwas/asp/login.asp?js=true"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isbe.net/Documents/100ARK.pdf" TargetMode="External"/><Relationship Id="rId2" Type="http://schemas.openxmlformats.org/officeDocument/2006/relationships/hyperlink" Target="http://www.isbe.net/rules/archive/pdfs/100ARK.pdf" TargetMode="External"/><Relationship Id="rId1" Type="http://schemas.openxmlformats.org/officeDocument/2006/relationships/hyperlink" Target="https://www.isbe.net/Pages/Single-Audit.aspx" TargetMode="External"/><Relationship Id="rId5" Type="http://schemas.openxmlformats.org/officeDocument/2006/relationships/printerSettings" Target="../printerSettings/printerSettings2.bin"/><Relationship Id="rId4" Type="http://schemas.openxmlformats.org/officeDocument/2006/relationships/hyperlink" Target="https://sec1.isbe.net/iwas/asp/login.asp?js=tru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isbe.net/Pages/School-District-Financial-Profile.aspx"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isbe.net/ebfdist" TargetMode="External"/></Relationships>
</file>

<file path=xl/worksheets/_rels/sheet16.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2.xml"/><Relationship Id="rId7" Type="http://schemas.openxmlformats.org/officeDocument/2006/relationships/oleObject" Target="../embeddings/oleObject2.bin"/><Relationship Id="rId2" Type="http://schemas.openxmlformats.org/officeDocument/2006/relationships/printerSettings" Target="../printerSettings/printerSettings16.bin"/><Relationship Id="rId1" Type="http://schemas.openxmlformats.org/officeDocument/2006/relationships/hyperlink" Target="https://www.isbe.net/Documents/indirect_cost_plan.pdf" TargetMode="External"/><Relationship Id="rId6" Type="http://schemas.openxmlformats.org/officeDocument/2006/relationships/image" Target="../media/image1.emf"/><Relationship Id="rId5" Type="http://schemas.openxmlformats.org/officeDocument/2006/relationships/oleObject" Target="../embeddings/oleObject1.bin"/><Relationship Id="rId4" Type="http://schemas.openxmlformats.org/officeDocument/2006/relationships/vmlDrawing" Target="../drawings/vmlDrawing5.v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s://www.isbe.net/Pages/Waivers.aspx" TargetMode="Externa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6.vml"/><Relationship Id="rId7" Type="http://schemas.openxmlformats.org/officeDocument/2006/relationships/image" Target="../media/image4.emf"/><Relationship Id="rId2" Type="http://schemas.openxmlformats.org/officeDocument/2006/relationships/drawing" Target="../drawings/drawing5.xml"/><Relationship Id="rId1" Type="http://schemas.openxmlformats.org/officeDocument/2006/relationships/printerSettings" Target="../printerSettings/printerSettings22.bin"/><Relationship Id="rId6" Type="http://schemas.openxmlformats.org/officeDocument/2006/relationships/oleObject" Target="../embeddings/oleObject4.bin"/><Relationship Id="rId5" Type="http://schemas.openxmlformats.org/officeDocument/2006/relationships/image" Target="../media/image3.emf"/><Relationship Id="rId4" Type="http://schemas.openxmlformats.org/officeDocument/2006/relationships/oleObject" Target="../embeddings/oleObject3.bin"/><Relationship Id="rId9" Type="http://schemas.openxmlformats.org/officeDocument/2006/relationships/image" Target="../media/image5.emf"/></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s://www.isbe.net/Documents/Guidance-GATA-Audit-Requirements.pdf" TargetMode="External"/><Relationship Id="rId1" Type="http://schemas.openxmlformats.org/officeDocument/2006/relationships/hyperlink" Target="https://www.isbe.net/_layouts/Download.aspx?SourceUrl=https://www.isbe.net/Documents/Single-Audit-Workpapers.xlsx&amp;web=1" TargetMode="Externa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pageSetUpPr fitToPage="1"/>
  </sheetPr>
  <dimension ref="A1:AF48"/>
  <sheetViews>
    <sheetView showGridLines="0" zoomScaleNormal="100" workbookViewId="0">
      <selection activeCell="B1" sqref="B1:D1"/>
    </sheetView>
  </sheetViews>
  <sheetFormatPr baseColWidth="10" defaultColWidth="8.6640625" defaultRowHeight="13"/>
  <cols>
    <col min="1" max="1" width="11.6640625" style="18" customWidth="1"/>
    <col min="2" max="2" width="3" style="18" customWidth="1"/>
    <col min="3" max="4" width="9.6640625" style="18" customWidth="1"/>
    <col min="5" max="5" width="3" style="18" customWidth="1"/>
    <col min="6" max="6" width="7.5" style="18" customWidth="1"/>
    <col min="7" max="7" width="8.33203125" style="18" customWidth="1"/>
    <col min="8" max="8" width="8.83203125" style="18" customWidth="1"/>
    <col min="9" max="9" width="1.5" style="18" customWidth="1"/>
    <col min="10" max="10" width="3.33203125" style="18" customWidth="1"/>
    <col min="11" max="11" width="5.83203125" style="18" customWidth="1"/>
    <col min="12" max="13" width="3.33203125" style="18" customWidth="1"/>
    <col min="14" max="14" width="6.5" style="18" customWidth="1"/>
    <col min="15" max="15" width="3.33203125" style="18" customWidth="1"/>
    <col min="16" max="16" width="12.6640625" style="18" customWidth="1"/>
    <col min="17" max="18" width="8.6640625" style="18" customWidth="1"/>
    <col min="19" max="19" width="7.33203125" style="18" customWidth="1"/>
    <col min="20" max="20" width="11" style="18" customWidth="1"/>
    <col min="21" max="21" width="3.1640625" style="18" customWidth="1"/>
    <col min="22" max="22" width="4.1640625" style="18" customWidth="1"/>
    <col min="23" max="23" width="5.83203125" style="18" customWidth="1"/>
    <col min="24" max="24" width="4.33203125" style="18" customWidth="1"/>
    <col min="25" max="25" width="8.83203125" style="18" customWidth="1"/>
    <col min="26" max="26" width="7.33203125" style="18" customWidth="1"/>
    <col min="27" max="27" width="9.6640625" style="18" customWidth="1"/>
    <col min="28" max="28" width="3.83203125" style="18" customWidth="1"/>
    <col min="29" max="31" width="8.6640625" style="18"/>
    <col min="32" max="32" width="25" style="18" bestFit="1" customWidth="1"/>
    <col min="33" max="16384" width="8.6640625" style="18"/>
  </cols>
  <sheetData>
    <row r="1" spans="1:32" ht="12" customHeight="1">
      <c r="A1" s="102" t="str">
        <f>"Due to ROE on "</f>
        <v xml:space="preserve">Due to ROE on </v>
      </c>
      <c r="B1" s="1634">
        <f>+'AFR22'!E4</f>
        <v>44848</v>
      </c>
      <c r="C1" s="1634"/>
      <c r="D1" s="1635"/>
      <c r="I1" s="1710" t="s">
        <v>351</v>
      </c>
      <c r="J1" s="1711"/>
      <c r="K1" s="1711"/>
      <c r="L1" s="1711"/>
      <c r="M1" s="1711"/>
      <c r="N1" s="1711"/>
      <c r="O1" s="1711"/>
      <c r="P1" s="1711"/>
      <c r="Q1" s="1711"/>
      <c r="R1" s="1711"/>
      <c r="S1" s="1711"/>
    </row>
    <row r="2" spans="1:32" ht="12" customHeight="1">
      <c r="A2" s="57" t="str">
        <f>"Due to ISBE on "</f>
        <v xml:space="preserve">Due to ISBE on </v>
      </c>
      <c r="B2" s="1636">
        <f>+'AFR22'!F4</f>
        <v>44880</v>
      </c>
      <c r="C2" s="1636"/>
      <c r="D2" s="1637"/>
      <c r="I2" s="1712" t="s">
        <v>1439</v>
      </c>
      <c r="J2" s="1711"/>
      <c r="K2" s="1711"/>
      <c r="L2" s="1711"/>
      <c r="M2" s="1711"/>
      <c r="N2" s="1711"/>
      <c r="O2" s="1711"/>
      <c r="P2" s="1711"/>
      <c r="Q2" s="1711"/>
      <c r="R2" s="1711"/>
      <c r="S2" s="1711"/>
    </row>
    <row r="3" spans="1:32" ht="12" customHeight="1">
      <c r="A3" s="925" t="str">
        <f>"SD/JA"&amp;MID('AFR22'!E2,3,2)</f>
        <v>SD/JA22</v>
      </c>
      <c r="B3" s="98"/>
      <c r="C3" s="98"/>
      <c r="D3" s="99"/>
      <c r="I3" s="1712" t="s">
        <v>51</v>
      </c>
      <c r="J3" s="1711"/>
      <c r="K3" s="1711"/>
      <c r="L3" s="1711"/>
      <c r="M3" s="1711"/>
      <c r="N3" s="1711"/>
      <c r="O3" s="1711"/>
      <c r="P3" s="1711"/>
      <c r="Q3" s="1711"/>
      <c r="R3" s="1711"/>
      <c r="S3" s="1711"/>
    </row>
    <row r="4" spans="1:32" ht="12" customHeight="1">
      <c r="A4" s="26"/>
      <c r="I4" s="1712" t="s">
        <v>464</v>
      </c>
      <c r="J4" s="1711"/>
      <c r="K4" s="1711"/>
      <c r="L4" s="1711"/>
      <c r="M4" s="1711"/>
      <c r="N4" s="1711"/>
      <c r="O4" s="1711"/>
      <c r="P4" s="1711"/>
      <c r="Q4" s="1711"/>
      <c r="R4" s="1711"/>
      <c r="S4" s="1711"/>
    </row>
    <row r="5" spans="1:32" ht="14" customHeight="1">
      <c r="B5" s="66" t="s">
        <v>4913</v>
      </c>
      <c r="C5" s="18" t="s">
        <v>814</v>
      </c>
      <c r="D5" s="53"/>
      <c r="E5" s="53"/>
      <c r="H5" s="52"/>
      <c r="I5" s="1719" t="s">
        <v>608</v>
      </c>
      <c r="J5" s="1666"/>
      <c r="K5" s="1666"/>
      <c r="L5" s="1666"/>
      <c r="M5" s="1666"/>
      <c r="N5" s="1666"/>
      <c r="O5" s="1666"/>
      <c r="P5" s="1666"/>
      <c r="Q5" s="1666"/>
      <c r="R5" s="1666"/>
      <c r="S5" s="1666"/>
      <c r="AF5" s="922"/>
    </row>
    <row r="6" spans="1:32" ht="14" customHeight="1">
      <c r="B6" s="66"/>
      <c r="C6" s="18" t="s">
        <v>815</v>
      </c>
      <c r="D6" s="53"/>
      <c r="E6" s="53"/>
      <c r="I6" s="1718" t="s">
        <v>788</v>
      </c>
      <c r="J6" s="1666"/>
      <c r="K6" s="1666"/>
      <c r="L6" s="1666"/>
      <c r="M6" s="1666"/>
      <c r="N6" s="1666"/>
      <c r="O6" s="1666"/>
      <c r="P6" s="1666"/>
      <c r="Q6" s="1666"/>
      <c r="R6" s="1666"/>
      <c r="S6" s="1666"/>
    </row>
    <row r="7" spans="1:32" ht="12.25" customHeight="1">
      <c r="B7" s="1014" t="str">
        <f>IF(AND(B5="",B6=""),"Check School District or Joint Agreement","")</f>
        <v/>
      </c>
      <c r="I7" s="1713" t="str">
        <f>"June 30, "&amp;'AFR22'!E2</f>
        <v>June 30, 2022</v>
      </c>
      <c r="J7" s="1714"/>
      <c r="K7" s="1714"/>
      <c r="L7" s="1714"/>
      <c r="M7" s="1714"/>
      <c r="N7" s="1714"/>
      <c r="O7" s="1714"/>
      <c r="P7" s="1714"/>
      <c r="Q7" s="1714"/>
      <c r="R7" s="1714"/>
      <c r="S7" s="1714"/>
    </row>
    <row r="8" spans="1:32" ht="12" customHeight="1">
      <c r="A8" s="65"/>
      <c r="B8" s="22"/>
      <c r="C8" s="22"/>
      <c r="D8" s="27"/>
      <c r="E8" s="27"/>
      <c r="F8" s="27"/>
      <c r="G8" s="27"/>
      <c r="H8" s="22"/>
      <c r="I8" s="22"/>
      <c r="J8" s="22"/>
      <c r="K8" s="22"/>
      <c r="L8" s="22"/>
      <c r="M8" s="22"/>
      <c r="N8" s="22"/>
      <c r="O8" s="22"/>
      <c r="P8" s="22"/>
      <c r="Q8" s="22"/>
      <c r="R8" s="22"/>
      <c r="S8" s="22"/>
      <c r="T8" s="22"/>
      <c r="U8" s="22"/>
      <c r="V8" s="22"/>
      <c r="W8" s="22"/>
      <c r="X8" s="22"/>
      <c r="Y8" s="22"/>
      <c r="Z8" s="22"/>
      <c r="AA8" s="22"/>
      <c r="AB8" s="22"/>
    </row>
    <row r="9" spans="1:32" ht="14" customHeight="1">
      <c r="A9" s="45"/>
      <c r="B9" s="29"/>
      <c r="C9" s="29"/>
      <c r="D9" s="29"/>
      <c r="E9" s="29"/>
      <c r="F9" s="29"/>
      <c r="G9" s="29"/>
      <c r="H9" s="30"/>
      <c r="I9" s="1715" t="s">
        <v>603</v>
      </c>
      <c r="J9" s="1716"/>
      <c r="K9" s="1716"/>
      <c r="L9" s="1716"/>
      <c r="M9" s="1716"/>
      <c r="N9" s="1716"/>
      <c r="O9" s="1716"/>
      <c r="P9" s="1716"/>
      <c r="Q9" s="1716"/>
      <c r="R9" s="1716"/>
      <c r="S9" s="1717"/>
      <c r="T9" s="1662" t="s">
        <v>473</v>
      </c>
      <c r="U9" s="1663"/>
      <c r="V9" s="1663"/>
      <c r="W9" s="1663"/>
      <c r="X9" s="1663"/>
      <c r="Y9" s="1663"/>
      <c r="Z9" s="1663"/>
      <c r="AA9" s="1664"/>
    </row>
    <row r="10" spans="1:32" ht="13.5" customHeight="1">
      <c r="A10" s="1671" t="s">
        <v>604</v>
      </c>
      <c r="B10" s="1672"/>
      <c r="C10" s="1672"/>
      <c r="D10" s="1672"/>
      <c r="E10" s="1672"/>
      <c r="F10" s="1672"/>
      <c r="G10" s="1672"/>
      <c r="H10" s="1673"/>
      <c r="I10" s="21"/>
      <c r="K10" s="20"/>
      <c r="T10" s="1665"/>
      <c r="U10" s="1666"/>
      <c r="V10" s="1666"/>
      <c r="W10" s="1666"/>
      <c r="X10" s="1666"/>
      <c r="Y10" s="1666"/>
      <c r="Z10" s="1666"/>
      <c r="AA10" s="1667"/>
    </row>
    <row r="11" spans="1:32" ht="14.25" customHeight="1">
      <c r="A11" s="1674" t="s">
        <v>858</v>
      </c>
      <c r="B11" s="1675"/>
      <c r="C11" s="1675"/>
      <c r="D11" s="1675"/>
      <c r="E11" s="1675"/>
      <c r="F11" s="1675"/>
      <c r="G11" s="1675"/>
      <c r="H11" s="1676"/>
      <c r="I11" s="19"/>
      <c r="J11" s="48"/>
      <c r="K11" s="19"/>
      <c r="O11" s="92" t="s">
        <v>4913</v>
      </c>
      <c r="P11" s="64" t="s">
        <v>164</v>
      </c>
      <c r="R11" s="20"/>
      <c r="S11" s="19"/>
      <c r="T11" s="1668"/>
      <c r="U11" s="1669"/>
      <c r="V11" s="1669"/>
      <c r="W11" s="1669"/>
      <c r="X11" s="1669"/>
      <c r="Y11" s="1669"/>
      <c r="Z11" s="1669"/>
      <c r="AA11" s="1670"/>
    </row>
    <row r="12" spans="1:32" ht="13.5" customHeight="1">
      <c r="A12" s="1507" t="s">
        <v>828</v>
      </c>
      <c r="B12" s="1508"/>
      <c r="C12" s="1508"/>
      <c r="D12" s="1508"/>
      <c r="E12" s="1508"/>
      <c r="F12" s="1508"/>
      <c r="G12" s="1508"/>
      <c r="H12" s="1509"/>
      <c r="I12" s="21"/>
      <c r="K12" s="20"/>
      <c r="O12" s="92"/>
      <c r="P12" s="64" t="s">
        <v>165</v>
      </c>
      <c r="Q12" s="48"/>
      <c r="T12" s="102" t="s">
        <v>222</v>
      </c>
      <c r="U12" s="29"/>
      <c r="V12" s="29"/>
      <c r="W12" s="29"/>
      <c r="X12" s="29"/>
      <c r="Y12" s="29"/>
      <c r="Z12" s="29"/>
      <c r="AA12" s="30"/>
    </row>
    <row r="13" spans="1:32" ht="13.5" customHeight="1">
      <c r="A13" s="1680" t="str">
        <f>IFERROR(VLOOKUP(A17,'SDJA Listing for cover page'!$B$2:$C$993,2,"false"),"Please select district from drop-down list on line 17.")</f>
        <v>24032001026</v>
      </c>
      <c r="B13" s="1681"/>
      <c r="C13" s="1681"/>
      <c r="D13" s="1681"/>
      <c r="E13" s="1681"/>
      <c r="F13" s="1681"/>
      <c r="G13" s="1681"/>
      <c r="H13" s="1682"/>
      <c r="I13" s="22"/>
      <c r="K13" s="20"/>
      <c r="T13" s="1685" t="s">
        <v>4897</v>
      </c>
      <c r="U13" s="1686"/>
      <c r="V13" s="1686"/>
      <c r="W13" s="1686"/>
      <c r="X13" s="1686"/>
      <c r="Y13" s="1687"/>
      <c r="Z13" s="1687"/>
      <c r="AA13" s="1688"/>
    </row>
    <row r="14" spans="1:32" ht="14" customHeight="1">
      <c r="A14" s="102" t="s">
        <v>636</v>
      </c>
      <c r="B14" s="49"/>
      <c r="C14" s="49"/>
      <c r="D14" s="49"/>
      <c r="E14" s="49"/>
      <c r="F14" s="49"/>
      <c r="G14" s="49"/>
      <c r="H14" s="35"/>
      <c r="I14" s="36"/>
      <c r="S14" s="31"/>
      <c r="T14" s="102" t="s">
        <v>1068</v>
      </c>
      <c r="U14" s="29"/>
      <c r="V14" s="29"/>
      <c r="W14" s="29"/>
      <c r="X14" s="29"/>
      <c r="Y14" s="29"/>
      <c r="Z14" s="29"/>
      <c r="AA14" s="30"/>
    </row>
    <row r="15" spans="1:32" ht="13.5" customHeight="1">
      <c r="A15" s="1677" t="s">
        <v>4908</v>
      </c>
      <c r="B15" s="1683"/>
      <c r="C15" s="1683"/>
      <c r="D15" s="1683"/>
      <c r="E15" s="1683"/>
      <c r="F15" s="1683"/>
      <c r="G15" s="1683"/>
      <c r="H15" s="1684"/>
      <c r="T15" s="1649" t="s">
        <v>4898</v>
      </c>
      <c r="U15" s="1650"/>
      <c r="V15" s="1650"/>
      <c r="W15" s="1650"/>
      <c r="X15" s="1650"/>
      <c r="Y15" s="1689"/>
      <c r="Z15" s="1689"/>
      <c r="AA15" s="1690"/>
    </row>
    <row r="16" spans="1:32" ht="13.5" customHeight="1">
      <c r="A16" s="102" t="s">
        <v>4820</v>
      </c>
      <c r="B16" s="49"/>
      <c r="C16" s="49"/>
      <c r="D16" s="47"/>
      <c r="E16" s="47"/>
      <c r="F16" s="47"/>
      <c r="G16" s="47"/>
      <c r="H16" s="37"/>
      <c r="I16" s="45"/>
      <c r="J16" s="29"/>
      <c r="K16" s="29"/>
      <c r="L16" s="29"/>
      <c r="M16" s="1698" t="s">
        <v>4854</v>
      </c>
      <c r="N16" s="1698"/>
      <c r="O16" s="1698"/>
      <c r="P16" s="1698"/>
      <c r="Q16" s="1698" t="s">
        <v>4866</v>
      </c>
      <c r="R16" s="1698"/>
      <c r="S16" s="1699"/>
      <c r="T16" s="102" t="s">
        <v>470</v>
      </c>
      <c r="U16" s="29"/>
      <c r="V16" s="29"/>
      <c r="W16" s="29"/>
      <c r="X16" s="29"/>
      <c r="Y16" s="29"/>
      <c r="Z16" s="33"/>
      <c r="AA16" s="30"/>
    </row>
    <row r="17" spans="1:27" ht="13.5" customHeight="1">
      <c r="A17" s="1641" t="s">
        <v>2677</v>
      </c>
      <c r="B17" s="1642"/>
      <c r="C17" s="1642"/>
      <c r="D17" s="1642"/>
      <c r="E17" s="1642"/>
      <c r="F17" s="1642"/>
      <c r="G17" s="1642"/>
      <c r="H17" s="1706"/>
      <c r="T17" s="1695" t="s">
        <v>4899</v>
      </c>
      <c r="U17" s="1696"/>
      <c r="V17" s="1696"/>
      <c r="W17" s="1696"/>
      <c r="X17" s="1696"/>
      <c r="Y17" s="1696"/>
      <c r="Z17" s="1696"/>
      <c r="AA17" s="1697"/>
    </row>
    <row r="18" spans="1:27" ht="13.5" customHeight="1">
      <c r="A18" s="102" t="s">
        <v>470</v>
      </c>
      <c r="B18" s="49"/>
      <c r="C18" s="47"/>
      <c r="D18" s="49"/>
      <c r="E18" s="49"/>
      <c r="F18" s="49"/>
      <c r="G18" s="49"/>
      <c r="H18" s="37"/>
      <c r="I18" s="1703" t="s">
        <v>605</v>
      </c>
      <c r="J18" s="1704"/>
      <c r="K18" s="1704"/>
      <c r="L18" s="1704"/>
      <c r="M18" s="1704"/>
      <c r="N18" s="1704"/>
      <c r="O18" s="1704"/>
      <c r="P18" s="1704"/>
      <c r="Q18" s="1704"/>
      <c r="R18" s="1704"/>
      <c r="S18" s="1705"/>
      <c r="T18" s="102" t="s">
        <v>635</v>
      </c>
      <c r="U18" s="29"/>
      <c r="V18" s="47"/>
      <c r="W18" s="33"/>
      <c r="X18" s="102" t="s">
        <v>223</v>
      </c>
      <c r="Y18" s="47"/>
      <c r="Z18" s="101" t="s">
        <v>606</v>
      </c>
      <c r="AA18" s="30"/>
    </row>
    <row r="19" spans="1:27" ht="13.5" customHeight="1">
      <c r="A19" s="1677" t="s">
        <v>4909</v>
      </c>
      <c r="B19" s="1678"/>
      <c r="C19" s="1678"/>
      <c r="D19" s="1678"/>
      <c r="E19" s="1678"/>
      <c r="F19" s="1678"/>
      <c r="G19" s="1678"/>
      <c r="H19" s="1679"/>
      <c r="I19" s="1707" t="s">
        <v>4843</v>
      </c>
      <c r="J19" s="1708"/>
      <c r="K19" s="1708"/>
      <c r="L19" s="1708"/>
      <c r="M19" s="1708"/>
      <c r="N19" s="1708"/>
      <c r="O19" s="1708"/>
      <c r="P19" s="1708"/>
      <c r="Q19" s="1708"/>
      <c r="R19" s="1708"/>
      <c r="S19" s="1709"/>
      <c r="T19" s="1677" t="s">
        <v>4900</v>
      </c>
      <c r="U19" s="1678"/>
      <c r="V19" s="1678"/>
      <c r="W19" s="1679"/>
      <c r="X19" s="1693" t="s">
        <v>4901</v>
      </c>
      <c r="Y19" s="1694"/>
      <c r="Z19" s="1691">
        <v>60450</v>
      </c>
      <c r="AA19" s="1692"/>
    </row>
    <row r="20" spans="1:27" ht="13.5" customHeight="1">
      <c r="A20" s="54" t="s">
        <v>635</v>
      </c>
      <c r="B20" s="29"/>
      <c r="C20" s="29"/>
      <c r="D20" s="29"/>
      <c r="E20" s="29"/>
      <c r="F20" s="29"/>
      <c r="G20" s="29"/>
      <c r="H20" s="41"/>
      <c r="I20" s="1707"/>
      <c r="J20" s="1708"/>
      <c r="K20" s="1708"/>
      <c r="L20" s="1708"/>
      <c r="M20" s="1708"/>
      <c r="N20" s="1708"/>
      <c r="O20" s="1708"/>
      <c r="P20" s="1708"/>
      <c r="Q20" s="1708"/>
      <c r="R20" s="1708"/>
      <c r="S20" s="1709"/>
      <c r="T20" s="102" t="s">
        <v>224</v>
      </c>
      <c r="U20" s="29"/>
      <c r="V20" s="47"/>
      <c r="W20" s="29"/>
      <c r="X20" s="102" t="s">
        <v>830</v>
      </c>
      <c r="Z20" s="29"/>
      <c r="AA20" s="30"/>
    </row>
    <row r="21" spans="1:27" ht="13.5" customHeight="1">
      <c r="A21" s="1677" t="s">
        <v>4910</v>
      </c>
      <c r="B21" s="1678"/>
      <c r="C21" s="1678"/>
      <c r="D21" s="1678"/>
      <c r="E21" s="1678"/>
      <c r="F21" s="1678"/>
      <c r="G21" s="1678"/>
      <c r="H21" s="1679"/>
      <c r="I21" s="1700" t="s">
        <v>4842</v>
      </c>
      <c r="J21" s="1701"/>
      <c r="K21" s="1701"/>
      <c r="L21" s="1701"/>
      <c r="M21" s="1701"/>
      <c r="N21" s="1701"/>
      <c r="O21" s="1701"/>
      <c r="P21" s="1701"/>
      <c r="Q21" s="1701"/>
      <c r="R21" s="1701"/>
      <c r="S21" s="1702"/>
      <c r="T21" s="1646" t="s">
        <v>4902</v>
      </c>
      <c r="U21" s="1647"/>
      <c r="V21" s="1647"/>
      <c r="W21" s="1647"/>
      <c r="X21" s="1659" t="s">
        <v>4903</v>
      </c>
      <c r="Y21" s="1660"/>
      <c r="Z21" s="1660"/>
      <c r="AA21" s="1661"/>
    </row>
    <row r="22" spans="1:27" ht="13.5" customHeight="1">
      <c r="A22" s="55" t="s">
        <v>471</v>
      </c>
      <c r="B22" s="38"/>
      <c r="C22" s="38"/>
      <c r="D22" s="38"/>
      <c r="E22" s="38"/>
      <c r="F22" s="38"/>
      <c r="G22" s="38"/>
      <c r="H22" s="39"/>
      <c r="I22" s="1700"/>
      <c r="J22" s="1701"/>
      <c r="K22" s="1701"/>
      <c r="L22" s="1701"/>
      <c r="M22" s="1701"/>
      <c r="N22" s="1701"/>
      <c r="O22" s="1701"/>
      <c r="P22" s="1701"/>
      <c r="Q22" s="1701"/>
      <c r="R22" s="1701"/>
      <c r="S22" s="1702"/>
      <c r="T22" s="1005" t="s">
        <v>1210</v>
      </c>
      <c r="U22" s="29"/>
      <c r="V22" s="47"/>
      <c r="W22" s="29"/>
      <c r="X22" s="102" t="s">
        <v>1057</v>
      </c>
      <c r="Z22" s="29"/>
      <c r="AA22" s="30"/>
    </row>
    <row r="23" spans="1:27" ht="13.5" customHeight="1">
      <c r="A23" s="1755" t="s">
        <v>4911</v>
      </c>
      <c r="B23" s="1756"/>
      <c r="C23" s="1756"/>
      <c r="D23" s="1756"/>
      <c r="E23" s="1756"/>
      <c r="F23" s="1756"/>
      <c r="G23" s="1756"/>
      <c r="H23" s="1757"/>
      <c r="J23" s="1758">
        <f>IF(B5="x",IF(AUDITCHECK!D32="AFR form Incomplete.","",IF(AUDITCHECK!D32="Deficit reduction plan is required.","School District must complete a deficit reduction plan in the 2022-2023 Budget",)),"")</f>
        <v>0</v>
      </c>
      <c r="K23" s="1758"/>
      <c r="L23" s="1758"/>
      <c r="M23" s="1758"/>
      <c r="N23" s="1758"/>
      <c r="O23" s="1758"/>
      <c r="P23" s="1758"/>
      <c r="Q23" s="1758"/>
      <c r="R23" s="1758"/>
      <c r="S23" s="1547"/>
      <c r="T23" s="1641" t="s">
        <v>4904</v>
      </c>
      <c r="U23" s="1642"/>
      <c r="V23" s="1642"/>
      <c r="W23" s="1642"/>
      <c r="X23" s="1656">
        <v>45565</v>
      </c>
      <c r="Y23" s="1657"/>
      <c r="Z23" s="1657"/>
      <c r="AA23" s="1658"/>
    </row>
    <row r="24" spans="1:27" ht="14" customHeight="1">
      <c r="A24" s="56" t="s">
        <v>606</v>
      </c>
      <c r="B24" s="32"/>
      <c r="C24" s="32"/>
      <c r="D24" s="32"/>
      <c r="E24" s="32"/>
      <c r="F24" s="32"/>
      <c r="G24" s="32"/>
      <c r="H24" s="40"/>
      <c r="J24" s="1758"/>
      <c r="K24" s="1758"/>
      <c r="L24" s="1758"/>
      <c r="M24" s="1758"/>
      <c r="N24" s="1758"/>
      <c r="O24" s="1758"/>
      <c r="P24" s="1758"/>
      <c r="Q24" s="1758"/>
      <c r="R24" s="1758"/>
      <c r="S24" s="1547"/>
      <c r="T24" s="67" t="s">
        <v>471</v>
      </c>
      <c r="U24" s="68"/>
      <c r="V24" s="68"/>
      <c r="W24" s="68"/>
      <c r="X24" s="69"/>
      <c r="Y24" s="69"/>
      <c r="Z24" s="69"/>
      <c r="AA24" s="70"/>
    </row>
    <row r="25" spans="1:27" ht="14" customHeight="1">
      <c r="A25" s="1677">
        <v>60416</v>
      </c>
      <c r="B25" s="1678"/>
      <c r="C25" s="1678"/>
      <c r="D25" s="1678"/>
      <c r="E25" s="1678"/>
      <c r="F25" s="1678"/>
      <c r="G25" s="1678"/>
      <c r="H25" s="1679"/>
      <c r="I25" s="36"/>
      <c r="J25" s="1759"/>
      <c r="K25" s="1759"/>
      <c r="L25" s="1759"/>
      <c r="M25" s="1759"/>
      <c r="N25" s="1759"/>
      <c r="O25" s="1759"/>
      <c r="P25" s="1759"/>
      <c r="Q25" s="1759"/>
      <c r="R25" s="1759"/>
      <c r="S25" s="1548"/>
      <c r="T25" s="1638" t="s">
        <v>4905</v>
      </c>
      <c r="U25" s="1639"/>
      <c r="V25" s="1639"/>
      <c r="W25" s="1639"/>
      <c r="X25" s="1639"/>
      <c r="Y25" s="1639"/>
      <c r="Z25" s="1639"/>
      <c r="AA25" s="1640"/>
    </row>
    <row r="26" spans="1:27" ht="6" customHeight="1">
      <c r="A26" s="71"/>
      <c r="B26" s="72"/>
      <c r="C26" s="72"/>
      <c r="D26" s="72"/>
      <c r="E26" s="72"/>
      <c r="F26" s="72"/>
      <c r="G26" s="72"/>
      <c r="H26" s="72"/>
      <c r="I26" s="1737" t="s">
        <v>1528</v>
      </c>
      <c r="J26" s="1738"/>
      <c r="K26" s="1738"/>
      <c r="L26" s="1738"/>
      <c r="M26" s="1738"/>
      <c r="N26" s="1738"/>
      <c r="O26" s="1738"/>
      <c r="P26" s="1738"/>
      <c r="Q26" s="1738"/>
      <c r="R26" s="1738"/>
      <c r="S26" s="1739"/>
      <c r="T26" s="29"/>
      <c r="AA26" s="30"/>
    </row>
    <row r="27" spans="1:27" ht="14" customHeight="1">
      <c r="A27" s="94"/>
      <c r="B27" s="75"/>
      <c r="C27" s="76" t="s">
        <v>1037</v>
      </c>
      <c r="D27" s="75"/>
      <c r="E27" s="75"/>
      <c r="I27" s="1740"/>
      <c r="J27" s="1741"/>
      <c r="K27" s="1741"/>
      <c r="L27" s="1741"/>
      <c r="M27" s="1741"/>
      <c r="N27" s="1741"/>
      <c r="O27" s="1741"/>
      <c r="P27" s="1741"/>
      <c r="Q27" s="1741"/>
      <c r="R27" s="1741"/>
      <c r="S27" s="1742"/>
      <c r="T27" s="78"/>
      <c r="U27" s="79"/>
      <c r="V27" s="79"/>
      <c r="W27" s="79"/>
      <c r="X27" s="79"/>
      <c r="Y27" s="79"/>
      <c r="Z27" s="79"/>
      <c r="AA27" s="80"/>
    </row>
    <row r="28" spans="1:27" ht="14" customHeight="1">
      <c r="A28" s="95"/>
      <c r="B28" s="73"/>
      <c r="C28" s="74" t="s">
        <v>1038</v>
      </c>
      <c r="D28" s="73"/>
      <c r="E28" s="73"/>
      <c r="F28" s="73"/>
      <c r="G28" s="73"/>
      <c r="I28" s="1743"/>
      <c r="J28" s="1744"/>
      <c r="K28" s="1744"/>
      <c r="L28" s="1744"/>
      <c r="M28" s="1744"/>
      <c r="N28" s="1744"/>
      <c r="O28" s="1744"/>
      <c r="P28" s="1744"/>
      <c r="Q28" s="1744"/>
      <c r="R28" s="1744"/>
      <c r="S28" s="1745"/>
      <c r="T28" s="78"/>
      <c r="U28" s="79"/>
      <c r="V28" s="79"/>
      <c r="W28" s="81" t="s">
        <v>930</v>
      </c>
      <c r="X28" s="79"/>
      <c r="Y28" s="79"/>
      <c r="Z28" s="79"/>
      <c r="AA28" s="80"/>
    </row>
    <row r="29" spans="1:27" ht="14" customHeight="1">
      <c r="A29" s="95"/>
      <c r="B29" s="83"/>
      <c r="C29" s="1511" t="s">
        <v>733</v>
      </c>
      <c r="D29" s="73"/>
      <c r="E29" s="83" t="s">
        <v>4912</v>
      </c>
      <c r="F29" s="87" t="s">
        <v>1055</v>
      </c>
      <c r="G29" s="73"/>
      <c r="I29" s="1746" t="s">
        <v>1527</v>
      </c>
      <c r="J29" s="1747"/>
      <c r="K29" s="1747"/>
      <c r="L29" s="1747"/>
      <c r="M29" s="1747"/>
      <c r="N29" s="1747"/>
      <c r="O29" s="1747"/>
      <c r="P29" s="1747"/>
      <c r="Q29" s="1747"/>
      <c r="R29" s="1747"/>
      <c r="S29" s="1748"/>
      <c r="T29"/>
      <c r="U29"/>
      <c r="V29"/>
      <c r="W29"/>
      <c r="X29"/>
      <c r="Y29"/>
      <c r="Z29"/>
      <c r="AA29" s="80"/>
    </row>
    <row r="30" spans="1:27" ht="13.5" customHeight="1">
      <c r="A30" s="96"/>
      <c r="B30" s="83"/>
      <c r="C30" s="1511" t="s">
        <v>1039</v>
      </c>
      <c r="D30" s="20"/>
      <c r="E30" s="20"/>
      <c r="F30" s="86"/>
      <c r="G30" s="73"/>
      <c r="H30" s="73"/>
      <c r="I30" s="1749"/>
      <c r="J30" s="1750"/>
      <c r="K30" s="1750"/>
      <c r="L30" s="1750"/>
      <c r="M30" s="1750"/>
      <c r="N30" s="1750"/>
      <c r="O30" s="1750"/>
      <c r="P30" s="1750"/>
      <c r="Q30" s="1750"/>
      <c r="R30" s="1750"/>
      <c r="S30" s="1751"/>
      <c r="T30"/>
      <c r="U30"/>
      <c r="V30"/>
      <c r="W30"/>
      <c r="X30"/>
      <c r="Y30"/>
      <c r="Z30"/>
      <c r="AA30" s="31"/>
    </row>
    <row r="31" spans="1:27" ht="13.5" customHeight="1">
      <c r="A31" s="96"/>
      <c r="B31" s="83"/>
      <c r="C31" s="1511" t="s">
        <v>1040</v>
      </c>
      <c r="D31" s="20"/>
      <c r="E31" s="20"/>
      <c r="F31" s="20"/>
      <c r="G31" s="20"/>
      <c r="H31" s="20"/>
      <c r="I31" s="1749"/>
      <c r="J31" s="1750"/>
      <c r="K31" s="1750"/>
      <c r="L31" s="1750"/>
      <c r="M31" s="1750"/>
      <c r="N31" s="1750"/>
      <c r="O31" s="1750"/>
      <c r="P31" s="1750"/>
      <c r="Q31" s="1750"/>
      <c r="R31" s="1750"/>
      <c r="S31" s="1751"/>
      <c r="T31"/>
      <c r="U31"/>
      <c r="V31"/>
      <c r="W31"/>
      <c r="X31"/>
      <c r="Y31"/>
      <c r="Z31"/>
      <c r="AA31" s="31"/>
    </row>
    <row r="32" spans="1:27" ht="6" customHeight="1">
      <c r="A32" s="96"/>
      <c r="B32" s="20"/>
      <c r="C32" s="20"/>
      <c r="D32" s="20"/>
      <c r="E32" s="20"/>
      <c r="F32" s="20"/>
      <c r="G32" s="20"/>
      <c r="H32" s="1544"/>
      <c r="I32" s="1749"/>
      <c r="J32" s="1750"/>
      <c r="K32" s="1750"/>
      <c r="L32" s="1750"/>
      <c r="M32" s="1750"/>
      <c r="N32" s="1750"/>
      <c r="O32" s="1750"/>
      <c r="P32" s="1750"/>
      <c r="Q32" s="1750"/>
      <c r="R32" s="1750"/>
      <c r="S32" s="1751"/>
      <c r="T32" s="973"/>
      <c r="U32" s="82"/>
      <c r="V32" s="82"/>
      <c r="W32" s="82"/>
      <c r="X32" s="82"/>
      <c r="Y32" s="82"/>
      <c r="Z32" s="82"/>
      <c r="AA32" s="31"/>
    </row>
    <row r="33" spans="1:27" ht="6" customHeight="1">
      <c r="A33" s="42"/>
      <c r="B33" s="29"/>
      <c r="C33" s="29"/>
      <c r="D33" s="29"/>
      <c r="E33" s="29"/>
      <c r="F33" s="29"/>
      <c r="G33" s="29"/>
      <c r="H33" s="29"/>
      <c r="I33" s="1752"/>
      <c r="J33" s="1753"/>
      <c r="K33" s="1753"/>
      <c r="L33" s="1753"/>
      <c r="M33" s="1753"/>
      <c r="N33" s="1753"/>
      <c r="O33" s="1753"/>
      <c r="P33" s="1753"/>
      <c r="Q33" s="1753"/>
      <c r="R33" s="1753"/>
      <c r="S33" s="1754"/>
      <c r="T33" s="29"/>
      <c r="U33" s="29"/>
      <c r="V33" s="29"/>
      <c r="W33" s="29"/>
      <c r="X33" s="29"/>
      <c r="Y33" s="29"/>
      <c r="Z33" s="29"/>
      <c r="AA33" s="30"/>
    </row>
    <row r="34" spans="1:27" ht="12" customHeight="1">
      <c r="A34" s="43"/>
      <c r="B34" s="92"/>
      <c r="C34" s="23" t="s">
        <v>482</v>
      </c>
      <c r="D34" s="22"/>
      <c r="E34" s="22"/>
      <c r="F34" s="22"/>
      <c r="G34" s="22"/>
      <c r="H34" s="22"/>
      <c r="I34" s="36"/>
      <c r="J34" s="52"/>
      <c r="L34" s="1545"/>
      <c r="M34" s="59" t="s">
        <v>631</v>
      </c>
      <c r="S34" s="31"/>
      <c r="U34" s="92"/>
      <c r="V34" s="23" t="s">
        <v>362</v>
      </c>
      <c r="AA34" s="31"/>
    </row>
    <row r="35" spans="1:27" ht="13.5" customHeight="1">
      <c r="A35" s="36"/>
      <c r="D35" s="25"/>
      <c r="E35" s="25"/>
      <c r="F35" s="25"/>
      <c r="G35" s="25"/>
      <c r="H35" s="25"/>
      <c r="I35" s="36"/>
      <c r="J35" s="24"/>
      <c r="L35" s="23" t="s">
        <v>632</v>
      </c>
      <c r="N35" s="24"/>
      <c r="O35" s="24"/>
      <c r="P35" s="1678"/>
      <c r="Q35" s="1678"/>
      <c r="R35" s="1678"/>
      <c r="S35" s="1512"/>
      <c r="W35" s="22"/>
      <c r="X35" s="22"/>
      <c r="Y35" s="22"/>
      <c r="AA35" s="31"/>
    </row>
    <row r="36" spans="1:27" ht="6" customHeight="1">
      <c r="A36" s="97"/>
      <c r="B36" s="28"/>
      <c r="C36" s="24"/>
      <c r="I36" s="60"/>
      <c r="J36" s="61"/>
      <c r="K36" s="62"/>
      <c r="L36" s="34"/>
      <c r="M36" s="34"/>
      <c r="N36" s="34"/>
      <c r="O36" s="34"/>
      <c r="P36" s="34"/>
      <c r="Q36" s="34"/>
      <c r="R36" s="34"/>
      <c r="S36" s="63"/>
      <c r="AA36" s="31"/>
    </row>
    <row r="37" spans="1:27" ht="13.5" customHeight="1">
      <c r="A37" s="102" t="s">
        <v>627</v>
      </c>
      <c r="B37" s="49"/>
      <c r="C37" s="49"/>
      <c r="D37" s="49"/>
      <c r="E37" s="49"/>
      <c r="F37" s="51"/>
      <c r="G37" s="49"/>
      <c r="H37" s="37"/>
      <c r="I37" s="102" t="s">
        <v>420</v>
      </c>
      <c r="J37" s="1513"/>
      <c r="K37" s="1513"/>
      <c r="L37" s="1513"/>
      <c r="M37" s="1513"/>
      <c r="N37" s="1513"/>
      <c r="O37" s="1513"/>
      <c r="P37" s="1514"/>
      <c r="Q37" s="1515"/>
      <c r="R37" s="1516"/>
      <c r="S37" s="37"/>
      <c r="T37" s="58" t="s">
        <v>361</v>
      </c>
      <c r="U37" s="1517"/>
      <c r="V37" s="1517"/>
      <c r="W37" s="1517"/>
      <c r="X37" s="51"/>
      <c r="Y37" s="50"/>
      <c r="Z37" s="29"/>
      <c r="AA37" s="30"/>
    </row>
    <row r="38" spans="1:27" ht="13.5" customHeight="1">
      <c r="A38" s="1641" t="s">
        <v>4933</v>
      </c>
      <c r="B38" s="1642"/>
      <c r="C38" s="1642"/>
      <c r="D38" s="1642"/>
      <c r="E38" s="1642"/>
      <c r="F38" s="1678"/>
      <c r="G38" s="1678"/>
      <c r="H38" s="1679"/>
      <c r="I38" s="1727"/>
      <c r="J38" s="1650"/>
      <c r="K38" s="1650"/>
      <c r="L38" s="1650"/>
      <c r="M38" s="1650"/>
      <c r="N38" s="1650"/>
      <c r="O38" s="1650"/>
      <c r="P38" s="1650"/>
      <c r="Q38" s="1650"/>
      <c r="R38" s="1650"/>
      <c r="S38" s="1651"/>
      <c r="T38" s="1649"/>
      <c r="U38" s="1650"/>
      <c r="V38" s="1650"/>
      <c r="W38" s="1650"/>
      <c r="X38" s="1650"/>
      <c r="Y38" s="1650"/>
      <c r="Z38" s="1650"/>
      <c r="AA38" s="1651"/>
    </row>
    <row r="39" spans="1:27" ht="12" customHeight="1">
      <c r="A39" s="1735" t="s">
        <v>471</v>
      </c>
      <c r="B39" s="1736"/>
      <c r="C39" s="47"/>
      <c r="D39" s="1518"/>
      <c r="E39" s="1518"/>
      <c r="F39" s="1515"/>
      <c r="G39" s="1518"/>
      <c r="H39" s="37"/>
      <c r="I39" s="1735" t="s">
        <v>471</v>
      </c>
      <c r="J39" s="1736"/>
      <c r="K39" s="1736"/>
      <c r="L39" s="1736"/>
      <c r="M39" s="1736"/>
      <c r="N39" s="1516"/>
      <c r="O39" s="47"/>
      <c r="P39" s="47"/>
      <c r="Q39" s="51"/>
      <c r="R39" s="47"/>
      <c r="S39" s="37"/>
      <c r="T39" s="47" t="s">
        <v>471</v>
      </c>
      <c r="U39" s="29"/>
      <c r="V39" s="47"/>
      <c r="W39" s="33"/>
      <c r="X39" s="51"/>
      <c r="Y39" s="29"/>
      <c r="Z39" s="29"/>
      <c r="AA39" s="30"/>
    </row>
    <row r="40" spans="1:27" ht="13.5" customHeight="1">
      <c r="A40" s="1729" t="s">
        <v>4934</v>
      </c>
      <c r="B40" s="1730"/>
      <c r="C40" s="1731"/>
      <c r="D40" s="1731"/>
      <c r="E40" s="1731"/>
      <c r="F40" s="1732"/>
      <c r="G40" s="1732"/>
      <c r="H40" s="1733"/>
      <c r="I40" s="1652"/>
      <c r="J40" s="1654"/>
      <c r="K40" s="1654"/>
      <c r="L40" s="1654"/>
      <c r="M40" s="1654"/>
      <c r="N40" s="1654"/>
      <c r="O40" s="1654"/>
      <c r="P40" s="1654"/>
      <c r="Q40" s="1654"/>
      <c r="R40" s="1654"/>
      <c r="S40" s="1655"/>
      <c r="T40" s="1652"/>
      <c r="U40" s="1653"/>
      <c r="V40" s="1654"/>
      <c r="W40" s="1654"/>
      <c r="X40" s="1654"/>
      <c r="Y40" s="1654"/>
      <c r="Z40" s="1654"/>
      <c r="AA40" s="1655"/>
    </row>
    <row r="41" spans="1:27" ht="11.5" customHeight="1">
      <c r="A41" s="54" t="s">
        <v>829</v>
      </c>
      <c r="B41" s="49"/>
      <c r="C41" s="49"/>
      <c r="D41" s="102" t="s">
        <v>830</v>
      </c>
      <c r="E41" s="47"/>
      <c r="F41" s="51"/>
      <c r="G41" s="49"/>
      <c r="H41" s="41"/>
      <c r="I41" s="57" t="s">
        <v>829</v>
      </c>
      <c r="J41" s="23"/>
      <c r="K41" s="22"/>
      <c r="L41" s="22"/>
      <c r="M41" s="22"/>
      <c r="N41" s="22"/>
      <c r="O41" s="22"/>
      <c r="P41" s="102" t="s">
        <v>830</v>
      </c>
      <c r="Q41" s="23"/>
      <c r="R41" s="22"/>
      <c r="S41" s="46"/>
      <c r="T41" s="47" t="s">
        <v>829</v>
      </c>
      <c r="U41" s="49"/>
      <c r="V41" s="49"/>
      <c r="W41" s="49"/>
      <c r="X41" s="102" t="s">
        <v>830</v>
      </c>
      <c r="Y41" s="49"/>
      <c r="Z41" s="47"/>
      <c r="AA41" s="35"/>
    </row>
    <row r="42" spans="1:27" ht="13.5" customHeight="1">
      <c r="A42" s="1724" t="s">
        <v>4935</v>
      </c>
      <c r="B42" s="1725"/>
      <c r="C42" s="1726"/>
      <c r="D42" s="1734" t="s">
        <v>4936</v>
      </c>
      <c r="E42" s="1725"/>
      <c r="F42" s="1725"/>
      <c r="G42" s="1725"/>
      <c r="H42" s="1726"/>
      <c r="I42" s="1648"/>
      <c r="J42" s="1644"/>
      <c r="K42" s="1644"/>
      <c r="L42" s="1644"/>
      <c r="M42" s="1644"/>
      <c r="N42" s="1644"/>
      <c r="O42" s="1645"/>
      <c r="P42" s="1643"/>
      <c r="Q42" s="1644"/>
      <c r="R42" s="1644"/>
      <c r="S42" s="1645"/>
      <c r="T42" s="1648"/>
      <c r="U42" s="1644"/>
      <c r="V42" s="1644"/>
      <c r="W42" s="1645"/>
      <c r="X42" s="1643"/>
      <c r="Y42" s="1644"/>
      <c r="Z42" s="1644"/>
      <c r="AA42" s="1645"/>
    </row>
    <row r="43" spans="1:27">
      <c r="A43" s="102" t="s">
        <v>831</v>
      </c>
      <c r="B43" s="49"/>
      <c r="C43" s="49"/>
      <c r="D43" s="49"/>
      <c r="E43" s="49"/>
      <c r="F43" s="49"/>
      <c r="G43" s="49"/>
      <c r="H43" s="35"/>
      <c r="I43" s="47" t="s">
        <v>831</v>
      </c>
      <c r="J43" s="49"/>
      <c r="K43" s="49"/>
      <c r="L43" s="49"/>
      <c r="M43" s="49"/>
      <c r="N43" s="49"/>
      <c r="O43" s="49"/>
      <c r="P43" s="49"/>
      <c r="Q43" s="49"/>
      <c r="R43" s="49"/>
      <c r="S43" s="35"/>
      <c r="T43" s="33" t="s">
        <v>831</v>
      </c>
      <c r="U43" s="29"/>
      <c r="V43" s="29"/>
      <c r="W43" s="29"/>
      <c r="X43" s="29"/>
      <c r="Y43" s="29"/>
      <c r="Z43" s="29"/>
      <c r="AA43" s="30"/>
    </row>
    <row r="44" spans="1:27" ht="13.5" customHeight="1">
      <c r="A44" s="1728"/>
      <c r="B44" s="1696"/>
      <c r="C44" s="1696"/>
      <c r="D44" s="1696"/>
      <c r="E44" s="1696"/>
      <c r="F44" s="1696"/>
      <c r="G44" s="1696"/>
      <c r="H44" s="1697"/>
      <c r="I44" s="1720"/>
      <c r="J44" s="1722"/>
      <c r="K44" s="1722"/>
      <c r="L44" s="1722"/>
      <c r="M44" s="1722"/>
      <c r="N44" s="1722"/>
      <c r="O44" s="1722"/>
      <c r="P44" s="1722"/>
      <c r="Q44" s="1722"/>
      <c r="R44" s="1722"/>
      <c r="S44" s="1723"/>
      <c r="T44" s="1720"/>
      <c r="U44" s="1721"/>
      <c r="V44" s="1721"/>
      <c r="W44" s="1721"/>
      <c r="X44" s="1721"/>
      <c r="Y44" s="1721"/>
      <c r="Z44" s="1722"/>
      <c r="AA44" s="1723"/>
    </row>
    <row r="45" spans="1:27" ht="13.5" customHeight="1">
      <c r="A45" s="21" t="s">
        <v>150</v>
      </c>
      <c r="Q45" s="21" t="s">
        <v>1148</v>
      </c>
      <c r="R45" s="21"/>
      <c r="S45" s="21"/>
      <c r="T45" s="1519"/>
      <c r="U45" s="21"/>
      <c r="V45" s="21"/>
      <c r="W45" s="21"/>
      <c r="X45" s="21"/>
      <c r="Y45" s="21"/>
      <c r="Z45" s="21"/>
      <c r="AA45" s="21"/>
    </row>
    <row r="46" spans="1:27" ht="10.5" customHeight="1">
      <c r="A46" s="926" t="str">
        <f>"ISBE Form SD50-35/JA50-60 (05/"&amp;MID('AFR22'!E2,3,2)&amp;"-version"&amp;'AFR22'!F2&amp;")"</f>
        <v>ISBE Form SD50-35/JA50-60 (05/22-version1)</v>
      </c>
      <c r="D46" s="21"/>
      <c r="E46" s="21"/>
      <c r="F46" s="21"/>
      <c r="G46" s="21"/>
      <c r="Q46" s="21" t="s">
        <v>1149</v>
      </c>
      <c r="R46" s="21"/>
      <c r="S46" s="21"/>
      <c r="T46" s="21"/>
      <c r="U46" s="21"/>
      <c r="V46" s="21"/>
      <c r="W46" s="21"/>
      <c r="X46" s="21"/>
      <c r="Y46" s="21"/>
      <c r="Z46" s="21"/>
      <c r="AA46" s="21"/>
    </row>
    <row r="47" spans="1:27">
      <c r="A47" s="84"/>
      <c r="Q47" s="21" t="s">
        <v>1391</v>
      </c>
      <c r="R47" s="21"/>
      <c r="S47" s="21"/>
      <c r="T47" s="21"/>
      <c r="U47" s="21"/>
      <c r="V47" s="21"/>
      <c r="W47" s="21"/>
      <c r="X47" s="21"/>
      <c r="Y47" s="21"/>
      <c r="Z47" s="21"/>
      <c r="AA47" s="21"/>
    </row>
    <row r="48" spans="1:27">
      <c r="A48" s="18" t="str">
        <f>VLOOKUP(A17,'SDJA Listing for cover page'!$B$2:$D$993,3,FALSE)</f>
        <v>24-032-0010-26_AFR22 Coal City CUSD 1</v>
      </c>
      <c r="Q48" s="21" t="s">
        <v>1392</v>
      </c>
      <c r="R48" s="21"/>
      <c r="S48" s="21"/>
      <c r="T48" s="21"/>
      <c r="U48" s="21"/>
      <c r="V48" s="21"/>
      <c r="W48" s="21"/>
      <c r="X48" s="21"/>
      <c r="Y48" s="21"/>
      <c r="Z48" s="21"/>
      <c r="AA48" s="21"/>
    </row>
  </sheetData>
  <sheetProtection algorithmName="SHA-512" hashValue="bWwdp6yBDebO4yScOMkeKiVJukUSl+O7i5iPlYQlQ4YmkRv9NOQLmTBhTjWDS9RgbRWXmTG+wptq790v6xGGQQ==" saltValue="DgEan6UvR46CJi1/lgo/4w==" spinCount="100000" sheet="1" objects="1" scenarios="1"/>
  <mergeCells count="58">
    <mergeCell ref="P35:R35"/>
    <mergeCell ref="I26:S28"/>
    <mergeCell ref="I29:S33"/>
    <mergeCell ref="A23:H23"/>
    <mergeCell ref="J23:R25"/>
    <mergeCell ref="A25:H25"/>
    <mergeCell ref="T44:AA44"/>
    <mergeCell ref="A42:C42"/>
    <mergeCell ref="I38:S38"/>
    <mergeCell ref="A44:H44"/>
    <mergeCell ref="A38:H38"/>
    <mergeCell ref="P42:S42"/>
    <mergeCell ref="I40:S40"/>
    <mergeCell ref="I44:S44"/>
    <mergeCell ref="A40:H40"/>
    <mergeCell ref="D42:H42"/>
    <mergeCell ref="I42:O42"/>
    <mergeCell ref="I39:M39"/>
    <mergeCell ref="A39:B39"/>
    <mergeCell ref="I1:S1"/>
    <mergeCell ref="I2:S2"/>
    <mergeCell ref="I7:S7"/>
    <mergeCell ref="I9:S9"/>
    <mergeCell ref="I6:S6"/>
    <mergeCell ref="I3:S3"/>
    <mergeCell ref="I4:S4"/>
    <mergeCell ref="I5:S5"/>
    <mergeCell ref="I21:S21"/>
    <mergeCell ref="I22:S22"/>
    <mergeCell ref="I18:S18"/>
    <mergeCell ref="A17:H17"/>
    <mergeCell ref="I19:S20"/>
    <mergeCell ref="A13:H13"/>
    <mergeCell ref="A15:H15"/>
    <mergeCell ref="T19:W19"/>
    <mergeCell ref="T13:AA13"/>
    <mergeCell ref="T15:AA15"/>
    <mergeCell ref="Z19:AA19"/>
    <mergeCell ref="X19:Y19"/>
    <mergeCell ref="T17:AA17"/>
    <mergeCell ref="M16:P16"/>
    <mergeCell ref="Q16:S16"/>
    <mergeCell ref="B1:D1"/>
    <mergeCell ref="B2:D2"/>
    <mergeCell ref="T25:AA25"/>
    <mergeCell ref="T23:W23"/>
    <mergeCell ref="X42:AA42"/>
    <mergeCell ref="T21:W21"/>
    <mergeCell ref="T42:W42"/>
    <mergeCell ref="T38:AA38"/>
    <mergeCell ref="T40:AA40"/>
    <mergeCell ref="X23:AA23"/>
    <mergeCell ref="X21:AA21"/>
    <mergeCell ref="T9:AA11"/>
    <mergeCell ref="A10:H10"/>
    <mergeCell ref="A11:H11"/>
    <mergeCell ref="A21:H21"/>
    <mergeCell ref="A19:H19"/>
  </mergeCells>
  <phoneticPr fontId="23" type="noConversion"/>
  <hyperlinks>
    <hyperlink ref="T22" r:id="rId1" xr:uid="{1847334A-9EEC-48E3-B43A-A496FF0948C7}"/>
    <hyperlink ref="I19" r:id="rId2" display="Submit electronic AFR directly to ISBE via IWAS -School District Financial Reports" xr:uid="{07D9A9B2-94B4-4810-BBA8-01527EDF9677}"/>
    <hyperlink ref="I21:S21" r:id="rId3" display="Annual Financial Report (AFR) Instructions" xr:uid="{4EAB97F9-FD3C-4DC3-9AAA-5454B72B9BCC}"/>
    <hyperlink ref="I19:S20" r:id="rId4" display="Submit electronic AFR directly to ISBE via IWAS -School District Financial Reports system (for auditor use only)" xr:uid="{3F65554B-8D1D-4BC1-8666-0957E7C73BD6}"/>
    <hyperlink ref="M16" r:id="rId5" xr:uid="{2675003A-A019-4D66-98AE-E7F7448FE35E}"/>
    <hyperlink ref="Q16:S16" r:id="rId6" display="School District Directory" xr:uid="{9BBF8723-BBBE-4E2E-A41D-5FD7B18E9748}"/>
  </hyperlinks>
  <pageMargins left="0.4" right="0.2" top="0.75" bottom="0.52" header="0.19" footer="0.17"/>
  <pageSetup scale="69" orientation="landscape" r:id="rId7"/>
  <headerFooter alignWithMargins="0">
    <oddFooter>&amp;L&amp;8Printed: &amp;D
&amp;F</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A70C2CF5-4974-48D5-99FA-593B6A7C1C33}">
          <x14:formula1>
            <xm:f>'SDJA Listing for cover page'!$B$2:$B$993</xm:f>
          </x14:formula1>
          <xm:sqref>A17:H17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83"/>
  <sheetViews>
    <sheetView showGridLines="0" topLeftCell="A18" zoomScale="110" zoomScaleNormal="110" workbookViewId="0">
      <selection activeCell="B79" sqref="B79"/>
    </sheetView>
  </sheetViews>
  <sheetFormatPr baseColWidth="10" defaultColWidth="9.1640625" defaultRowHeight="12"/>
  <cols>
    <col min="1" max="1" width="2.33203125" style="104" customWidth="1"/>
    <col min="2" max="2" width="88.1640625" style="104" customWidth="1"/>
    <col min="3" max="3" width="1" style="104" customWidth="1"/>
    <col min="4" max="4" width="23.5" style="104" customWidth="1"/>
    <col min="5" max="5" width="11" style="104" customWidth="1"/>
    <col min="6" max="6" width="5.1640625" style="104" customWidth="1"/>
    <col min="7" max="7" width="2.5" style="104" customWidth="1"/>
    <col min="8" max="8" width="5.5" style="104" customWidth="1"/>
    <col min="9" max="16384" width="9.1640625" style="104"/>
  </cols>
  <sheetData>
    <row r="1" spans="1:5" ht="13" thickBot="1">
      <c r="A1" s="103" t="s">
        <v>947</v>
      </c>
      <c r="C1" s="105" t="s">
        <v>1044</v>
      </c>
      <c r="D1" s="105"/>
      <c r="E1" s="105"/>
    </row>
    <row r="2" spans="1:5" ht="14" thickTop="1">
      <c r="A2" s="106"/>
      <c r="B2" s="106"/>
      <c r="C2" s="106" t="s">
        <v>1044</v>
      </c>
      <c r="D2" s="107" t="s">
        <v>610</v>
      </c>
      <c r="E2" s="108" t="s">
        <v>979</v>
      </c>
    </row>
    <row r="3" spans="1:5">
      <c r="C3" s="104" t="s">
        <v>1044</v>
      </c>
      <c r="D3" s="109"/>
    </row>
    <row r="4" spans="1:5">
      <c r="A4" s="110" t="s">
        <v>1365</v>
      </c>
      <c r="C4" s="104" t="s">
        <v>1044</v>
      </c>
      <c r="D4" s="111" t="s">
        <v>10</v>
      </c>
      <c r="E4" s="112" t="s">
        <v>22</v>
      </c>
    </row>
    <row r="5" spans="1:5">
      <c r="A5" s="110" t="s">
        <v>1367</v>
      </c>
      <c r="C5" s="104" t="s">
        <v>1044</v>
      </c>
      <c r="D5" s="111" t="s">
        <v>10</v>
      </c>
      <c r="E5" s="112" t="s">
        <v>22</v>
      </c>
    </row>
    <row r="6" spans="1:5">
      <c r="A6" s="110" t="s">
        <v>1366</v>
      </c>
      <c r="C6" s="104" t="s">
        <v>1044</v>
      </c>
      <c r="D6" s="109" t="s">
        <v>11</v>
      </c>
      <c r="E6" s="112" t="s">
        <v>844</v>
      </c>
    </row>
    <row r="7" spans="1:5">
      <c r="A7" s="110" t="s">
        <v>1368</v>
      </c>
      <c r="C7" s="104" t="s">
        <v>1044</v>
      </c>
      <c r="D7" s="111" t="s">
        <v>12</v>
      </c>
      <c r="E7" s="112" t="s">
        <v>845</v>
      </c>
    </row>
    <row r="8" spans="1:5">
      <c r="A8" s="110" t="s">
        <v>328</v>
      </c>
      <c r="C8" s="104" t="s">
        <v>1044</v>
      </c>
      <c r="D8" s="111"/>
      <c r="E8" s="112"/>
    </row>
    <row r="9" spans="1:5">
      <c r="B9" s="109" t="s">
        <v>600</v>
      </c>
      <c r="C9" s="109" t="s">
        <v>1044</v>
      </c>
      <c r="D9" s="111" t="s">
        <v>13</v>
      </c>
      <c r="E9" s="112" t="s">
        <v>23</v>
      </c>
    </row>
    <row r="10" spans="1:5">
      <c r="B10" s="109" t="s">
        <v>875</v>
      </c>
      <c r="C10" s="104" t="s">
        <v>1044</v>
      </c>
      <c r="D10" s="111"/>
      <c r="E10" s="112"/>
    </row>
    <row r="11" spans="1:5">
      <c r="B11" s="109" t="s">
        <v>1369</v>
      </c>
      <c r="C11" s="104" t="s">
        <v>1044</v>
      </c>
      <c r="D11" s="111" t="s">
        <v>14</v>
      </c>
      <c r="E11" s="112" t="s">
        <v>1511</v>
      </c>
    </row>
    <row r="12" spans="1:5">
      <c r="B12" s="111" t="s">
        <v>1370</v>
      </c>
      <c r="C12" s="104" t="s">
        <v>1044</v>
      </c>
      <c r="D12" s="111" t="s">
        <v>15</v>
      </c>
      <c r="E12" s="112" t="s">
        <v>1512</v>
      </c>
    </row>
    <row r="13" spans="1:5">
      <c r="B13" s="109" t="s">
        <v>1025</v>
      </c>
      <c r="C13" s="104" t="s">
        <v>1044</v>
      </c>
      <c r="D13" s="111" t="s">
        <v>16</v>
      </c>
      <c r="E13" s="112" t="s">
        <v>1513</v>
      </c>
    </row>
    <row r="14" spans="1:5">
      <c r="A14" s="110" t="s">
        <v>447</v>
      </c>
      <c r="B14" s="109"/>
      <c r="D14" s="111"/>
      <c r="E14" s="112"/>
    </row>
    <row r="15" spans="1:5">
      <c r="A15" s="114"/>
      <c r="B15" s="104" t="s">
        <v>1371</v>
      </c>
      <c r="C15" s="104" t="s">
        <v>1044</v>
      </c>
      <c r="D15" s="111" t="s">
        <v>17</v>
      </c>
      <c r="E15" s="112">
        <v>25</v>
      </c>
    </row>
    <row r="16" spans="1:5">
      <c r="A16" s="114"/>
      <c r="B16" s="104" t="s">
        <v>1372</v>
      </c>
      <c r="C16" s="104" t="s">
        <v>1044</v>
      </c>
      <c r="D16" s="111" t="s">
        <v>609</v>
      </c>
      <c r="E16" s="112">
        <v>26</v>
      </c>
    </row>
    <row r="17" spans="1:5">
      <c r="B17" s="109" t="s">
        <v>888</v>
      </c>
      <c r="C17" s="104" t="s">
        <v>1044</v>
      </c>
      <c r="E17" s="112"/>
    </row>
    <row r="18" spans="1:5">
      <c r="B18" s="109" t="s">
        <v>1378</v>
      </c>
      <c r="D18" s="111" t="s">
        <v>18</v>
      </c>
      <c r="E18" s="112">
        <v>27</v>
      </c>
    </row>
    <row r="19" spans="1:5">
      <c r="B19" s="109" t="s">
        <v>1580</v>
      </c>
      <c r="D19" s="111" t="s">
        <v>1581</v>
      </c>
      <c r="E19" s="1520" t="s">
        <v>4821</v>
      </c>
    </row>
    <row r="20" spans="1:5">
      <c r="A20" s="110" t="s">
        <v>980</v>
      </c>
      <c r="C20" s="104" t="s">
        <v>1044</v>
      </c>
      <c r="D20" s="111"/>
      <c r="E20" s="112"/>
    </row>
    <row r="21" spans="1:5">
      <c r="B21" s="109" t="s">
        <v>1373</v>
      </c>
      <c r="C21" s="104" t="s">
        <v>1044</v>
      </c>
      <c r="D21" s="111" t="s">
        <v>19</v>
      </c>
      <c r="E21" s="1521">
        <v>36</v>
      </c>
    </row>
    <row r="22" spans="1:5">
      <c r="B22" s="109" t="s">
        <v>1374</v>
      </c>
      <c r="C22" s="104" t="s">
        <v>1044</v>
      </c>
      <c r="D22" s="111" t="s">
        <v>20</v>
      </c>
      <c r="E22" s="1520" t="s">
        <v>4822</v>
      </c>
    </row>
    <row r="23" spans="1:5">
      <c r="A23" s="110"/>
      <c r="B23" s="104" t="s">
        <v>1363</v>
      </c>
      <c r="C23" s="104" t="s">
        <v>1044</v>
      </c>
      <c r="D23" s="109" t="s">
        <v>1446</v>
      </c>
      <c r="E23" s="1520">
        <v>40</v>
      </c>
    </row>
    <row r="24" spans="1:5">
      <c r="A24" s="110"/>
      <c r="B24" s="104" t="s">
        <v>1364</v>
      </c>
      <c r="D24" s="109" t="s">
        <v>568</v>
      </c>
      <c r="E24" s="1520">
        <v>41</v>
      </c>
    </row>
    <row r="25" spans="1:5">
      <c r="A25" s="110" t="s">
        <v>1244</v>
      </c>
      <c r="C25" s="104" t="s">
        <v>1044</v>
      </c>
      <c r="D25" s="109" t="s">
        <v>1124</v>
      </c>
      <c r="E25" s="1520">
        <v>42</v>
      </c>
    </row>
    <row r="26" spans="1:5">
      <c r="A26" s="110" t="s">
        <v>1375</v>
      </c>
      <c r="C26" s="104" t="s">
        <v>1044</v>
      </c>
      <c r="D26" s="111" t="s">
        <v>21</v>
      </c>
      <c r="E26" s="1520">
        <v>43</v>
      </c>
    </row>
    <row r="27" spans="1:5">
      <c r="A27" s="110" t="s">
        <v>1376</v>
      </c>
      <c r="C27" s="104" t="s">
        <v>1044</v>
      </c>
      <c r="D27" s="111" t="s">
        <v>502</v>
      </c>
      <c r="E27" s="1520">
        <v>44</v>
      </c>
    </row>
    <row r="28" spans="1:5">
      <c r="A28" s="110" t="s">
        <v>1377</v>
      </c>
      <c r="C28" s="104" t="s">
        <v>1044</v>
      </c>
      <c r="D28" s="111" t="s">
        <v>496</v>
      </c>
      <c r="E28" s="1520">
        <v>45</v>
      </c>
    </row>
    <row r="29" spans="1:5">
      <c r="A29" s="110" t="s">
        <v>1379</v>
      </c>
      <c r="D29" s="111" t="s">
        <v>611</v>
      </c>
      <c r="E29" s="1520">
        <v>46</v>
      </c>
    </row>
    <row r="30" spans="1:5">
      <c r="A30" s="110" t="s">
        <v>1380</v>
      </c>
      <c r="D30" s="111" t="s">
        <v>1125</v>
      </c>
      <c r="E30" s="1520">
        <v>47</v>
      </c>
    </row>
    <row r="31" spans="1:5">
      <c r="A31" s="115" t="s">
        <v>1381</v>
      </c>
      <c r="C31" s="104" t="s">
        <v>1044</v>
      </c>
      <c r="D31" s="111" t="s">
        <v>40</v>
      </c>
      <c r="E31" s="1520" t="s">
        <v>1594</v>
      </c>
    </row>
    <row r="32" spans="1:5">
      <c r="A32" s="109" t="s">
        <v>1602</v>
      </c>
      <c r="C32" s="104" t="s">
        <v>1044</v>
      </c>
      <c r="D32" s="111" t="s">
        <v>1535</v>
      </c>
      <c r="E32" s="296" t="s">
        <v>1593</v>
      </c>
    </row>
    <row r="33" spans="1:5">
      <c r="A33" s="114"/>
      <c r="D33" s="111"/>
      <c r="E33" s="113"/>
    </row>
    <row r="34" spans="1:5" ht="15.75" customHeight="1" thickBot="1">
      <c r="A34" s="1763" t="s">
        <v>946</v>
      </c>
      <c r="B34" s="1763"/>
      <c r="C34" s="1763"/>
      <c r="D34" s="1763"/>
      <c r="E34" s="1763"/>
    </row>
    <row r="35" spans="1:5" ht="13" thickTop="1">
      <c r="B35" s="115"/>
      <c r="C35" s="116"/>
      <c r="D35" s="116"/>
      <c r="E35" s="117"/>
    </row>
    <row r="36" spans="1:5" ht="1.5" customHeight="1">
      <c r="B36" s="115"/>
      <c r="C36" s="116"/>
      <c r="D36" s="116"/>
      <c r="E36" s="117"/>
    </row>
    <row r="37" spans="1:5" hidden="1">
      <c r="B37" s="115"/>
      <c r="C37" s="116"/>
      <c r="D37" s="116"/>
      <c r="E37" s="117"/>
    </row>
    <row r="38" spans="1:5" hidden="1">
      <c r="B38" s="115"/>
      <c r="C38" s="116"/>
      <c r="D38" s="116"/>
      <c r="E38" s="117"/>
    </row>
    <row r="39" spans="1:5">
      <c r="A39" s="1760" t="s">
        <v>618</v>
      </c>
      <c r="B39" s="1760"/>
      <c r="C39" s="1760"/>
      <c r="D39" s="1760"/>
      <c r="E39" s="1760"/>
    </row>
    <row r="40" spans="1:5">
      <c r="A40" s="1761" t="s">
        <v>1243</v>
      </c>
      <c r="B40" s="1761"/>
      <c r="C40" s="1761"/>
      <c r="D40" s="1761"/>
      <c r="E40" s="1761"/>
    </row>
    <row r="41" spans="1:5" ht="12.75" customHeight="1">
      <c r="A41" s="1762" t="s">
        <v>911</v>
      </c>
      <c r="B41" s="1762"/>
      <c r="C41" s="1762"/>
      <c r="D41" s="1762"/>
      <c r="E41" s="1762"/>
    </row>
    <row r="42" spans="1:5" ht="6.75" customHeight="1">
      <c r="A42" s="109"/>
      <c r="B42" s="118"/>
    </row>
    <row r="43" spans="1:5">
      <c r="A43" s="125" t="s">
        <v>883</v>
      </c>
      <c r="B43" s="126" t="s">
        <v>1579</v>
      </c>
    </row>
    <row r="44" spans="1:5" ht="6.75" customHeight="1">
      <c r="A44" s="127"/>
      <c r="B44" s="126"/>
    </row>
    <row r="45" spans="1:5">
      <c r="A45" s="125" t="s">
        <v>884</v>
      </c>
      <c r="B45" s="111" t="s">
        <v>1246</v>
      </c>
    </row>
    <row r="46" spans="1:5" ht="9.75" customHeight="1">
      <c r="A46" s="129"/>
      <c r="B46" s="128"/>
    </row>
    <row r="47" spans="1:5">
      <c r="A47" s="111" t="s">
        <v>1245</v>
      </c>
      <c r="B47" s="111" t="s">
        <v>4885</v>
      </c>
      <c r="C47" s="119"/>
    </row>
    <row r="48" spans="1:5" ht="9.75" customHeight="1">
      <c r="A48" s="128"/>
      <c r="B48" s="128"/>
      <c r="C48" s="119"/>
    </row>
    <row r="49" spans="1:2">
      <c r="A49" s="129" t="s">
        <v>1247</v>
      </c>
      <c r="B49" s="136" t="s">
        <v>1249</v>
      </c>
    </row>
    <row r="50" spans="1:2">
      <c r="B50" s="111" t="s">
        <v>4824</v>
      </c>
    </row>
    <row r="51" spans="1:2">
      <c r="A51" s="130"/>
      <c r="B51" s="128" t="s">
        <v>4886</v>
      </c>
    </row>
    <row r="52" spans="1:2" ht="4.5" customHeight="1">
      <c r="A52" s="130"/>
      <c r="B52" s="130"/>
    </row>
    <row r="53" spans="1:2">
      <c r="A53" s="130"/>
      <c r="B53" s="1522" t="s">
        <v>4825</v>
      </c>
    </row>
    <row r="54" spans="1:2" ht="8.25" customHeight="1">
      <c r="A54" s="130"/>
      <c r="B54" s="131"/>
    </row>
    <row r="55" spans="1:2">
      <c r="A55" s="130"/>
      <c r="B55" s="111" t="s">
        <v>1314</v>
      </c>
    </row>
    <row r="56" spans="1:2">
      <c r="A56" s="128"/>
      <c r="B56" s="130" t="s">
        <v>1316</v>
      </c>
    </row>
    <row r="57" spans="1:2">
      <c r="A57" s="132"/>
      <c r="B57" s="130" t="s">
        <v>1317</v>
      </c>
    </row>
    <row r="58" spans="1:2">
      <c r="A58" s="133"/>
      <c r="B58" s="573" t="s">
        <v>4823</v>
      </c>
    </row>
    <row r="59" spans="1:2">
      <c r="A59" s="134"/>
      <c r="B59" s="573"/>
    </row>
    <row r="60" spans="1:2" ht="6" customHeight="1">
      <c r="A60" s="135"/>
      <c r="B60" s="129"/>
    </row>
    <row r="61" spans="1:2">
      <c r="A61" s="111" t="s">
        <v>1248</v>
      </c>
      <c r="B61" s="136" t="s">
        <v>1315</v>
      </c>
    </row>
    <row r="62" spans="1:2">
      <c r="A62" s="128"/>
      <c r="B62" s="111" t="s">
        <v>4826</v>
      </c>
    </row>
    <row r="63" spans="1:2">
      <c r="A63" s="133"/>
      <c r="B63" s="575" t="s">
        <v>1615</v>
      </c>
    </row>
    <row r="64" spans="1:2">
      <c r="A64" s="128"/>
      <c r="B64" s="111" t="s">
        <v>1326</v>
      </c>
    </row>
    <row r="65" spans="1:9">
      <c r="A65" s="130"/>
      <c r="B65" s="130" t="s">
        <v>1318</v>
      </c>
    </row>
    <row r="66" spans="1:9" ht="12" customHeight="1">
      <c r="A66" s="128"/>
      <c r="B66" s="111" t="s">
        <v>1327</v>
      </c>
    </row>
    <row r="67" spans="1:9">
      <c r="A67" s="129"/>
      <c r="B67" s="130" t="s">
        <v>1319</v>
      </c>
    </row>
    <row r="68" spans="1:9">
      <c r="A68" s="130"/>
      <c r="B68" s="128" t="s">
        <v>1320</v>
      </c>
    </row>
    <row r="69" spans="1:9" ht="13.5" customHeight="1">
      <c r="A69" s="130"/>
      <c r="B69" s="128" t="s">
        <v>1321</v>
      </c>
    </row>
    <row r="70" spans="1:9" ht="12" customHeight="1">
      <c r="A70" s="130"/>
      <c r="B70" s="574" t="s">
        <v>1250</v>
      </c>
    </row>
    <row r="71" spans="1:9" ht="9" customHeight="1">
      <c r="A71" s="130"/>
      <c r="B71" s="137"/>
    </row>
    <row r="72" spans="1:9">
      <c r="A72" s="129" t="s">
        <v>1251</v>
      </c>
      <c r="B72" s="111" t="s">
        <v>1616</v>
      </c>
    </row>
    <row r="73" spans="1:9">
      <c r="A73" s="129"/>
      <c r="B73" s="111" t="s">
        <v>1322</v>
      </c>
    </row>
    <row r="74" spans="1:9" ht="8.25" customHeight="1">
      <c r="A74" s="129"/>
      <c r="B74" s="129"/>
    </row>
    <row r="75" spans="1:9" ht="12.25" customHeight="1">
      <c r="A75" s="129" t="s">
        <v>1252</v>
      </c>
      <c r="B75" s="136" t="s">
        <v>1323</v>
      </c>
    </row>
    <row r="76" spans="1:9" ht="12.25" customHeight="1">
      <c r="A76" s="130"/>
      <c r="B76" s="111" t="s">
        <v>4887</v>
      </c>
      <c r="C76" s="121"/>
      <c r="D76" s="122"/>
      <c r="E76" s="123"/>
      <c r="F76" s="123"/>
      <c r="G76" s="123"/>
      <c r="H76" s="123"/>
      <c r="I76" s="123"/>
    </row>
    <row r="77" spans="1:9" ht="11.25" customHeight="1">
      <c r="A77" s="130"/>
      <c r="B77" s="130" t="s">
        <v>1325</v>
      </c>
      <c r="C77" s="121"/>
      <c r="D77" s="124"/>
      <c r="E77" s="124"/>
      <c r="F77" s="124"/>
      <c r="G77" s="124"/>
      <c r="H77" s="124"/>
      <c r="I77" s="123"/>
    </row>
    <row r="78" spans="1:9" ht="12.25" customHeight="1">
      <c r="A78" s="130"/>
      <c r="B78" s="111" t="s">
        <v>1253</v>
      </c>
      <c r="C78" s="121"/>
      <c r="D78" s="124"/>
      <c r="E78" s="124"/>
      <c r="F78" s="124"/>
      <c r="G78" s="124"/>
      <c r="H78" s="124"/>
      <c r="I78" s="123"/>
    </row>
    <row r="79" spans="1:9" ht="11.25" customHeight="1">
      <c r="A79" s="129"/>
      <c r="B79" s="130" t="s">
        <v>1324</v>
      </c>
      <c r="C79" s="121"/>
      <c r="D79" s="124"/>
      <c r="E79" s="124"/>
      <c r="F79" s="124"/>
      <c r="G79" s="124"/>
      <c r="H79" s="124"/>
      <c r="I79" s="123"/>
    </row>
    <row r="80" spans="1:9" ht="12.25" customHeight="1">
      <c r="A80" s="114"/>
    </row>
    <row r="81" spans="1:1" ht="12.25" customHeight="1">
      <c r="A81" s="114"/>
    </row>
    <row r="82" spans="1:1" ht="3.75" customHeight="1">
      <c r="A82" s="114"/>
    </row>
    <row r="83" spans="1:1" ht="12.25" customHeight="1">
      <c r="A83" s="111"/>
    </row>
  </sheetData>
  <sheetProtection algorithmName="SHA-512" hashValue="1whnfoVQm1BVtSM/VHBtbfGGhPCpqSXQewO2JCVKjdbfjnHZK3IAv7nEpAjCuUyzPu++tKa07m3xaJW1jWL8Cg==" saltValue="vc318rxqlEHY8+OPlsM07Q==" spinCount="100000" sheet="1" objects="1" scenarios="1"/>
  <mergeCells count="4">
    <mergeCell ref="A39:E39"/>
    <mergeCell ref="A40:E40"/>
    <mergeCell ref="A41:E41"/>
    <mergeCell ref="A34:E34"/>
  </mergeCells>
  <hyperlinks>
    <hyperlink ref="B70" r:id="rId1" display="Federal Single Audit 2 CFR 200.500" xr:uid="{00000000-0004-0000-0100-000000000000}"/>
    <hyperlink ref="A41" r:id="rId2" xr:uid="{00000000-0004-0000-0100-000001000000}"/>
    <hyperlink ref="E4" location="'Aud Quest 2'!A1" display="2" xr:uid="{00000000-0004-0000-0100-000003000000}"/>
    <hyperlink ref="E5" location="'Aud Quest 2'!A1" display="2" xr:uid="{00000000-0004-0000-0100-000004000000}"/>
    <hyperlink ref="E6" location="'FP Info 3'!A1" display="3" xr:uid="{00000000-0004-0000-0100-000005000000}"/>
    <hyperlink ref="E7" location="'Fin Profile 4'!A1" display="4" xr:uid="{00000000-0004-0000-0100-000006000000}"/>
    <hyperlink ref="E9" location="'Assets-Liab 5-6'!A1" display="5 - 6 " xr:uid="{00000000-0004-0000-0100-000007000000}"/>
    <hyperlink ref="A41:E41" r:id="rId3" display="23, Illinois Administrative Code 100, Subtitle A, Chapter I, Subchapter C (Part 100)" xr:uid="{7C1E1BD6-79C5-4F4B-A024-68B0EBDC2E07}"/>
    <hyperlink ref="E11" location="'Acct Summary 7-9'!A1" display="7-9" xr:uid="{8E188520-0BF1-4ACB-859F-4E263F1527EC}"/>
    <hyperlink ref="E12" location="'Revenues 10-15'!A1" display="10-15" xr:uid="{4EF4A64D-3838-4C91-8894-C1E163F47FE8}"/>
    <hyperlink ref="E13" location="'Expenditures 16-24'!A1" display="16-24" xr:uid="{E25DD554-9606-414E-8E76-2732AB410B6E}"/>
    <hyperlink ref="E15" location="'Tax Sched 25'!A1" display="'Tax Sched 25'!A1" xr:uid="{4D534160-D615-4560-A437-04A3650BA0B0}"/>
    <hyperlink ref="E16" location="'Short-Term Long-Term Debt 26'!A1" display="'Short-Term Long-Term Debt 26'!A1" xr:uid="{577DC9B0-BD85-4913-9F1D-123AF47592F7}"/>
    <hyperlink ref="E18" location="'Rest Tax Levies-Tort Im 27'!A1" display="'Rest Tax Levies-Tort Im 27'!A1" xr:uid="{92C18FEF-A3EE-42AB-B1F3-712749D42AA6}"/>
    <hyperlink ref="E19" location="'CARES CRRSA ARP 28-35'!A1" display="28-35" xr:uid="{24A2378C-BC9C-4686-BB6D-7D36AA0BD9EB}"/>
    <hyperlink ref="E21" location="'Cap Outlay Deprec 36'!A1" display="'Cap Outlay Deprec 36'!A1" xr:uid="{1CFCD3D0-1358-4044-8FFA-CF4431A35350}"/>
    <hyperlink ref="E22" location="'PCTC-OEPP 37-39'!A1" display="37-39" xr:uid="{3C85557C-AEDD-4857-87A7-081C1A1BE2AB}"/>
    <hyperlink ref="E23" location="'Contracts Paid in CY 40'!A1" display="'Contracts Paid in CY 40'!A1" xr:uid="{FB296D56-B509-4982-8132-B710DBAE7108}"/>
    <hyperlink ref="E24" location="'ICR Computation 41'!A1" display="'ICR Computation 41'!A1" xr:uid="{E1711DF9-4249-42D8-8D89-ADA2A529C173}"/>
    <hyperlink ref="E25" location="'Shared Outsourced Services 42'!A1" display="'Shared Outsourced Services 42'!A1" xr:uid="{4D738C15-2397-4B71-80F7-8AFE020B66A1}"/>
    <hyperlink ref="E26" location="'AC 43'!A1" display="'AC 43'!A1" xr:uid="{CF79B7E6-D935-421C-9BB3-B77D4048C765}"/>
    <hyperlink ref="E27" location="'Itemization 44'!A1" display="'Itemization 44'!A1" xr:uid="{BC7B8197-6EDF-42A9-93E7-313EF45202D1}"/>
    <hyperlink ref="E28" location="'REF 45'!A1" display="'REF 45'!A1" xr:uid="{74104E0B-55F1-4A8B-8357-584A43A233A4}"/>
    <hyperlink ref="E29" location="'Opinion-Notes 46'!A1" display="'Opinion-Notes 46'!A1" xr:uid="{B05276B4-5540-4D73-895C-2311827F26AA}"/>
    <hyperlink ref="E30" location="'DeficitAFRSum Calc 47'!A1" display="'DeficitAFRSum Calc 47'!A1" xr:uid="{388E2419-0A1C-4AC2-9146-F825BE00A76B}"/>
    <hyperlink ref="E31" location="AUDITCHECK!A1" display="Auditcheck" xr:uid="{A40FF95F-5396-4420-A6C6-A8C84A00A192}"/>
    <hyperlink ref="B53" r:id="rId4" xr:uid="{E8ABA44B-1D96-4E89-9B45-3010502CE88F}"/>
  </hyperlinks>
  <pageMargins left="0.7" right="0.7" top="0.75" bottom="0.75" header="0.3" footer="0.3"/>
  <pageSetup scale="69" fitToHeight="0"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K141"/>
  <sheetViews>
    <sheetView showGridLines="0" defaultGridColor="0" topLeftCell="A97" colorId="8" zoomScaleNormal="100" workbookViewId="0">
      <selection activeCell="G117" sqref="G117"/>
    </sheetView>
  </sheetViews>
  <sheetFormatPr baseColWidth="10" defaultColWidth="9.1640625" defaultRowHeight="14"/>
  <cols>
    <col min="1" max="1" width="1.5" style="122" customWidth="1"/>
    <col min="2" max="2" width="2.83203125" style="138" customWidth="1"/>
    <col min="3" max="3" width="4.1640625" style="139" customWidth="1"/>
    <col min="4" max="4" width="40" style="122" customWidth="1"/>
    <col min="5" max="6" width="12.5" style="122" customWidth="1"/>
    <col min="7" max="7" width="11.6640625" style="122" customWidth="1"/>
    <col min="8" max="8" width="12" style="122" customWidth="1"/>
    <col min="9" max="9" width="11.83203125" style="122" customWidth="1"/>
    <col min="10" max="10" width="11.1640625" style="122" customWidth="1"/>
    <col min="11" max="16384" width="9.1640625" style="122"/>
  </cols>
  <sheetData>
    <row r="1" spans="1:11" ht="14.25" customHeight="1">
      <c r="E1" s="140"/>
    </row>
    <row r="2" spans="1:11" s="123" customFormat="1" ht="12.25" customHeight="1">
      <c r="A2" s="1764" t="s">
        <v>1043</v>
      </c>
      <c r="B2" s="1764"/>
      <c r="C2" s="1764"/>
      <c r="D2" s="1764"/>
      <c r="E2" s="1764"/>
      <c r="F2" s="1764"/>
      <c r="G2" s="1764"/>
      <c r="H2" s="1764"/>
      <c r="I2" s="1764"/>
      <c r="J2" s="1764"/>
    </row>
    <row r="3" spans="1:11" s="123" customFormat="1" ht="17.25" customHeight="1">
      <c r="A3" s="141"/>
      <c r="B3" s="141"/>
      <c r="C3" s="142"/>
      <c r="D3" s="143"/>
      <c r="E3" s="122"/>
    </row>
    <row r="4" spans="1:11">
      <c r="A4" s="232" t="s">
        <v>4888</v>
      </c>
      <c r="B4" s="232"/>
      <c r="C4" s="232"/>
      <c r="D4" s="232"/>
      <c r="E4" s="232"/>
      <c r="F4" s="232"/>
      <c r="G4" s="232"/>
      <c r="H4" s="232"/>
      <c r="I4" s="232"/>
      <c r="J4" s="232"/>
      <c r="K4" s="232"/>
    </row>
    <row r="5" spans="1:11">
      <c r="A5" s="163" t="s">
        <v>1267</v>
      </c>
      <c r="B5" s="232"/>
      <c r="C5" s="232"/>
      <c r="D5" s="232"/>
      <c r="E5" s="232"/>
      <c r="F5" s="232"/>
      <c r="G5" s="232"/>
      <c r="H5" s="232"/>
      <c r="I5" s="232"/>
      <c r="J5" s="232"/>
      <c r="K5" s="232"/>
    </row>
    <row r="6" spans="1:11" ht="16.5" customHeight="1">
      <c r="A6" s="144"/>
      <c r="B6" s="145"/>
      <c r="C6" s="146"/>
      <c r="D6" s="145"/>
    </row>
    <row r="7" spans="1:11" ht="15" customHeight="1">
      <c r="A7" s="147" t="s">
        <v>752</v>
      </c>
      <c r="B7" s="145"/>
      <c r="C7" s="146"/>
      <c r="D7" s="148"/>
    </row>
    <row r="8" spans="1:11">
      <c r="A8" s="104"/>
      <c r="B8" s="109"/>
      <c r="D8" s="120"/>
    </row>
    <row r="9" spans="1:11" s="123" customFormat="1">
      <c r="A9" s="149"/>
      <c r="B9" s="150"/>
      <c r="C9" s="121">
        <v>1</v>
      </c>
      <c r="D9" s="151" t="s">
        <v>1233</v>
      </c>
    </row>
    <row r="10" spans="1:11" s="123" customFormat="1">
      <c r="A10" s="117"/>
      <c r="B10" s="152"/>
      <c r="C10" s="153"/>
      <c r="D10" s="154" t="s">
        <v>1254</v>
      </c>
    </row>
    <row r="11" spans="1:11" s="123" customFormat="1">
      <c r="A11" s="149"/>
      <c r="B11" s="155"/>
      <c r="C11" s="156">
        <v>2</v>
      </c>
      <c r="D11" s="157" t="s">
        <v>1255</v>
      </c>
    </row>
    <row r="12" spans="1:11" s="123" customFormat="1" hidden="1">
      <c r="A12" s="149"/>
      <c r="B12" s="1027"/>
      <c r="C12" s="156"/>
      <c r="D12" s="159"/>
    </row>
    <row r="13" spans="1:11" s="123" customFormat="1">
      <c r="A13" s="149"/>
      <c r="B13" s="155"/>
      <c r="C13" s="156">
        <v>3</v>
      </c>
      <c r="D13" s="157" t="s">
        <v>1256</v>
      </c>
    </row>
    <row r="14" spans="1:11" s="123" customFormat="1">
      <c r="A14" s="149"/>
      <c r="B14" s="155"/>
      <c r="C14" s="156">
        <v>4</v>
      </c>
      <c r="D14" s="157" t="s">
        <v>1257</v>
      </c>
    </row>
    <row r="15" spans="1:11" s="123" customFormat="1">
      <c r="A15" s="149"/>
      <c r="B15" s="155"/>
      <c r="C15" s="156">
        <v>5</v>
      </c>
      <c r="D15" s="151" t="s">
        <v>870</v>
      </c>
    </row>
    <row r="16" spans="1:11" s="123" customFormat="1">
      <c r="A16" s="149"/>
      <c r="B16" s="155"/>
      <c r="C16" s="156">
        <v>6</v>
      </c>
      <c r="D16" s="151" t="s">
        <v>1173</v>
      </c>
    </row>
    <row r="17" spans="1:4" s="123" customFormat="1" ht="6" hidden="1" customHeight="1">
      <c r="A17" s="149"/>
      <c r="B17" s="1027"/>
      <c r="C17" s="156"/>
      <c r="D17" s="154"/>
    </row>
    <row r="18" spans="1:4" s="123" customFormat="1" ht="12" customHeight="1">
      <c r="A18" s="149"/>
      <c r="B18" s="155"/>
      <c r="C18" s="156">
        <v>7</v>
      </c>
      <c r="D18" s="151" t="s">
        <v>1172</v>
      </c>
    </row>
    <row r="19" spans="1:4" s="123" customFormat="1" hidden="1">
      <c r="A19" s="149"/>
      <c r="B19" s="1027"/>
      <c r="C19" s="156"/>
      <c r="D19" s="154"/>
    </row>
    <row r="20" spans="1:4" s="123" customFormat="1">
      <c r="A20" s="149"/>
      <c r="B20" s="155"/>
      <c r="C20" s="156">
        <v>8</v>
      </c>
      <c r="D20" s="151" t="s">
        <v>1258</v>
      </c>
    </row>
    <row r="21" spans="1:4" s="123" customFormat="1">
      <c r="A21" s="149"/>
      <c r="B21" s="158"/>
      <c r="C21" s="156"/>
      <c r="D21" s="160" t="s">
        <v>1230</v>
      </c>
    </row>
    <row r="22" spans="1:4" s="123" customFormat="1">
      <c r="A22" s="149"/>
      <c r="B22" s="155"/>
      <c r="C22" s="156">
        <v>9</v>
      </c>
      <c r="D22" s="151" t="s">
        <v>1259</v>
      </c>
    </row>
    <row r="23" spans="1:4" s="123" customFormat="1">
      <c r="A23" s="149"/>
      <c r="B23" s="161"/>
      <c r="C23" s="156"/>
      <c r="D23" s="154" t="s">
        <v>1231</v>
      </c>
    </row>
    <row r="24" spans="1:4" s="123" customFormat="1">
      <c r="A24" s="149"/>
      <c r="B24" s="155"/>
      <c r="C24" s="156">
        <v>10</v>
      </c>
      <c r="D24" s="151" t="s">
        <v>1260</v>
      </c>
    </row>
    <row r="25" spans="1:4" s="123" customFormat="1">
      <c r="A25" s="149"/>
      <c r="B25" s="155"/>
      <c r="C25" s="156">
        <v>11</v>
      </c>
      <c r="D25" s="151" t="s">
        <v>1261</v>
      </c>
    </row>
    <row r="26" spans="1:4" s="123" customFormat="1">
      <c r="A26" s="149"/>
      <c r="B26" s="161"/>
      <c r="C26" s="156"/>
      <c r="D26" s="154" t="s">
        <v>1232</v>
      </c>
    </row>
    <row r="27" spans="1:4" s="123" customFormat="1">
      <c r="A27" s="149"/>
      <c r="B27" s="155"/>
      <c r="C27" s="156">
        <v>12</v>
      </c>
      <c r="D27" s="151" t="s">
        <v>1234</v>
      </c>
    </row>
    <row r="28" spans="1:4" s="123" customFormat="1">
      <c r="A28" s="149"/>
      <c r="B28" s="158"/>
      <c r="C28" s="156"/>
      <c r="D28" s="154"/>
    </row>
    <row r="29" spans="1:4" s="123" customFormat="1">
      <c r="A29" s="149"/>
      <c r="B29" s="155"/>
      <c r="C29" s="156">
        <v>13</v>
      </c>
      <c r="D29" s="151" t="s">
        <v>465</v>
      </c>
    </row>
    <row r="30" spans="1:4" s="123" customFormat="1">
      <c r="A30" s="149"/>
      <c r="B30" s="158"/>
      <c r="C30" s="156"/>
      <c r="D30" s="154" t="s">
        <v>1262</v>
      </c>
    </row>
    <row r="31" spans="1:4" s="123" customFormat="1">
      <c r="A31" s="149"/>
      <c r="B31" s="155"/>
      <c r="C31" s="156">
        <v>14</v>
      </c>
      <c r="D31" s="927" t="str">
        <f>"At least one of the following forms was filed with ISBE late: The FY"&amp;MID('AFR22'!E2,3,2)-1&amp;" AFR (ISBE FORM 50-35), FY"&amp;MID('AFR22'!E2,3,2)-1&amp;" Annual Statement of Affairs (ISBE Form 50-37) and FY"&amp;MID('AFR22'!E2,3,2)</f>
        <v>At least one of the following forms was filed with ISBE late: The FY21 AFR (ISBE FORM 50-35), FY21 Annual Statement of Affairs (ISBE Form 50-37) and FY22</v>
      </c>
    </row>
    <row r="32" spans="1:4" s="123" customFormat="1">
      <c r="A32" s="149"/>
      <c r="B32" s="162"/>
      <c r="C32" s="156"/>
      <c r="D32" s="163" t="s">
        <v>1617</v>
      </c>
    </row>
    <row r="33" spans="1:9" s="123" customFormat="1" ht="12" customHeight="1">
      <c r="A33" s="149"/>
      <c r="B33" s="162"/>
      <c r="C33" s="156"/>
      <c r="D33" s="164" t="s">
        <v>1044</v>
      </c>
    </row>
    <row r="34" spans="1:9" s="123" customFormat="1" ht="8.25" hidden="1" customHeight="1">
      <c r="A34" s="149"/>
      <c r="B34" s="158"/>
      <c r="C34" s="156"/>
      <c r="D34" s="145"/>
    </row>
    <row r="35" spans="1:9" s="123" customFormat="1">
      <c r="A35" s="1777" t="s">
        <v>1263</v>
      </c>
      <c r="B35" s="1777"/>
      <c r="C35" s="1777"/>
      <c r="D35" s="1777"/>
      <c r="E35" s="1778"/>
      <c r="F35" s="1778"/>
      <c r="G35" s="1778"/>
      <c r="H35" s="1778"/>
      <c r="I35" s="1778"/>
    </row>
    <row r="36" spans="1:9" s="123" customFormat="1">
      <c r="A36" s="149"/>
      <c r="B36" s="158"/>
      <c r="C36" s="156"/>
      <c r="D36" s="145"/>
    </row>
    <row r="37" spans="1:9" s="123" customFormat="1">
      <c r="A37" s="149"/>
      <c r="B37" s="155"/>
      <c r="C37" s="156">
        <v>15</v>
      </c>
      <c r="D37" s="151" t="s">
        <v>309</v>
      </c>
    </row>
    <row r="38" spans="1:9" s="123" customFormat="1">
      <c r="A38" s="149"/>
      <c r="B38" s="158"/>
      <c r="C38" s="156"/>
      <c r="D38" s="165" t="s">
        <v>1264</v>
      </c>
    </row>
    <row r="39" spans="1:9" s="123" customFormat="1" hidden="1">
      <c r="A39" s="149"/>
      <c r="B39" s="158"/>
      <c r="C39" s="156"/>
      <c r="D39" s="166"/>
    </row>
    <row r="40" spans="1:9" s="123" customFormat="1">
      <c r="A40" s="149"/>
      <c r="B40" s="155"/>
      <c r="C40" s="156">
        <v>16</v>
      </c>
      <c r="D40" s="167" t="s">
        <v>311</v>
      </c>
    </row>
    <row r="41" spans="1:9" s="123" customFormat="1">
      <c r="A41" s="149"/>
      <c r="B41" s="158"/>
      <c r="C41" s="156"/>
      <c r="D41" s="165" t="s">
        <v>543</v>
      </c>
    </row>
    <row r="42" spans="1:9" s="123" customFormat="1">
      <c r="A42" s="149"/>
      <c r="B42" s="155"/>
      <c r="C42" s="156">
        <v>17</v>
      </c>
      <c r="D42" s="167" t="s">
        <v>1265</v>
      </c>
    </row>
    <row r="43" spans="1:9" s="123" customFormat="1">
      <c r="A43" s="149"/>
      <c r="B43" s="158"/>
      <c r="C43" s="156"/>
      <c r="D43" s="165" t="s">
        <v>1266</v>
      </c>
    </row>
    <row r="44" spans="1:9" s="123" customFormat="1">
      <c r="A44" s="149"/>
      <c r="B44" s="155"/>
      <c r="C44" s="156">
        <v>18</v>
      </c>
      <c r="D44" s="167" t="s">
        <v>249</v>
      </c>
    </row>
    <row r="45" spans="1:9" s="123" customFormat="1">
      <c r="A45" s="149"/>
      <c r="B45" s="158"/>
      <c r="C45" s="156"/>
      <c r="D45" s="165" t="s">
        <v>152</v>
      </c>
    </row>
    <row r="46" spans="1:9" s="123" customFormat="1" ht="16.5" customHeight="1">
      <c r="A46" s="149"/>
      <c r="B46" s="158"/>
      <c r="C46" s="156"/>
      <c r="D46" s="145"/>
    </row>
    <row r="47" spans="1:9" s="123" customFormat="1">
      <c r="A47" s="1777" t="s">
        <v>261</v>
      </c>
      <c r="B47" s="1779"/>
      <c r="C47" s="1779"/>
      <c r="D47" s="1779"/>
      <c r="E47" s="1780"/>
      <c r="F47" s="1780"/>
      <c r="G47" s="1780"/>
      <c r="H47" s="1780"/>
      <c r="I47" s="1780"/>
    </row>
    <row r="48" spans="1:9" s="123" customFormat="1">
      <c r="A48" s="149"/>
      <c r="B48" s="158"/>
      <c r="C48" s="156"/>
      <c r="D48" s="145"/>
    </row>
    <row r="49" spans="1:10" s="123" customFormat="1">
      <c r="A49" s="149"/>
      <c r="B49" s="155"/>
      <c r="C49" s="156">
        <v>19</v>
      </c>
      <c r="D49" s="167" t="s">
        <v>310</v>
      </c>
    </row>
    <row r="50" spans="1:10" s="123" customFormat="1">
      <c r="A50" s="149"/>
      <c r="B50" s="155"/>
      <c r="C50" s="156">
        <v>20</v>
      </c>
      <c r="D50" s="167" t="s">
        <v>1268</v>
      </c>
    </row>
    <row r="51" spans="1:10" s="123" customFormat="1" ht="15.75" customHeight="1">
      <c r="A51" s="149"/>
      <c r="B51" s="150"/>
      <c r="C51" s="121">
        <v>21</v>
      </c>
      <c r="D51" s="151" t="s">
        <v>1176</v>
      </c>
      <c r="E51" s="168"/>
      <c r="F51" s="169"/>
      <c r="G51" s="169" t="s">
        <v>1175</v>
      </c>
      <c r="H51" s="170"/>
      <c r="I51" s="163" t="s">
        <v>1185</v>
      </c>
    </row>
    <row r="52" spans="1:10" s="123" customFormat="1">
      <c r="A52" s="149"/>
      <c r="B52" s="150"/>
      <c r="C52" s="121">
        <v>22</v>
      </c>
      <c r="D52" s="167" t="s">
        <v>1096</v>
      </c>
      <c r="E52" s="168"/>
      <c r="F52" s="169"/>
    </row>
    <row r="53" spans="1:10" s="123" customFormat="1">
      <c r="A53" s="147"/>
      <c r="B53" s="171"/>
      <c r="C53" s="171"/>
      <c r="D53" s="151" t="s">
        <v>1328</v>
      </c>
      <c r="E53" s="168"/>
      <c r="F53" s="168"/>
      <c r="G53" s="168"/>
      <c r="H53" s="168"/>
      <c r="I53" s="168"/>
    </row>
    <row r="54" spans="1:10" s="123" customFormat="1">
      <c r="A54" s="147"/>
      <c r="B54" s="171"/>
      <c r="E54" s="168"/>
      <c r="F54" s="168"/>
      <c r="G54" s="168"/>
      <c r="H54" s="168"/>
      <c r="I54" s="168"/>
    </row>
    <row r="55" spans="1:10" s="123" customFormat="1" ht="12.75" customHeight="1">
      <c r="A55" s="172"/>
      <c r="B55" s="1783"/>
      <c r="C55" s="1784"/>
      <c r="D55" s="1784"/>
      <c r="E55" s="1784"/>
      <c r="F55" s="1784"/>
      <c r="G55" s="1784"/>
      <c r="H55" s="1784"/>
      <c r="I55" s="1784"/>
      <c r="J55" s="1785"/>
    </row>
    <row r="56" spans="1:10" s="123" customFormat="1">
      <c r="A56" s="172"/>
      <c r="B56" s="1786"/>
      <c r="C56" s="1787"/>
      <c r="D56" s="1787"/>
      <c r="E56" s="1787"/>
      <c r="F56" s="1787"/>
      <c r="G56" s="1787"/>
      <c r="H56" s="1787"/>
      <c r="I56" s="1787"/>
      <c r="J56" s="1788"/>
    </row>
    <row r="57" spans="1:10" s="123" customFormat="1">
      <c r="A57" s="172"/>
      <c r="B57" s="1786"/>
      <c r="C57" s="1787"/>
      <c r="D57" s="1787"/>
      <c r="E57" s="1787"/>
      <c r="F57" s="1787"/>
      <c r="G57" s="1787"/>
      <c r="H57" s="1787"/>
      <c r="I57" s="1787"/>
      <c r="J57" s="1788"/>
    </row>
    <row r="58" spans="1:10" s="123" customFormat="1">
      <c r="A58" s="172"/>
      <c r="B58" s="1786"/>
      <c r="C58" s="1787"/>
      <c r="D58" s="1787"/>
      <c r="E58" s="1787"/>
      <c r="F58" s="1787"/>
      <c r="G58" s="1787"/>
      <c r="H58" s="1787"/>
      <c r="I58" s="1787"/>
      <c r="J58" s="1788"/>
    </row>
    <row r="59" spans="1:10" s="123" customFormat="1">
      <c r="A59" s="172"/>
      <c r="B59" s="1786"/>
      <c r="C59" s="1787"/>
      <c r="D59" s="1787"/>
      <c r="E59" s="1787"/>
      <c r="F59" s="1787"/>
      <c r="G59" s="1787"/>
      <c r="H59" s="1787"/>
      <c r="I59" s="1787"/>
      <c r="J59" s="1788"/>
    </row>
    <row r="60" spans="1:10" s="123" customFormat="1">
      <c r="A60" s="172"/>
      <c r="B60" s="1786"/>
      <c r="C60" s="1787"/>
      <c r="D60" s="1787"/>
      <c r="E60" s="1787"/>
      <c r="F60" s="1787"/>
      <c r="G60" s="1787"/>
      <c r="H60" s="1787"/>
      <c r="I60" s="1787"/>
      <c r="J60" s="1788"/>
    </row>
    <row r="61" spans="1:10" s="123" customFormat="1">
      <c r="A61" s="172"/>
      <c r="B61" s="1786"/>
      <c r="C61" s="1787"/>
      <c r="D61" s="1787"/>
      <c r="E61" s="1787"/>
      <c r="F61" s="1787"/>
      <c r="G61" s="1787"/>
      <c r="H61" s="1787"/>
      <c r="I61" s="1787"/>
      <c r="J61" s="1788"/>
    </row>
    <row r="62" spans="1:10" s="123" customFormat="1">
      <c r="A62" s="172"/>
      <c r="B62" s="1786"/>
      <c r="C62" s="1787"/>
      <c r="D62" s="1787"/>
      <c r="E62" s="1787"/>
      <c r="F62" s="1787"/>
      <c r="G62" s="1787"/>
      <c r="H62" s="1787"/>
      <c r="I62" s="1787"/>
      <c r="J62" s="1788"/>
    </row>
    <row r="63" spans="1:10" s="123" customFormat="1">
      <c r="A63" s="172"/>
      <c r="B63" s="1786"/>
      <c r="C63" s="1787"/>
      <c r="D63" s="1787"/>
      <c r="E63" s="1787"/>
      <c r="F63" s="1787"/>
      <c r="G63" s="1787"/>
      <c r="H63" s="1787"/>
      <c r="I63" s="1787"/>
      <c r="J63" s="1788"/>
    </row>
    <row r="64" spans="1:10" s="123" customFormat="1">
      <c r="A64" s="172"/>
      <c r="B64" s="1786"/>
      <c r="C64" s="1787"/>
      <c r="D64" s="1787"/>
      <c r="E64" s="1787"/>
      <c r="F64" s="1787"/>
      <c r="G64" s="1787"/>
      <c r="H64" s="1787"/>
      <c r="I64" s="1787"/>
      <c r="J64" s="1788"/>
    </row>
    <row r="65" spans="1:10" s="123" customFormat="1" ht="9" customHeight="1">
      <c r="A65" s="173"/>
      <c r="B65" s="1789"/>
      <c r="C65" s="1790"/>
      <c r="D65" s="1790"/>
      <c r="E65" s="1790"/>
      <c r="F65" s="1790"/>
      <c r="G65" s="1790"/>
      <c r="H65" s="1790"/>
      <c r="I65" s="1790"/>
      <c r="J65" s="1791"/>
    </row>
    <row r="66" spans="1:10" s="123" customFormat="1" ht="9" customHeight="1">
      <c r="A66" s="149"/>
      <c r="B66" s="174"/>
      <c r="C66" s="175"/>
      <c r="D66" s="175"/>
      <c r="E66" s="175"/>
      <c r="F66" s="175"/>
      <c r="G66" s="175"/>
      <c r="H66" s="175"/>
    </row>
    <row r="67" spans="1:10" s="123" customFormat="1" ht="16.5" customHeight="1">
      <c r="A67" s="149"/>
      <c r="B67" s="174"/>
      <c r="C67" s="175"/>
      <c r="D67" s="175"/>
      <c r="E67" s="175"/>
      <c r="F67" s="175"/>
      <c r="G67" s="175"/>
      <c r="H67" s="175"/>
    </row>
    <row r="68" spans="1:10" s="123" customFormat="1">
      <c r="A68" s="1777" t="s">
        <v>1062</v>
      </c>
      <c r="B68" s="1779"/>
      <c r="C68" s="1779"/>
      <c r="D68" s="1779"/>
      <c r="E68" s="1780"/>
      <c r="F68" s="1780"/>
      <c r="G68" s="1780"/>
      <c r="H68" s="1780"/>
      <c r="I68" s="1780"/>
    </row>
    <row r="69" spans="1:10" s="123" customFormat="1">
      <c r="A69" s="149"/>
      <c r="C69" s="176"/>
      <c r="D69" s="177" t="s">
        <v>1061</v>
      </c>
      <c r="E69" s="175"/>
      <c r="F69" s="175"/>
      <c r="G69" s="175"/>
      <c r="H69" s="175"/>
    </row>
    <row r="70" spans="1:10" s="123" customFormat="1" ht="5.25" customHeight="1">
      <c r="B70" s="174"/>
      <c r="C70" s="175"/>
      <c r="D70" s="175"/>
      <c r="E70" s="175"/>
      <c r="F70" s="175"/>
      <c r="G70" s="175"/>
      <c r="H70" s="175"/>
    </row>
    <row r="71" spans="1:10" s="123" customFormat="1">
      <c r="A71" s="120" t="s">
        <v>1428</v>
      </c>
      <c r="B71" s="174"/>
      <c r="C71" s="175"/>
      <c r="D71" s="175"/>
      <c r="E71" s="175"/>
      <c r="F71" s="175"/>
      <c r="G71" s="175"/>
      <c r="H71" s="175"/>
    </row>
    <row r="72" spans="1:10" s="123" customFormat="1">
      <c r="A72" s="120" t="s">
        <v>1152</v>
      </c>
      <c r="B72" s="174"/>
      <c r="C72" s="175"/>
      <c r="D72" s="175"/>
      <c r="E72" s="175"/>
      <c r="F72" s="175"/>
      <c r="G72" s="175"/>
      <c r="H72" s="175"/>
    </row>
    <row r="73" spans="1:10" s="123" customFormat="1">
      <c r="A73" s="120" t="str">
        <f>"In FY "&amp;'AFR22'!E2&amp;", identify those late payments recorded as Intergovermental Receivables, Other Recievables, or Deferred Revenue &amp; Other Current Liabilities or Direct Receipts/Revenue. "</f>
        <v xml:space="preserve">In FY 2022, identify those late payments recorded as Intergovermental Receivables, Other Recievables, or Deferred Revenue &amp; Other Current Liabilities or Direct Receipts/Revenue. </v>
      </c>
      <c r="B73" s="174"/>
      <c r="C73" s="175"/>
      <c r="D73" s="175"/>
      <c r="E73" s="175"/>
      <c r="F73" s="175"/>
      <c r="G73" s="175"/>
      <c r="H73" s="175"/>
    </row>
    <row r="74" spans="1:10" s="123" customFormat="1" ht="18.75" customHeight="1">
      <c r="A74" s="145" t="s">
        <v>1153</v>
      </c>
      <c r="B74" s="174"/>
      <c r="C74" s="175"/>
      <c r="D74" s="175"/>
      <c r="E74" s="175"/>
      <c r="F74" s="175"/>
      <c r="G74" s="175"/>
      <c r="H74" s="175"/>
    </row>
    <row r="75" spans="1:10" s="123" customFormat="1">
      <c r="C75" s="121">
        <v>24</v>
      </c>
      <c r="D75" s="151" t="s">
        <v>1272</v>
      </c>
      <c r="G75" s="198" t="s">
        <v>1382</v>
      </c>
      <c r="I75" s="674"/>
      <c r="J75" s="179"/>
    </row>
    <row r="76" spans="1:10" s="123" customFormat="1" ht="6" customHeight="1">
      <c r="A76" s="149"/>
      <c r="B76" s="180"/>
      <c r="C76" s="121"/>
      <c r="D76" s="151"/>
      <c r="E76" s="168"/>
      <c r="F76" s="169"/>
    </row>
    <row r="77" spans="1:10" s="123" customFormat="1">
      <c r="A77" s="149"/>
      <c r="B77" s="180"/>
      <c r="C77" s="121">
        <v>25</v>
      </c>
      <c r="D77" s="151" t="s">
        <v>4889</v>
      </c>
      <c r="E77" s="168"/>
      <c r="F77" s="169"/>
    </row>
    <row r="78" spans="1:10" s="123" customFormat="1">
      <c r="A78" s="149"/>
      <c r="B78" s="180"/>
      <c r="C78" s="121"/>
      <c r="D78" s="151" t="s">
        <v>4890</v>
      </c>
      <c r="E78" s="168"/>
      <c r="F78" s="169"/>
    </row>
    <row r="79" spans="1:10" s="123" customFormat="1">
      <c r="A79" s="149"/>
      <c r="B79" s="180"/>
    </row>
    <row r="80" spans="1:10" s="123" customFormat="1" ht="12.75" customHeight="1">
      <c r="A80" s="149"/>
      <c r="B80" s="180"/>
      <c r="C80" s="151"/>
    </row>
    <row r="81" spans="1:10" s="123" customFormat="1" ht="12.75" customHeight="1" thickBot="1">
      <c r="A81" s="1781" t="s">
        <v>1059</v>
      </c>
      <c r="B81" s="1781"/>
      <c r="C81" s="1781"/>
      <c r="D81" s="1782"/>
      <c r="E81" s="181">
        <v>3100</v>
      </c>
      <c r="F81" s="181">
        <v>3120</v>
      </c>
      <c r="G81" s="181">
        <v>3500</v>
      </c>
      <c r="H81" s="181">
        <v>3510</v>
      </c>
      <c r="I81" s="182">
        <v>3950</v>
      </c>
      <c r="J81" s="182" t="s">
        <v>138</v>
      </c>
    </row>
    <row r="82" spans="1:10" s="123" customFormat="1" ht="13.5" customHeight="1" thickTop="1">
      <c r="A82" s="183" t="s">
        <v>1160</v>
      </c>
      <c r="B82" s="184"/>
      <c r="C82" s="185"/>
      <c r="D82" s="186"/>
      <c r="E82" s="187"/>
      <c r="F82" s="187"/>
      <c r="G82" s="187"/>
      <c r="H82" s="187"/>
      <c r="I82" s="188"/>
      <c r="J82" s="188"/>
    </row>
    <row r="83" spans="1:10" s="123" customFormat="1" ht="13.5" customHeight="1">
      <c r="A83" s="1792" t="s">
        <v>1427</v>
      </c>
      <c r="B83" s="1792"/>
      <c r="C83" s="1792"/>
      <c r="D83" s="1793"/>
      <c r="E83" s="720"/>
      <c r="F83" s="720"/>
      <c r="G83" s="720"/>
      <c r="H83" s="720"/>
      <c r="I83" s="962"/>
      <c r="J83" s="841">
        <f>SUM(E83:I83)</f>
        <v>0</v>
      </c>
    </row>
    <row r="84" spans="1:10" s="123" customFormat="1" ht="13.5" customHeight="1">
      <c r="A84" s="189"/>
      <c r="B84" s="190"/>
      <c r="C84" s="191"/>
      <c r="D84" s="192"/>
      <c r="E84" s="187"/>
      <c r="F84" s="187"/>
      <c r="G84" s="187"/>
      <c r="H84" s="187"/>
      <c r="I84" s="188"/>
      <c r="J84" s="842"/>
    </row>
    <row r="85" spans="1:10" s="123" customFormat="1" ht="13.5" customHeight="1">
      <c r="A85" s="193" t="s">
        <v>1060</v>
      </c>
      <c r="B85" s="194"/>
      <c r="C85" s="195"/>
      <c r="D85" s="192"/>
      <c r="E85" s="187"/>
      <c r="F85" s="187"/>
      <c r="G85" s="187"/>
      <c r="H85" s="187"/>
      <c r="I85" s="188"/>
      <c r="J85" s="842"/>
    </row>
    <row r="86" spans="1:10" s="123" customFormat="1" ht="13.5" customHeight="1">
      <c r="A86" s="1794" t="s">
        <v>1427</v>
      </c>
      <c r="B86" s="1795"/>
      <c r="C86" s="1795"/>
      <c r="D86" s="1796"/>
      <c r="E86" s="720"/>
      <c r="F86" s="720"/>
      <c r="G86" s="720"/>
      <c r="H86" s="720"/>
      <c r="I86" s="962"/>
      <c r="J86" s="841">
        <f>SUM(E86:I86)</f>
        <v>0</v>
      </c>
    </row>
    <row r="87" spans="1:10" s="123" customFormat="1" ht="13.5" customHeight="1">
      <c r="A87" s="189"/>
      <c r="B87" s="190"/>
      <c r="C87" s="191"/>
      <c r="D87" s="192"/>
      <c r="E87" s="187"/>
      <c r="F87" s="187"/>
      <c r="G87" s="187"/>
      <c r="H87" s="187"/>
      <c r="I87" s="188"/>
      <c r="J87" s="842"/>
    </row>
    <row r="88" spans="1:10" s="123" customFormat="1" ht="13.5" customHeight="1">
      <c r="A88" s="193" t="s">
        <v>138</v>
      </c>
      <c r="B88" s="194"/>
      <c r="C88" s="195"/>
      <c r="D88" s="196"/>
      <c r="E88" s="721"/>
      <c r="F88" s="721"/>
      <c r="G88" s="721"/>
      <c r="H88" s="721"/>
      <c r="I88" s="963"/>
      <c r="J88" s="843">
        <f>SUM(J83:J87)</f>
        <v>0</v>
      </c>
    </row>
    <row r="89" spans="1:10" s="123" customFormat="1">
      <c r="A89" s="149"/>
      <c r="B89" s="180"/>
      <c r="C89" s="121"/>
      <c r="E89" s="178"/>
      <c r="F89" s="197"/>
      <c r="H89" s="198"/>
    </row>
    <row r="90" spans="1:10" s="123" customFormat="1">
      <c r="A90" s="149"/>
      <c r="B90" s="151" t="s">
        <v>1430</v>
      </c>
      <c r="C90" s="121"/>
      <c r="E90" s="178"/>
      <c r="F90" s="197"/>
      <c r="H90" s="198"/>
    </row>
    <row r="91" spans="1:10" s="123" customFormat="1" ht="16.5" customHeight="1">
      <c r="A91" s="149"/>
      <c r="B91" s="199"/>
      <c r="C91" s="151" t="s">
        <v>1429</v>
      </c>
      <c r="E91" s="178"/>
      <c r="F91" s="197"/>
      <c r="H91" s="198"/>
    </row>
    <row r="92" spans="1:10" s="123" customFormat="1">
      <c r="A92" s="200" t="s">
        <v>1070</v>
      </c>
      <c r="B92" s="201"/>
      <c r="C92" s="201"/>
      <c r="D92" s="202"/>
      <c r="E92" s="203"/>
      <c r="F92" s="204"/>
      <c r="G92" s="205"/>
      <c r="H92" s="206"/>
      <c r="I92" s="205"/>
    </row>
    <row r="93" spans="1:10" s="123" customFormat="1">
      <c r="A93" s="207"/>
      <c r="B93" s="208" t="s">
        <v>4891</v>
      </c>
      <c r="C93" s="209"/>
      <c r="D93" s="210"/>
      <c r="E93" s="205"/>
      <c r="F93" s="205"/>
      <c r="G93" s="205"/>
      <c r="H93" s="205"/>
      <c r="I93" s="205"/>
    </row>
    <row r="94" spans="1:10" s="123" customFormat="1">
      <c r="A94" s="207" t="s">
        <v>1044</v>
      </c>
      <c r="B94" s="233" t="s">
        <v>1270</v>
      </c>
      <c r="C94" s="209"/>
      <c r="D94" s="211"/>
      <c r="E94" s="211"/>
      <c r="F94" s="211"/>
      <c r="G94" s="211"/>
      <c r="H94" s="211"/>
      <c r="I94" s="205"/>
    </row>
    <row r="95" spans="1:10" s="123" customFormat="1">
      <c r="A95" s="207"/>
      <c r="B95" s="208" t="s">
        <v>1269</v>
      </c>
      <c r="C95" s="209"/>
      <c r="D95" s="211"/>
      <c r="E95" s="211"/>
      <c r="F95" s="211"/>
      <c r="G95" s="211"/>
      <c r="H95" s="211"/>
      <c r="I95" s="205"/>
    </row>
    <row r="96" spans="1:10" s="123" customFormat="1">
      <c r="A96" s="208"/>
      <c r="B96" s="212" t="s">
        <v>1271</v>
      </c>
      <c r="C96" s="209"/>
      <c r="D96" s="211"/>
      <c r="E96" s="211"/>
      <c r="F96" s="211"/>
      <c r="G96" s="211"/>
      <c r="H96" s="211"/>
      <c r="I96" s="205"/>
    </row>
    <row r="97" spans="1:9" s="123" customFormat="1">
      <c r="A97" s="213"/>
      <c r="B97" s="214"/>
      <c r="C97" s="209"/>
      <c r="D97" s="211"/>
      <c r="E97" s="211"/>
      <c r="F97" s="211"/>
      <c r="G97" s="211"/>
      <c r="H97" s="211"/>
      <c r="I97" s="205"/>
    </row>
    <row r="98" spans="1:9" s="123" customFormat="1" ht="3.75" customHeight="1">
      <c r="A98" s="210"/>
      <c r="B98" s="215"/>
      <c r="C98" s="210"/>
      <c r="D98" s="211"/>
      <c r="E98" s="211"/>
      <c r="F98" s="211"/>
      <c r="G98" s="211"/>
      <c r="H98" s="211"/>
      <c r="I98" s="205"/>
    </row>
    <row r="99" spans="1:9" s="123" customFormat="1">
      <c r="A99" s="210"/>
      <c r="B99" s="215" t="s">
        <v>1041</v>
      </c>
      <c r="C99" s="210"/>
      <c r="D99" s="210"/>
      <c r="E99" s="205"/>
      <c r="F99" s="205"/>
      <c r="G99" s="205"/>
      <c r="H99" s="205"/>
      <c r="I99" s="205"/>
    </row>
    <row r="100" spans="1:9" s="123" customFormat="1">
      <c r="A100" s="210"/>
      <c r="B100" s="1765"/>
      <c r="C100" s="1766"/>
      <c r="D100" s="1766"/>
      <c r="E100" s="1766"/>
      <c r="F100" s="1766"/>
      <c r="G100" s="1766"/>
      <c r="H100" s="1766"/>
      <c r="I100" s="1767"/>
    </row>
    <row r="101" spans="1:9" s="123" customFormat="1" ht="11.25" customHeight="1">
      <c r="A101" s="210"/>
      <c r="B101" s="1768"/>
      <c r="C101" s="1769"/>
      <c r="D101" s="1769"/>
      <c r="E101" s="1769"/>
      <c r="F101" s="1769"/>
      <c r="G101" s="1769"/>
      <c r="H101" s="1769"/>
      <c r="I101" s="1770"/>
    </row>
    <row r="102" spans="1:9" s="123" customFormat="1" ht="11.25" customHeight="1">
      <c r="A102" s="210"/>
      <c r="B102" s="1768"/>
      <c r="C102" s="1769"/>
      <c r="D102" s="1769"/>
      <c r="E102" s="1769"/>
      <c r="F102" s="1769"/>
      <c r="G102" s="1769"/>
      <c r="H102" s="1769"/>
      <c r="I102" s="1770"/>
    </row>
    <row r="103" spans="1:9" s="123" customFormat="1">
      <c r="A103" s="210"/>
      <c r="B103" s="1768"/>
      <c r="C103" s="1769"/>
      <c r="D103" s="1769"/>
      <c r="E103" s="1769"/>
      <c r="F103" s="1769"/>
      <c r="G103" s="1769"/>
      <c r="H103" s="1769"/>
      <c r="I103" s="1770"/>
    </row>
    <row r="104" spans="1:9" s="123" customFormat="1" ht="11.25" customHeight="1">
      <c r="A104" s="210"/>
      <c r="B104" s="1768"/>
      <c r="C104" s="1769"/>
      <c r="D104" s="1769"/>
      <c r="E104" s="1769"/>
      <c r="F104" s="1769"/>
      <c r="G104" s="1769"/>
      <c r="H104" s="1769"/>
      <c r="I104" s="1770"/>
    </row>
    <row r="105" spans="1:9" s="123" customFormat="1" ht="11.25" customHeight="1">
      <c r="A105" s="210"/>
      <c r="B105" s="1768"/>
      <c r="C105" s="1769"/>
      <c r="D105" s="1769"/>
      <c r="E105" s="1769"/>
      <c r="F105" s="1769"/>
      <c r="G105" s="1769"/>
      <c r="H105" s="1769"/>
      <c r="I105" s="1770"/>
    </row>
    <row r="106" spans="1:9" s="123" customFormat="1" ht="11.25" customHeight="1">
      <c r="A106" s="210"/>
      <c r="B106" s="1768"/>
      <c r="C106" s="1769"/>
      <c r="D106" s="1769"/>
      <c r="E106" s="1769"/>
      <c r="F106" s="1769"/>
      <c r="G106" s="1769"/>
      <c r="H106" s="1769"/>
      <c r="I106" s="1770"/>
    </row>
    <row r="107" spans="1:9" s="123" customFormat="1" ht="11.25" customHeight="1">
      <c r="A107" s="210"/>
      <c r="B107" s="1768"/>
      <c r="C107" s="1769"/>
      <c r="D107" s="1769"/>
      <c r="E107" s="1769"/>
      <c r="F107" s="1769"/>
      <c r="G107" s="1769"/>
      <c r="H107" s="1769"/>
      <c r="I107" s="1770"/>
    </row>
    <row r="108" spans="1:9" s="123" customFormat="1" ht="11.25" customHeight="1">
      <c r="A108" s="210"/>
      <c r="B108" s="1768"/>
      <c r="C108" s="1769"/>
      <c r="D108" s="1769"/>
      <c r="E108" s="1769"/>
      <c r="F108" s="1769"/>
      <c r="G108" s="1769"/>
      <c r="H108" s="1769"/>
      <c r="I108" s="1770"/>
    </row>
    <row r="109" spans="1:9" s="123" customFormat="1" ht="11.25" customHeight="1">
      <c r="A109" s="210"/>
      <c r="B109" s="1768"/>
      <c r="C109" s="1769"/>
      <c r="D109" s="1769"/>
      <c r="E109" s="1769"/>
      <c r="F109" s="1769"/>
      <c r="G109" s="1769"/>
      <c r="H109" s="1769"/>
      <c r="I109" s="1770"/>
    </row>
    <row r="110" spans="1:9" s="123" customFormat="1" ht="11.25" customHeight="1">
      <c r="A110" s="210"/>
      <c r="B110" s="1771"/>
      <c r="C110" s="1772"/>
      <c r="D110" s="1772"/>
      <c r="E110" s="1772"/>
      <c r="F110" s="1772"/>
      <c r="G110" s="1772"/>
      <c r="H110" s="1772"/>
      <c r="I110" s="1773"/>
    </row>
    <row r="111" spans="1:9" s="123" customFormat="1" ht="11.25" customHeight="1">
      <c r="A111" s="210"/>
      <c r="B111" s="211"/>
      <c r="C111" s="211"/>
      <c r="D111" s="211"/>
      <c r="E111" s="205"/>
      <c r="F111" s="205"/>
      <c r="G111" s="205"/>
      <c r="H111" s="205"/>
      <c r="I111" s="205"/>
    </row>
    <row r="112" spans="1:9" s="123" customFormat="1" ht="18" customHeight="1">
      <c r="A112" s="210"/>
      <c r="B112" s="210"/>
      <c r="C112" s="1774" t="s">
        <v>4906</v>
      </c>
      <c r="D112" s="1774"/>
      <c r="E112" s="205"/>
      <c r="F112" s="205"/>
      <c r="G112" s="205"/>
      <c r="H112" s="205"/>
      <c r="I112" s="205"/>
    </row>
    <row r="113" spans="1:9" s="123" customFormat="1" ht="11.25" customHeight="1">
      <c r="A113" s="210"/>
      <c r="B113" s="210"/>
      <c r="C113" s="216"/>
      <c r="D113" s="217" t="s">
        <v>1042</v>
      </c>
      <c r="E113" s="218"/>
      <c r="F113" s="205"/>
      <c r="G113" s="205"/>
      <c r="H113" s="205"/>
      <c r="I113" s="205"/>
    </row>
    <row r="114" spans="1:9" s="123" customFormat="1">
      <c r="A114" s="210"/>
      <c r="B114" s="210"/>
      <c r="C114" s="216"/>
      <c r="D114" s="219"/>
      <c r="E114" s="218"/>
      <c r="F114" s="205"/>
      <c r="G114" s="205"/>
      <c r="H114" s="205"/>
      <c r="I114" s="205"/>
    </row>
    <row r="115" spans="1:9" s="123" customFormat="1" ht="36" customHeight="1">
      <c r="A115" s="210"/>
      <c r="B115" s="210"/>
      <c r="C115" s="1775" t="s">
        <v>1069</v>
      </c>
      <c r="D115" s="1776"/>
      <c r="E115" s="1776"/>
      <c r="F115" s="1776"/>
      <c r="G115" s="1776"/>
      <c r="H115" s="1776"/>
      <c r="I115" s="205"/>
    </row>
    <row r="116" spans="1:9" s="123" customFormat="1" ht="24" customHeight="1">
      <c r="A116" s="210"/>
      <c r="B116" s="210"/>
      <c r="C116" s="210"/>
      <c r="D116" s="220" t="s">
        <v>4907</v>
      </c>
      <c r="E116" s="210"/>
      <c r="F116" s="220"/>
      <c r="G116" s="1631">
        <v>44804</v>
      </c>
      <c r="H116" s="210"/>
      <c r="I116" s="205"/>
    </row>
    <row r="117" spans="1:9" s="123" customFormat="1" ht="11.25" customHeight="1">
      <c r="A117" s="206"/>
      <c r="B117" s="206"/>
      <c r="C117" s="221"/>
      <c r="D117" s="222" t="s">
        <v>308</v>
      </c>
      <c r="E117" s="210"/>
      <c r="F117" s="217" t="s">
        <v>1383</v>
      </c>
      <c r="G117" s="208"/>
      <c r="H117" s="208"/>
      <c r="I117" s="205"/>
    </row>
    <row r="118" spans="1:9">
      <c r="B118" s="122"/>
      <c r="C118" s="223"/>
      <c r="D118" s="175"/>
      <c r="E118" s="175"/>
      <c r="F118" s="175"/>
      <c r="G118" s="175"/>
      <c r="H118" s="175"/>
      <c r="I118" s="205"/>
    </row>
    <row r="119" spans="1:9">
      <c r="B119" s="576" t="s">
        <v>4815</v>
      </c>
      <c r="C119" s="224"/>
      <c r="D119" s="175"/>
      <c r="E119" s="175"/>
      <c r="F119" s="175"/>
      <c r="G119" s="175"/>
      <c r="H119" s="175"/>
      <c r="I119" s="205"/>
    </row>
    <row r="120" spans="1:9" s="104" customFormat="1">
      <c r="A120" s="122"/>
      <c r="B120" s="122"/>
      <c r="C120" s="122"/>
      <c r="D120" s="225"/>
      <c r="E120" s="175"/>
      <c r="F120" s="226"/>
      <c r="G120" s="175"/>
      <c r="H120" s="175"/>
      <c r="I120" s="205"/>
    </row>
    <row r="121" spans="1:9">
      <c r="A121" s="198"/>
      <c r="B121" s="198"/>
      <c r="C121" s="227"/>
      <c r="D121" s="228"/>
      <c r="E121" s="123"/>
      <c r="F121" s="123"/>
      <c r="G121" s="123"/>
      <c r="H121" s="123"/>
      <c r="I121" s="205"/>
    </row>
    <row r="122" spans="1:9">
      <c r="A122" s="143"/>
      <c r="B122" s="143"/>
      <c r="C122" s="227"/>
      <c r="D122" s="226"/>
      <c r="E122" s="229"/>
      <c r="F122" s="123"/>
      <c r="G122" s="123"/>
      <c r="H122" s="123"/>
      <c r="I122" s="205"/>
    </row>
    <row r="123" spans="1:9">
      <c r="A123" s="143"/>
      <c r="B123" s="143"/>
      <c r="C123" s="227"/>
      <c r="D123" s="225"/>
      <c r="E123" s="229"/>
      <c r="F123" s="123"/>
      <c r="G123" s="123"/>
      <c r="H123" s="123"/>
      <c r="I123" s="205"/>
    </row>
    <row r="124" spans="1:9">
      <c r="A124" s="143"/>
      <c r="B124" s="143"/>
      <c r="C124" s="227"/>
      <c r="D124" s="230"/>
      <c r="E124" s="230"/>
      <c r="F124" s="230"/>
      <c r="G124" s="230"/>
      <c r="H124" s="230"/>
      <c r="I124" s="205"/>
    </row>
    <row r="125" spans="1:9">
      <c r="A125" s="143"/>
      <c r="B125" s="143"/>
      <c r="C125" s="227"/>
      <c r="I125" s="123"/>
    </row>
    <row r="126" spans="1:9">
      <c r="A126" s="143"/>
      <c r="B126" s="143"/>
      <c r="C126" s="227"/>
      <c r="D126" s="225"/>
      <c r="F126" s="226"/>
      <c r="G126" s="104"/>
      <c r="H126" s="104"/>
    </row>
    <row r="127" spans="1:9" s="104" customFormat="1">
      <c r="A127" s="168"/>
      <c r="B127" s="168"/>
      <c r="C127" s="227"/>
      <c r="D127" s="122"/>
      <c r="E127" s="122"/>
      <c r="F127" s="122"/>
      <c r="G127" s="122"/>
      <c r="H127" s="122"/>
      <c r="I127" s="122"/>
    </row>
    <row r="128" spans="1:9">
      <c r="A128" s="168"/>
      <c r="B128" s="168"/>
      <c r="C128" s="227"/>
      <c r="I128" s="104"/>
    </row>
    <row r="129" spans="1:9">
      <c r="A129" s="168"/>
      <c r="B129" s="168"/>
      <c r="C129" s="227"/>
    </row>
    <row r="130" spans="1:9">
      <c r="A130" s="168"/>
      <c r="B130" s="168"/>
      <c r="C130" s="227"/>
    </row>
    <row r="131" spans="1:9">
      <c r="A131" s="168"/>
      <c r="B131" s="168"/>
      <c r="C131" s="227"/>
      <c r="G131" s="104"/>
      <c r="H131" s="104"/>
    </row>
    <row r="132" spans="1:9">
      <c r="A132" s="168"/>
      <c r="B132" s="168"/>
      <c r="C132" s="227"/>
    </row>
    <row r="133" spans="1:9">
      <c r="A133" s="168"/>
      <c r="B133" s="168"/>
      <c r="C133" s="227"/>
    </row>
    <row r="134" spans="1:9">
      <c r="A134" s="168"/>
      <c r="B134" s="168"/>
      <c r="C134" s="227"/>
    </row>
    <row r="135" spans="1:9">
      <c r="A135" s="168"/>
      <c r="B135" s="168"/>
      <c r="C135" s="227"/>
      <c r="I135" s="104"/>
    </row>
    <row r="136" spans="1:9">
      <c r="A136" s="143"/>
      <c r="B136" s="143"/>
      <c r="C136" s="227"/>
    </row>
    <row r="137" spans="1:9" ht="5.25" customHeight="1">
      <c r="A137" s="104"/>
      <c r="B137" s="109"/>
    </row>
    <row r="138" spans="1:9" ht="9.5" customHeight="1">
      <c r="A138" s="231"/>
      <c r="B138" s="231"/>
      <c r="C138" s="157"/>
    </row>
    <row r="141" spans="1:9">
      <c r="D141" s="104"/>
    </row>
  </sheetData>
  <sheetProtection algorithmName="SHA-512" hashValue="0DeH4GhrHE6FEiZxufTXkCY0Q0PKNLNQTaMSEW63wAQVy/Nc6EAvt/fGyzAsdvq7Y6ogmP6yOaw7vIuVKq9FjA==" saltValue="3pT3xgm4ez+MTYN1VdLNag==" spinCount="100000" sheet="1" objects="1" scenarios="1"/>
  <mergeCells count="11">
    <mergeCell ref="A2:J2"/>
    <mergeCell ref="B100:I110"/>
    <mergeCell ref="C112:D112"/>
    <mergeCell ref="C115:H115"/>
    <mergeCell ref="A35:I35"/>
    <mergeCell ref="A47:I47"/>
    <mergeCell ref="A68:I68"/>
    <mergeCell ref="A81:D81"/>
    <mergeCell ref="B55:J65"/>
    <mergeCell ref="A83:D83"/>
    <mergeCell ref="A86:D86"/>
  </mergeCells>
  <phoneticPr fontId="23" type="noConversion"/>
  <pageMargins left="0.19" right="0.16" top="0.39" bottom="0.33" header="0.19" footer="0.17"/>
  <pageSetup scale="85" firstPageNumber="2" orientation="portrait" useFirstPageNumber="1" r:id="rId1"/>
  <headerFooter differentOddEven="1" alignWithMargins="0">
    <oddHeader>&amp;L&amp;8Page &amp;P&amp;C &amp;R&amp;8Page &amp;P</oddHeader>
    <oddFooter>&amp;L&amp;8Printed: &amp;D  &amp;F</oddFooter>
  </headerFooter>
  <rowBreaks count="1" manualBreakCount="1">
    <brk id="6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6"/>
  <dimension ref="A1:N73"/>
  <sheetViews>
    <sheetView showGridLines="0" defaultGridColor="0" colorId="8" zoomScale="110" zoomScaleNormal="110" workbookViewId="0">
      <selection activeCell="B34" sqref="B34"/>
    </sheetView>
  </sheetViews>
  <sheetFormatPr baseColWidth="10" defaultColWidth="9.1640625" defaultRowHeight="12"/>
  <cols>
    <col min="1" max="1" width="4.83203125" style="117" customWidth="1"/>
    <col min="2" max="2" width="2.6640625" style="117" customWidth="1"/>
    <col min="3" max="3" width="3.6640625" style="117" customWidth="1"/>
    <col min="4" max="4" width="14.6640625" style="117" customWidth="1"/>
    <col min="5" max="5" width="2.6640625" style="117" customWidth="1"/>
    <col min="6" max="6" width="14.6640625" style="117" customWidth="1"/>
    <col min="7" max="7" width="4" style="117" customWidth="1"/>
    <col min="8" max="8" width="14.6640625" style="117" customWidth="1"/>
    <col min="9" max="9" width="2.6640625" style="117" customWidth="1"/>
    <col min="10" max="10" width="14.6640625" style="117" customWidth="1"/>
    <col min="11" max="11" width="2.6640625" style="117" customWidth="1"/>
    <col min="12" max="12" width="14.6640625" style="117" customWidth="1"/>
    <col min="13" max="13" width="2.6640625" style="117" customWidth="1"/>
    <col min="14" max="14" width="3.6640625" style="117" customWidth="1"/>
    <col min="15" max="15" width="4.6640625" style="117" customWidth="1"/>
    <col min="16" max="17" width="5.6640625" style="117" customWidth="1"/>
    <col min="18" max="16384" width="9.1640625" style="117"/>
  </cols>
  <sheetData>
    <row r="1" spans="1:14" ht="24" customHeight="1">
      <c r="A1" s="1797" t="s">
        <v>332</v>
      </c>
      <c r="B1" s="1797"/>
      <c r="C1" s="1797"/>
      <c r="D1" s="1797"/>
      <c r="E1" s="1797"/>
      <c r="F1" s="1797"/>
      <c r="G1" s="1797"/>
      <c r="H1" s="1797"/>
      <c r="I1" s="1797"/>
      <c r="J1" s="1797"/>
      <c r="K1" s="1797"/>
      <c r="L1" s="1797"/>
      <c r="M1" s="1797"/>
      <c r="N1" s="234"/>
    </row>
    <row r="2" spans="1:14" ht="11" customHeight="1">
      <c r="A2" s="234"/>
      <c r="B2" s="234"/>
      <c r="C2" s="234"/>
      <c r="D2" s="234"/>
      <c r="E2" s="234"/>
      <c r="F2" s="234"/>
      <c r="G2" s="234"/>
      <c r="H2" s="234"/>
      <c r="I2" s="234"/>
      <c r="J2" s="234"/>
      <c r="K2" s="234"/>
      <c r="L2" s="234"/>
      <c r="M2" s="234"/>
      <c r="N2" s="234"/>
    </row>
    <row r="3" spans="1:14">
      <c r="A3" s="235" t="s">
        <v>4892</v>
      </c>
      <c r="B3" s="234"/>
      <c r="C3" s="234"/>
      <c r="D3" s="234"/>
      <c r="E3" s="234"/>
      <c r="F3" s="234"/>
      <c r="G3" s="234"/>
      <c r="H3" s="234"/>
      <c r="I3" s="234"/>
      <c r="J3" s="234"/>
      <c r="K3" s="234"/>
      <c r="L3" s="234"/>
      <c r="M3" s="234"/>
      <c r="N3" s="234"/>
    </row>
    <row r="4" spans="1:14" ht="10.5" customHeight="1"/>
    <row r="5" spans="1:14" ht="14.25" customHeight="1">
      <c r="A5" s="236" t="s">
        <v>402</v>
      </c>
      <c r="B5" s="236" t="s">
        <v>1273</v>
      </c>
      <c r="K5" s="237"/>
    </row>
    <row r="6" spans="1:14" ht="11" customHeight="1"/>
    <row r="7" spans="1:14" ht="13.25" customHeight="1">
      <c r="D7" s="928" t="str">
        <f>"Tax Year "&amp;'AFR22'!E2-1</f>
        <v>Tax Year 2021</v>
      </c>
      <c r="F7" s="238" t="s">
        <v>229</v>
      </c>
      <c r="J7" s="726">
        <v>844675524</v>
      </c>
    </row>
    <row r="8" spans="1:14" ht="11" customHeight="1"/>
    <row r="9" spans="1:14" ht="24">
      <c r="D9" s="239" t="s">
        <v>1031</v>
      </c>
      <c r="E9" s="236"/>
      <c r="F9" s="240" t="s">
        <v>776</v>
      </c>
      <c r="G9" s="236"/>
      <c r="H9" s="239" t="s">
        <v>137</v>
      </c>
      <c r="I9" s="236"/>
      <c r="J9" s="240" t="s">
        <v>902</v>
      </c>
      <c r="K9" s="236"/>
      <c r="L9" s="239" t="s">
        <v>353</v>
      </c>
    </row>
    <row r="10" spans="1:14" ht="13.25" customHeight="1">
      <c r="A10" s="232" t="s">
        <v>832</v>
      </c>
      <c r="D10" s="241">
        <v>1.9775000000000001E-2</v>
      </c>
      <c r="E10" s="242" t="s">
        <v>905</v>
      </c>
      <c r="F10" s="241">
        <v>4.5999999999999999E-3</v>
      </c>
      <c r="G10" s="242" t="s">
        <v>905</v>
      </c>
      <c r="H10" s="241">
        <v>1.6999999999999999E-3</v>
      </c>
      <c r="I10" s="242" t="s">
        <v>906</v>
      </c>
      <c r="J10" s="655">
        <f>ROUND(D10+F10+H10,5)</f>
        <v>2.6079999999999999E-2</v>
      </c>
      <c r="L10" s="241">
        <v>1.2999999999999999E-4</v>
      </c>
    </row>
    <row r="11" spans="1:14" ht="12" customHeight="1">
      <c r="D11" s="1807" t="str">
        <f>IF(SUM(J10)&lt;=0.0999999,"","Enter the Tax Rates by moving the decimal two places to the left.")</f>
        <v/>
      </c>
      <c r="E11" s="1808"/>
      <c r="F11" s="1808"/>
      <c r="G11" s="1808"/>
      <c r="H11" s="1808"/>
      <c r="I11" s="1808"/>
      <c r="J11" s="1808"/>
      <c r="L11" s="243"/>
    </row>
    <row r="12" spans="1:14" ht="7.5" customHeight="1">
      <c r="D12" s="244"/>
      <c r="E12" s="245"/>
      <c r="F12" s="245"/>
      <c r="G12" s="245"/>
      <c r="H12" s="245"/>
      <c r="I12" s="245"/>
      <c r="J12" s="245"/>
      <c r="L12" s="243"/>
    </row>
    <row r="13" spans="1:14" ht="21.75" customHeight="1">
      <c r="D13" s="1811" t="s">
        <v>1514</v>
      </c>
      <c r="E13" s="1811"/>
      <c r="F13" s="1811"/>
      <c r="G13" s="1811"/>
      <c r="H13" s="1811"/>
      <c r="I13" s="1811"/>
      <c r="J13" s="1811"/>
      <c r="K13" s="1811"/>
      <c r="L13" s="1811"/>
    </row>
    <row r="14" spans="1:14" ht="14.25" customHeight="1">
      <c r="A14" s="236" t="s">
        <v>96</v>
      </c>
      <c r="B14" s="236" t="s">
        <v>1274</v>
      </c>
    </row>
    <row r="15" spans="1:14" ht="11" customHeight="1">
      <c r="A15" s="236"/>
    </row>
    <row r="16" spans="1:14" ht="24">
      <c r="A16" s="236"/>
      <c r="D16" s="239" t="s">
        <v>467</v>
      </c>
      <c r="F16" s="240" t="s">
        <v>903</v>
      </c>
      <c r="H16" s="240" t="s">
        <v>904</v>
      </c>
      <c r="J16" s="239" t="s">
        <v>338</v>
      </c>
    </row>
    <row r="17" spans="1:13" ht="13.25" customHeight="1">
      <c r="A17" s="236"/>
      <c r="D17" s="722">
        <f>SUM('Acct Summary 7-9'!C8,'Acct Summary 7-9'!D8,'Acct Summary 7-9'!F8,'Acct Summary 7-9'!I8)</f>
        <v>32934155</v>
      </c>
      <c r="E17" s="723"/>
      <c r="F17" s="722">
        <f>SUM('Acct Summary 7-9'!C17,'Acct Summary 7-9'!D17,'Acct Summary 7-9'!F17)</f>
        <v>28591262</v>
      </c>
      <c r="G17" s="723"/>
      <c r="H17" s="722">
        <f>SUM(D17-F17)</f>
        <v>4342893</v>
      </c>
      <c r="I17" s="724"/>
      <c r="J17" s="722">
        <f>SUM('Acct Summary 7-9'!C81,'Acct Summary 7-9'!D81,'Acct Summary 7-9'!F81,'Acct Summary 7-9'!I81)</f>
        <v>19367327</v>
      </c>
    </row>
    <row r="18" spans="1:13" ht="12.25" customHeight="1">
      <c r="A18" s="236"/>
      <c r="B18" s="178" t="s">
        <v>8</v>
      </c>
      <c r="C18" s="163" t="s">
        <v>1126</v>
      </c>
    </row>
    <row r="19" spans="1:13" ht="12.25" customHeight="1">
      <c r="A19" s="236"/>
      <c r="C19" s="163" t="s">
        <v>446</v>
      </c>
    </row>
    <row r="20" spans="1:13" s="122" customFormat="1" ht="10.5" customHeight="1"/>
    <row r="21" spans="1:13" ht="12.75" customHeight="1">
      <c r="A21" s="236" t="s">
        <v>726</v>
      </c>
      <c r="B21" s="236" t="s">
        <v>1275</v>
      </c>
    </row>
    <row r="22" spans="1:13">
      <c r="A22" s="236"/>
      <c r="D22" s="246" t="s">
        <v>340</v>
      </c>
      <c r="E22" s="104"/>
      <c r="F22" s="246" t="s">
        <v>339</v>
      </c>
      <c r="G22" s="104"/>
      <c r="H22" s="246" t="s">
        <v>341</v>
      </c>
      <c r="I22" s="104"/>
      <c r="J22" s="246" t="s">
        <v>41</v>
      </c>
      <c r="K22" s="104"/>
      <c r="L22" s="247" t="s">
        <v>1440</v>
      </c>
    </row>
    <row r="23" spans="1:13" ht="13.25" customHeight="1">
      <c r="A23" s="236"/>
      <c r="D23" s="722">
        <f>'Short-Term Long-Term Debt 26'!F4</f>
        <v>0</v>
      </c>
      <c r="E23" s="723" t="s">
        <v>905</v>
      </c>
      <c r="F23" s="722">
        <f>'Short-Term Long-Term Debt 26'!F15</f>
        <v>0</v>
      </c>
      <c r="G23" s="723" t="s">
        <v>905</v>
      </c>
      <c r="H23" s="722">
        <f>'Short-Term Long-Term Debt 26'!F21</f>
        <v>0</v>
      </c>
      <c r="I23" s="723" t="s">
        <v>905</v>
      </c>
      <c r="J23" s="722">
        <f>'Short-Term Long-Term Debt 26'!F23</f>
        <v>0</v>
      </c>
      <c r="K23" s="723" t="s">
        <v>905</v>
      </c>
      <c r="L23" s="722">
        <f>'Short-Term Long-Term Debt 26'!F25</f>
        <v>0</v>
      </c>
      <c r="M23" s="242" t="s">
        <v>905</v>
      </c>
    </row>
    <row r="24" spans="1:13" ht="15" customHeight="1">
      <c r="A24" s="236"/>
      <c r="D24" s="246" t="s">
        <v>944</v>
      </c>
      <c r="E24" s="104"/>
      <c r="F24" s="246" t="s">
        <v>138</v>
      </c>
    </row>
    <row r="25" spans="1:13" ht="13.25" customHeight="1">
      <c r="A25" s="236"/>
      <c r="C25" s="242"/>
      <c r="D25" s="722">
        <f>'Short-Term Long-Term Debt 26'!F27</f>
        <v>0</v>
      </c>
      <c r="E25" s="723" t="s">
        <v>906</v>
      </c>
      <c r="F25" s="725">
        <f>SUM(D23,F23,H23,J23,L23, D25)</f>
        <v>0</v>
      </c>
    </row>
    <row r="26" spans="1:13" ht="11.25" customHeight="1">
      <c r="A26" s="236"/>
      <c r="B26" s="123" t="s">
        <v>9</v>
      </c>
      <c r="C26" s="163" t="s">
        <v>1618</v>
      </c>
    </row>
    <row r="27" spans="1:13" ht="9" hidden="1" customHeight="1">
      <c r="A27" s="236"/>
      <c r="B27" s="123"/>
      <c r="C27" s="163"/>
    </row>
    <row r="28" spans="1:13" ht="6.75" customHeight="1">
      <c r="A28" s="236"/>
      <c r="B28" s="248"/>
      <c r="C28" s="249"/>
    </row>
    <row r="29" spans="1:13" ht="12.75" customHeight="1">
      <c r="A29" s="236" t="s">
        <v>97</v>
      </c>
      <c r="B29" s="236" t="s">
        <v>124</v>
      </c>
    </row>
    <row r="30" spans="1:13" ht="12.25" customHeight="1">
      <c r="A30" s="236"/>
      <c r="B30" s="163" t="s">
        <v>331</v>
      </c>
    </row>
    <row r="31" spans="1:13" ht="11" customHeight="1">
      <c r="A31" s="236"/>
      <c r="B31" s="250"/>
    </row>
    <row r="32" spans="1:13" ht="13.25" customHeight="1">
      <c r="B32" s="251"/>
      <c r="C32" s="248" t="s">
        <v>520</v>
      </c>
      <c r="D32" s="163" t="s">
        <v>953</v>
      </c>
      <c r="G32" s="248"/>
      <c r="H32" s="656">
        <f>IF(B32="X",(J7*0.069),IF(B33="X",(J7*0.138),"Enter x in a.or b."))</f>
        <v>116565222.31200001</v>
      </c>
      <c r="I32" s="252"/>
    </row>
    <row r="33" spans="1:12" ht="13.25" customHeight="1">
      <c r="B33" s="253" t="s">
        <v>4913</v>
      </c>
      <c r="C33" s="254" t="s">
        <v>521</v>
      </c>
      <c r="D33" s="163" t="s">
        <v>369</v>
      </c>
    </row>
    <row r="34" spans="1:12" ht="8.25" customHeight="1">
      <c r="C34" s="255"/>
      <c r="D34" s="163"/>
    </row>
    <row r="35" spans="1:12" ht="12.25" customHeight="1">
      <c r="B35" s="117" t="s">
        <v>335</v>
      </c>
      <c r="C35" s="256"/>
    </row>
    <row r="36" spans="1:12" ht="8.25" customHeight="1">
      <c r="C36" s="256"/>
      <c r="H36" s="257"/>
    </row>
    <row r="37" spans="1:12" ht="13.5" customHeight="1">
      <c r="C37" s="258" t="s">
        <v>522</v>
      </c>
      <c r="D37" s="151" t="s">
        <v>0</v>
      </c>
      <c r="G37" s="259" t="s">
        <v>336</v>
      </c>
      <c r="H37" s="260"/>
    </row>
    <row r="38" spans="1:12" ht="13.5" customHeight="1">
      <c r="C38" s="258"/>
      <c r="D38" s="151" t="s">
        <v>1011</v>
      </c>
      <c r="G38" s="261">
        <v>511</v>
      </c>
      <c r="H38" s="725">
        <f>'Assets-Liab 5-6'!N36</f>
        <v>25580000</v>
      </c>
      <c r="J38" s="145"/>
      <c r="K38" s="145"/>
      <c r="L38" s="145"/>
    </row>
    <row r="39" spans="1:12" ht="7.5" customHeight="1">
      <c r="C39" s="122"/>
      <c r="D39" s="122"/>
      <c r="E39" s="122"/>
      <c r="F39" s="122"/>
      <c r="G39" s="122"/>
      <c r="H39" s="122"/>
      <c r="J39" s="145"/>
      <c r="K39" s="145"/>
      <c r="L39" s="145"/>
    </row>
    <row r="40" spans="1:12" ht="10.5" hidden="1" customHeight="1"/>
    <row r="41" spans="1:12" ht="12.75" customHeight="1">
      <c r="A41" s="236" t="s">
        <v>485</v>
      </c>
      <c r="B41" s="236" t="s">
        <v>158</v>
      </c>
      <c r="C41" s="236"/>
      <c r="D41" s="236"/>
      <c r="E41" s="236"/>
      <c r="F41" s="236"/>
    </row>
    <row r="42" spans="1:12" ht="12.25" customHeight="1">
      <c r="B42" s="163" t="s">
        <v>1030</v>
      </c>
    </row>
    <row r="43" spans="1:12">
      <c r="B43" s="163" t="s">
        <v>348</v>
      </c>
    </row>
    <row r="44" spans="1:12" ht="4.5" customHeight="1">
      <c r="B44" s="163"/>
    </row>
    <row r="45" spans="1:12" ht="14">
      <c r="B45" s="262"/>
      <c r="C45" s="154" t="s">
        <v>250</v>
      </c>
    </row>
    <row r="46" spans="1:12" ht="13.5" customHeight="1">
      <c r="B46" s="262"/>
      <c r="C46" s="154" t="s">
        <v>327</v>
      </c>
    </row>
    <row r="47" spans="1:12" ht="13.5" customHeight="1">
      <c r="B47" s="262"/>
      <c r="C47" s="154" t="s">
        <v>770</v>
      </c>
    </row>
    <row r="48" spans="1:12" ht="13.5" customHeight="1">
      <c r="B48" s="262"/>
      <c r="C48" s="154" t="s">
        <v>54</v>
      </c>
    </row>
    <row r="49" spans="1:13" ht="13.5" customHeight="1">
      <c r="B49" s="262"/>
      <c r="C49" s="154" t="s">
        <v>55</v>
      </c>
    </row>
    <row r="50" spans="1:13" ht="13.5" customHeight="1">
      <c r="B50" s="262"/>
      <c r="C50" s="154" t="s">
        <v>286</v>
      </c>
    </row>
    <row r="51" spans="1:13" ht="13.5" customHeight="1">
      <c r="B51" s="262"/>
      <c r="C51" s="154" t="s">
        <v>287</v>
      </c>
    </row>
    <row r="52" spans="1:13" ht="13.5" customHeight="1">
      <c r="B52" s="262"/>
      <c r="C52" s="154" t="s">
        <v>484</v>
      </c>
    </row>
    <row r="53" spans="1:13" ht="6" customHeight="1">
      <c r="C53" s="263"/>
      <c r="D53" s="163"/>
    </row>
    <row r="54" spans="1:13" ht="15" customHeight="1">
      <c r="B54" s="250" t="s">
        <v>333</v>
      </c>
    </row>
    <row r="55" spans="1:13" ht="14">
      <c r="B55" s="1798"/>
      <c r="C55" s="1799"/>
      <c r="D55" s="1799"/>
      <c r="E55" s="1799"/>
      <c r="F55" s="1799"/>
      <c r="G55" s="1799"/>
      <c r="H55" s="1799"/>
      <c r="I55" s="1799"/>
      <c r="J55" s="1799"/>
      <c r="K55" s="1799"/>
      <c r="L55" s="1800"/>
      <c r="M55" s="175"/>
    </row>
    <row r="56" spans="1:13" ht="12.75" customHeight="1">
      <c r="B56" s="1801"/>
      <c r="C56" s="1802"/>
      <c r="D56" s="1802"/>
      <c r="E56" s="1802"/>
      <c r="F56" s="1802"/>
      <c r="G56" s="1802"/>
      <c r="H56" s="1802"/>
      <c r="I56" s="1802"/>
      <c r="J56" s="1802"/>
      <c r="K56" s="1802"/>
      <c r="L56" s="1803"/>
      <c r="M56" s="175"/>
    </row>
    <row r="57" spans="1:13" ht="12.75" customHeight="1">
      <c r="B57" s="1801"/>
      <c r="C57" s="1802"/>
      <c r="D57" s="1802"/>
      <c r="E57" s="1802"/>
      <c r="F57" s="1802"/>
      <c r="G57" s="1802"/>
      <c r="H57" s="1802"/>
      <c r="I57" s="1802"/>
      <c r="J57" s="1802"/>
      <c r="K57" s="1802"/>
      <c r="L57" s="1803"/>
    </row>
    <row r="58" spans="1:13" ht="12.75" customHeight="1">
      <c r="B58" s="1801"/>
      <c r="C58" s="1802"/>
      <c r="D58" s="1802"/>
      <c r="E58" s="1802"/>
      <c r="F58" s="1802"/>
      <c r="G58" s="1802"/>
      <c r="H58" s="1802"/>
      <c r="I58" s="1802"/>
      <c r="J58" s="1802"/>
      <c r="K58" s="1802"/>
      <c r="L58" s="1803"/>
    </row>
    <row r="59" spans="1:13">
      <c r="B59" s="1804"/>
      <c r="C59" s="1805"/>
      <c r="D59" s="1805"/>
      <c r="E59" s="1805"/>
      <c r="F59" s="1805"/>
      <c r="G59" s="1805"/>
      <c r="H59" s="1805"/>
      <c r="I59" s="1805"/>
      <c r="J59" s="1805"/>
      <c r="K59" s="1805"/>
      <c r="L59" s="1806"/>
    </row>
    <row r="60" spans="1:13" ht="6" customHeight="1">
      <c r="B60" s="122"/>
      <c r="C60" s="122"/>
      <c r="D60" s="122"/>
      <c r="E60" s="122"/>
      <c r="F60" s="122"/>
      <c r="G60" s="122"/>
      <c r="H60" s="122"/>
      <c r="I60" s="122"/>
      <c r="J60" s="122"/>
      <c r="K60" s="122"/>
      <c r="L60" s="122"/>
    </row>
    <row r="61" spans="1:13" ht="12.25" customHeight="1">
      <c r="B61" s="122"/>
      <c r="C61" s="122"/>
      <c r="D61" s="122"/>
      <c r="E61" s="122"/>
      <c r="F61" s="122"/>
      <c r="G61" s="122"/>
      <c r="H61" s="122"/>
      <c r="I61" s="122"/>
      <c r="J61" s="122"/>
      <c r="K61" s="122"/>
      <c r="L61" s="122"/>
    </row>
    <row r="62" spans="1:13" ht="12.75" customHeight="1">
      <c r="A62" s="151"/>
      <c r="B62" s="264"/>
      <c r="C62" s="1809"/>
      <c r="D62" s="1810"/>
      <c r="E62" s="265"/>
      <c r="F62" s="265"/>
      <c r="G62" s="265"/>
      <c r="H62" s="265"/>
      <c r="I62" s="265"/>
      <c r="J62" s="265"/>
      <c r="K62" s="265"/>
      <c r="L62" s="265"/>
    </row>
    <row r="63" spans="1:13">
      <c r="A63" s="151"/>
      <c r="B63" s="264"/>
      <c r="C63" s="151"/>
      <c r="E63" s="265"/>
      <c r="F63" s="265"/>
      <c r="G63" s="265"/>
      <c r="H63" s="265"/>
      <c r="I63" s="265"/>
      <c r="J63" s="265"/>
      <c r="K63" s="265"/>
      <c r="L63" s="265"/>
    </row>
    <row r="64" spans="1:13" ht="12.25" customHeight="1">
      <c r="A64" s="266"/>
      <c r="B64" s="265"/>
      <c r="C64" s="265"/>
      <c r="D64" s="265"/>
      <c r="E64" s="265"/>
      <c r="F64" s="265"/>
      <c r="G64" s="265"/>
      <c r="H64" s="265"/>
      <c r="I64" s="265"/>
      <c r="J64" s="265"/>
      <c r="K64" s="265"/>
      <c r="L64" s="265"/>
    </row>
    <row r="65" spans="1:12" ht="12.25" customHeight="1">
      <c r="A65" s="266"/>
      <c r="B65" s="265"/>
      <c r="C65" s="265"/>
      <c r="D65" s="265"/>
      <c r="E65" s="265"/>
      <c r="F65" s="265"/>
      <c r="G65" s="265"/>
      <c r="H65" s="265"/>
      <c r="I65" s="265"/>
      <c r="J65" s="265"/>
      <c r="K65" s="265"/>
      <c r="L65" s="265"/>
    </row>
    <row r="66" spans="1:12" ht="9.5" customHeight="1">
      <c r="A66" s="266"/>
      <c r="B66" s="265"/>
      <c r="C66" s="265"/>
      <c r="D66" s="265"/>
      <c r="E66" s="265"/>
      <c r="F66" s="265"/>
      <c r="G66" s="265"/>
      <c r="H66" s="265"/>
      <c r="I66" s="265"/>
      <c r="J66" s="265"/>
      <c r="K66" s="265"/>
      <c r="L66" s="265"/>
    </row>
    <row r="67" spans="1:12" ht="12.25" customHeight="1">
      <c r="A67" s="266"/>
      <c r="B67" s="249"/>
      <c r="C67" s="249"/>
      <c r="D67" s="249"/>
      <c r="E67" s="249"/>
      <c r="F67" s="249"/>
      <c r="G67" s="249"/>
      <c r="H67" s="249"/>
      <c r="I67" s="249"/>
      <c r="J67" s="249"/>
      <c r="K67" s="249"/>
      <c r="L67" s="249"/>
    </row>
    <row r="68" spans="1:12" ht="12.25" customHeight="1">
      <c r="A68" s="266"/>
    </row>
    <row r="69" spans="1:12" ht="12.25" customHeight="1"/>
    <row r="70" spans="1:12" ht="12.25" customHeight="1"/>
    <row r="71" spans="1:12" ht="12.25" customHeight="1"/>
    <row r="72" spans="1:12" ht="6" customHeight="1"/>
    <row r="73" spans="1:12" ht="12.25" customHeight="1"/>
  </sheetData>
  <sheetProtection algorithmName="SHA-512" hashValue="8naM4yGv3Dib9vedmBTZstbPIqiOr0Tinc3+MRxb0Key7fC9fOgWt3+CPJkdWfWQrvb7hm5MmZgGxr2wAbsfdQ==" saltValue="A4Ij0gRa2K1xPUPBMykMnQ==" spinCount="100000" sheet="1" objects="1" scenarios="1"/>
  <sortState xmlns:xlrd2="http://schemas.microsoft.com/office/spreadsheetml/2017/richdata2" ref="A1:M1">
    <sortCondition descending="1" ref="A1"/>
  </sortState>
  <mergeCells count="5">
    <mergeCell ref="A1:M1"/>
    <mergeCell ref="B55:L59"/>
    <mergeCell ref="D11:J11"/>
    <mergeCell ref="C62:D62"/>
    <mergeCell ref="D13:L13"/>
  </mergeCells>
  <phoneticPr fontId="23" type="noConversion"/>
  <printOptions headings="1"/>
  <pageMargins left="0.5" right="0.2" top="0.59" bottom="0.52" header="0.28000000000000003" footer="0.17"/>
  <pageSetup scale="90" firstPageNumber="3" orientation="portrait" useFirstPageNumber="1" r:id="rId1"/>
  <headerFooter alignWithMargins="0">
    <oddHeader>&amp;L&amp;8Page &amp;P&amp;C &amp;R&amp;8Page &amp;P</oddHeader>
    <oddFooter>&amp;L&amp;8Printed: &amp;D
&amp;F</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pageSetUpPr fitToPage="1"/>
  </sheetPr>
  <dimension ref="A1:R44"/>
  <sheetViews>
    <sheetView showGridLines="0" zoomScale="110" zoomScaleNormal="110" workbookViewId="0">
      <selection activeCell="F29" sqref="F29"/>
    </sheetView>
  </sheetViews>
  <sheetFormatPr baseColWidth="10" defaultColWidth="9.1640625" defaultRowHeight="12"/>
  <cols>
    <col min="1" max="1" width="2" style="104" customWidth="1"/>
    <col min="2" max="2" width="2.6640625" style="273" customWidth="1"/>
    <col min="3" max="3" width="15.33203125" style="104" customWidth="1"/>
    <col min="4" max="4" width="37.83203125" style="104" customWidth="1"/>
    <col min="5" max="5" width="1.6640625" style="104" customWidth="1"/>
    <col min="6" max="6" width="31.1640625" style="104" customWidth="1"/>
    <col min="7" max="7" width="1.6640625" style="104" customWidth="1"/>
    <col min="8" max="8" width="15.6640625" style="272" customWidth="1"/>
    <col min="9" max="9" width="2.6640625" style="104" customWidth="1"/>
    <col min="10" max="10" width="5.83203125" style="104" hidden="1" customWidth="1"/>
    <col min="11" max="11" width="10.6640625" style="272" customWidth="1"/>
    <col min="12" max="12" width="2.6640625" style="104" customWidth="1"/>
    <col min="13" max="13" width="10.6640625" style="104" customWidth="1"/>
    <col min="14" max="14" width="2.6640625" style="104" customWidth="1"/>
    <col min="15" max="15" width="10.6640625" style="104" customWidth="1"/>
    <col min="16" max="16" width="0.83203125" style="104" customWidth="1"/>
    <col min="17" max="18" width="2.6640625" style="104" customWidth="1"/>
    <col min="19" max="16384" width="9.1640625" style="104"/>
  </cols>
  <sheetData>
    <row r="1" spans="1:18" ht="14">
      <c r="A1" s="1813"/>
      <c r="B1" s="1813"/>
      <c r="C1" s="1813"/>
      <c r="D1" s="122"/>
      <c r="E1" s="122"/>
      <c r="F1" s="122"/>
      <c r="G1" s="122"/>
      <c r="H1" s="122"/>
      <c r="I1" s="122"/>
      <c r="J1" s="122"/>
      <c r="K1" s="122"/>
      <c r="L1" s="122"/>
      <c r="M1" s="122"/>
      <c r="N1" s="122"/>
      <c r="O1" s="1813"/>
      <c r="P1" s="1813"/>
      <c r="Q1" s="1813"/>
    </row>
    <row r="2" spans="1:18" ht="15">
      <c r="A2" s="1815" t="s">
        <v>495</v>
      </c>
      <c r="B2" s="1815"/>
      <c r="C2" s="1815"/>
      <c r="D2" s="1815"/>
      <c r="E2" s="1815"/>
      <c r="F2" s="1815"/>
      <c r="G2" s="1815"/>
      <c r="H2" s="1815"/>
      <c r="I2" s="1815"/>
      <c r="J2" s="1815"/>
      <c r="K2" s="1815"/>
      <c r="L2" s="1815"/>
      <c r="M2" s="1815"/>
      <c r="N2" s="1815"/>
      <c r="O2" s="1815"/>
      <c r="P2" s="1815"/>
      <c r="Q2" s="1815"/>
      <c r="R2" s="1815"/>
    </row>
    <row r="3" spans="1:18">
      <c r="A3" s="1816" t="s">
        <v>4827</v>
      </c>
      <c r="B3" s="1816"/>
      <c r="C3" s="1816"/>
      <c r="D3" s="1816"/>
      <c r="E3" s="1816"/>
      <c r="F3" s="1816"/>
      <c r="G3" s="1816"/>
      <c r="H3" s="1816"/>
      <c r="I3" s="1816"/>
      <c r="J3" s="1816"/>
      <c r="K3" s="1816"/>
      <c r="L3" s="1816"/>
      <c r="M3" s="1816"/>
      <c r="N3" s="1816"/>
      <c r="O3" s="1816"/>
      <c r="P3" s="1816"/>
      <c r="Q3" s="1816"/>
      <c r="R3" s="1816"/>
    </row>
    <row r="4" spans="1:18">
      <c r="A4" s="1817"/>
      <c r="B4" s="1817"/>
      <c r="C4" s="1817"/>
      <c r="D4" s="1817"/>
      <c r="E4" s="1817"/>
      <c r="F4" s="1817"/>
      <c r="G4" s="1817"/>
      <c r="H4" s="1817"/>
      <c r="I4" s="1817"/>
      <c r="J4" s="1817"/>
      <c r="K4" s="1817"/>
      <c r="L4" s="1817"/>
      <c r="M4" s="1817"/>
      <c r="N4" s="1817"/>
      <c r="O4" s="1817"/>
      <c r="P4" s="1817"/>
      <c r="Q4" s="1817"/>
      <c r="R4" s="1817"/>
    </row>
    <row r="5" spans="1:18" ht="14">
      <c r="A5" s="267"/>
      <c r="B5" s="268"/>
      <c r="C5" s="268"/>
      <c r="D5" s="268"/>
      <c r="E5" s="268"/>
      <c r="F5" s="268"/>
      <c r="G5" s="268"/>
      <c r="H5" s="268"/>
      <c r="I5" s="268"/>
      <c r="J5" s="268"/>
      <c r="K5" s="268"/>
      <c r="L5" s="268"/>
      <c r="M5" s="268"/>
      <c r="N5" s="268"/>
      <c r="O5" s="268"/>
      <c r="P5" s="268"/>
      <c r="Q5" s="116"/>
    </row>
    <row r="6" spans="1:18" ht="14">
      <c r="A6" s="267"/>
      <c r="B6" s="268"/>
      <c r="C6" s="268"/>
      <c r="D6" s="268"/>
      <c r="E6" s="268"/>
      <c r="F6" s="268"/>
      <c r="G6" s="268"/>
      <c r="H6" s="268"/>
      <c r="I6" s="268"/>
      <c r="J6" s="268"/>
      <c r="K6" s="268"/>
      <c r="L6" s="268"/>
      <c r="M6" s="268"/>
      <c r="N6" s="268"/>
      <c r="O6" s="268"/>
      <c r="P6" s="268"/>
      <c r="Q6" s="116"/>
    </row>
    <row r="7" spans="1:18" ht="14">
      <c r="A7" s="122"/>
      <c r="B7" s="122"/>
      <c r="C7" s="269" t="s">
        <v>1005</v>
      </c>
      <c r="D7" s="109" t="str">
        <f>COVER!A17</f>
        <v>Coal City CUSD 1</v>
      </c>
      <c r="E7" s="138"/>
      <c r="G7" s="168"/>
      <c r="H7" s="268"/>
      <c r="I7" s="268"/>
      <c r="J7" s="268"/>
      <c r="K7" s="268"/>
      <c r="L7" s="122"/>
      <c r="M7" s="122"/>
      <c r="N7" s="122"/>
      <c r="O7" s="122"/>
      <c r="P7" s="122"/>
    </row>
    <row r="8" spans="1:18" ht="14">
      <c r="A8" s="122"/>
      <c r="B8" s="122"/>
      <c r="C8" s="269" t="s">
        <v>1004</v>
      </c>
      <c r="D8" s="270" t="str">
        <f>COVER!A13</f>
        <v>24032001026</v>
      </c>
      <c r="E8" s="271"/>
      <c r="G8" s="122"/>
      <c r="H8" s="122"/>
      <c r="I8" s="122"/>
      <c r="J8" s="122"/>
      <c r="K8" s="122"/>
      <c r="L8" s="122"/>
      <c r="M8" s="122"/>
      <c r="N8" s="122"/>
      <c r="O8" s="122"/>
      <c r="P8" s="122"/>
    </row>
    <row r="9" spans="1:18" ht="14">
      <c r="A9" s="122"/>
      <c r="B9" s="122"/>
      <c r="C9" s="269" t="s">
        <v>636</v>
      </c>
      <c r="D9" s="109" t="str">
        <f>COVER!A15</f>
        <v>Grundy</v>
      </c>
    </row>
    <row r="11" spans="1:18" ht="14">
      <c r="B11" s="274" t="s">
        <v>883</v>
      </c>
      <c r="C11" s="110" t="s">
        <v>1017</v>
      </c>
      <c r="H11" s="228" t="s">
        <v>138</v>
      </c>
      <c r="I11" s="228"/>
      <c r="J11" s="228"/>
      <c r="K11" s="275" t="s">
        <v>1018</v>
      </c>
      <c r="L11" s="228"/>
      <c r="M11" s="228" t="s">
        <v>1019</v>
      </c>
      <c r="N11" s="228"/>
      <c r="O11" s="735" t="str">
        <f>IF(K12&gt;0.24999,"4",IF(K12&gt;0.09999,"3",IF(K12&gt;=0,"2",1)))</f>
        <v>4</v>
      </c>
    </row>
    <row r="12" spans="1:18" s="120" customFormat="1" ht="11">
      <c r="B12" s="276"/>
      <c r="C12" s="120" t="s">
        <v>1099</v>
      </c>
      <c r="F12" s="120" t="s">
        <v>972</v>
      </c>
      <c r="H12" s="727">
        <f>SUM('Acct Summary 7-9'!C81+'Acct Summary 7-9'!D81+'Acct Summary 7-9'!F81+'Acct Summary 7-9'!I81+IF('Acct Summary 7-9'!G81&lt;0,'Acct Summary 7-9'!G81,"0")+IF('Acct Summary 7-9'!J81&lt;0,'Acct Summary 7-9'!J81,"0"))</f>
        <v>19367327</v>
      </c>
      <c r="I12" s="278"/>
      <c r="J12" s="278"/>
      <c r="K12" s="733">
        <f>TRUNC((H12/H13*100000),5)/100000</f>
        <v>0.58806205889999996</v>
      </c>
      <c r="L12" s="279"/>
      <c r="M12" s="246" t="s">
        <v>1020</v>
      </c>
      <c r="N12" s="246"/>
      <c r="O12" s="736">
        <v>0.35</v>
      </c>
    </row>
    <row r="13" spans="1:18" s="120" customFormat="1">
      <c r="B13" s="276"/>
      <c r="C13" s="1814" t="s">
        <v>1063</v>
      </c>
      <c r="D13" s="1812"/>
      <c r="F13" s="280" t="s">
        <v>711</v>
      </c>
      <c r="H13" s="727">
        <f>SUM('Acct Summary 7-9'!C8+'Acct Summary 7-9'!D8+'Acct Summary 7-9'!F8+'Acct Summary 7-9'!I8)+H14</f>
        <v>32934155</v>
      </c>
      <c r="I13" s="278"/>
      <c r="J13" s="278"/>
      <c r="K13" s="732"/>
      <c r="M13" s="246" t="s">
        <v>1021</v>
      </c>
      <c r="N13" s="246"/>
      <c r="O13" s="737">
        <f>(O11*O12)</f>
        <v>1.4</v>
      </c>
      <c r="R13" s="282"/>
    </row>
    <row r="14" spans="1:18" s="120" customFormat="1">
      <c r="B14" s="276"/>
      <c r="C14" s="165" t="s">
        <v>1127</v>
      </c>
      <c r="D14" s="283"/>
      <c r="F14" s="280" t="s">
        <v>713</v>
      </c>
      <c r="H14" s="727">
        <f>-SUM('Acct Summary 7-9'!C54:D56,'Acct Summary 7-9'!C58:D60,'Acct Summary 7-9'!C62:D64,'Acct Summary 7-9'!C66:D68,'Acct Summary 7-9'!C70:D72,'Acct Summary 7-9'!C74:D74)</f>
        <v>0</v>
      </c>
      <c r="I14" s="278"/>
      <c r="J14" s="278"/>
      <c r="K14" s="732"/>
      <c r="M14" s="246"/>
      <c r="N14" s="246"/>
      <c r="O14" s="737"/>
      <c r="R14" s="282"/>
    </row>
    <row r="15" spans="1:18" ht="11.5" customHeight="1">
      <c r="C15" s="120" t="s">
        <v>1141</v>
      </c>
      <c r="F15" s="120"/>
      <c r="H15" s="728"/>
      <c r="K15" s="728"/>
      <c r="M15" s="284"/>
      <c r="N15" s="284"/>
      <c r="O15" s="738"/>
      <c r="R15" s="122"/>
    </row>
    <row r="16" spans="1:18" ht="14">
      <c r="B16" s="274" t="s">
        <v>884</v>
      </c>
      <c r="C16" s="110" t="s">
        <v>1022</v>
      </c>
      <c r="H16" s="729" t="s">
        <v>138</v>
      </c>
      <c r="I16" s="228"/>
      <c r="J16" s="228"/>
      <c r="K16" s="734" t="s">
        <v>1018</v>
      </c>
      <c r="L16" s="228"/>
      <c r="M16" s="228" t="s">
        <v>1019</v>
      </c>
      <c r="N16" s="228"/>
      <c r="O16" s="735">
        <f>IF(K17&gt;1.2,"1",IF(K17&gt;1.1,"2",IF(K17&gt;1,"3",4)))</f>
        <v>4</v>
      </c>
      <c r="R16" s="122"/>
    </row>
    <row r="17" spans="2:18" s="120" customFormat="1" ht="11">
      <c r="B17" s="276"/>
      <c r="C17" s="120" t="s">
        <v>715</v>
      </c>
      <c r="F17" s="120" t="s">
        <v>388</v>
      </c>
      <c r="H17" s="727">
        <f>SUM('Acct Summary 7-9'!C17+'Acct Summary 7-9'!D17+'Acct Summary 7-9'!F17)</f>
        <v>28591262</v>
      </c>
      <c r="I17" s="278"/>
      <c r="J17" s="285"/>
      <c r="K17" s="733">
        <f>TRUNC((H17/H18*100000),5)/100000</f>
        <v>0.86813406929999992</v>
      </c>
      <c r="L17" s="279"/>
      <c r="M17" s="286" t="s">
        <v>1046</v>
      </c>
      <c r="O17" s="739" t="str">
        <f>IF(AND(O16="2", J20 &gt; 2),"1",IF(AND(O16 = "1", J20 &gt; 2),"2",IF(AND(O16="1", J20 &gt;1),"1","0")))</f>
        <v>0</v>
      </c>
    </row>
    <row r="18" spans="2:18" s="120" customFormat="1">
      <c r="B18" s="276"/>
      <c r="C18" s="1814" t="s">
        <v>1056</v>
      </c>
      <c r="D18" s="1812"/>
      <c r="F18" s="287" t="s">
        <v>712</v>
      </c>
      <c r="H18" s="727">
        <f>SUM('Acct Summary 7-9'!C8+'Acct Summary 7-9'!D8+'Acct Summary 7-9'!F8+'Acct Summary 7-9'!I8)+H19</f>
        <v>32934155</v>
      </c>
      <c r="I18" s="278"/>
      <c r="J18" s="278"/>
      <c r="K18" s="732"/>
      <c r="M18" s="246" t="s">
        <v>1020</v>
      </c>
      <c r="N18" s="246"/>
      <c r="O18" s="732">
        <v>0.35</v>
      </c>
    </row>
    <row r="19" spans="2:18" s="120" customFormat="1">
      <c r="B19" s="276"/>
      <c r="C19" s="165" t="s">
        <v>1127</v>
      </c>
      <c r="D19" s="283"/>
      <c r="F19" s="287" t="s">
        <v>713</v>
      </c>
      <c r="H19" s="727">
        <f>-SUM('Acct Summary 7-9'!C54:D56,'Acct Summary 7-9'!C58:D60,'Acct Summary 7-9'!C62:D64,'Acct Summary 7-9'!C66:D68,'Acct Summary 7-9'!C70:D72,'Acct Summary 7-9'!C74:D74)</f>
        <v>0</v>
      </c>
      <c r="I19" s="278"/>
      <c r="J19" s="278"/>
      <c r="K19" s="732"/>
      <c r="M19" s="246"/>
      <c r="N19" s="246"/>
      <c r="O19" s="732"/>
    </row>
    <row r="20" spans="2:18" s="120" customFormat="1">
      <c r="B20" s="276"/>
      <c r="C20" s="120" t="s">
        <v>1141</v>
      </c>
      <c r="H20" s="730"/>
      <c r="I20" s="278"/>
      <c r="J20" s="289" t="str">
        <f>IF(K17&lt;=1,"0",TRUNC(((K12-0.1)/(K17-1)*100),5)/100)</f>
        <v>0</v>
      </c>
      <c r="K20" s="733" t="str">
        <f>IF(K17&lt;=1,"0",IF(AND(O16="2", J20 &gt; 2),TRUNC(((K12-0.1)/(K17-1)*100),5)/100,IF(AND(O16 = "1", J20 &gt; 2),TRUNC(((K12-0.1)/(K17-1)*100),5)/100,IF(AND(O16="1", J20 &gt;1),TRUNC(((K12-0.1)/(K17-1)*100),5)/100,""))))</f>
        <v>0</v>
      </c>
      <c r="M20" s="246" t="s">
        <v>1021</v>
      </c>
      <c r="N20" s="246"/>
      <c r="O20" s="737">
        <f>(O16+O17)*O18</f>
        <v>1.4</v>
      </c>
      <c r="R20" s="282"/>
    </row>
    <row r="21" spans="2:18" ht="11.5" customHeight="1">
      <c r="C21" s="120" t="s">
        <v>418</v>
      </c>
      <c r="H21" s="728"/>
      <c r="K21" s="728"/>
      <c r="M21" s="284"/>
      <c r="N21" s="284"/>
      <c r="O21" s="738"/>
      <c r="R21" s="122"/>
    </row>
    <row r="22" spans="2:18" ht="11.5" customHeight="1">
      <c r="C22" s="120"/>
      <c r="H22" s="728"/>
      <c r="K22" s="728"/>
      <c r="M22" s="284"/>
      <c r="N22" s="284"/>
      <c r="O22" s="738"/>
      <c r="R22" s="122"/>
    </row>
    <row r="23" spans="2:18" ht="14">
      <c r="B23" s="274" t="s">
        <v>540</v>
      </c>
      <c r="C23" s="110" t="s">
        <v>1023</v>
      </c>
      <c r="H23" s="729" t="s">
        <v>138</v>
      </c>
      <c r="I23" s="228"/>
      <c r="J23" s="228"/>
      <c r="K23" s="734" t="s">
        <v>1024</v>
      </c>
      <c r="L23" s="228"/>
      <c r="M23" s="228" t="s">
        <v>1019</v>
      </c>
      <c r="N23" s="228"/>
      <c r="O23" s="735" t="str">
        <f>IF(K24&gt;=180,"4",IF(K24&gt;=90,"3",IF(K24&gt;=30,"2",1)))</f>
        <v>4</v>
      </c>
      <c r="R23" s="122"/>
    </row>
    <row r="24" spans="2:18" s="120" customFormat="1" ht="11">
      <c r="B24" s="276"/>
      <c r="C24" s="1812" t="s">
        <v>1142</v>
      </c>
      <c r="D24" s="1812"/>
      <c r="F24" s="120" t="s">
        <v>389</v>
      </c>
      <c r="H24" s="727">
        <f>SUM('Assets-Liab 5-6'!C4+'Assets-Liab 5-6'!D4+'Assets-Liab 5-6'!F4+'Assets-Liab 5-6'!I4+'Assets-Liab 5-6'!C5+'Assets-Liab 5-6'!D5+'Assets-Liab 5-6'!F5+'Assets-Liab 5-6'!I5)</f>
        <v>19540445</v>
      </c>
      <c r="I24" s="290"/>
      <c r="J24" s="290"/>
      <c r="K24" s="727">
        <f>TRUNC(((H24/H25*100000)/100000),2)</f>
        <v>246.03</v>
      </c>
      <c r="L24" s="291"/>
      <c r="M24" s="246" t="s">
        <v>1020</v>
      </c>
      <c r="N24" s="246"/>
      <c r="O24" s="737">
        <v>0.1</v>
      </c>
    </row>
    <row r="25" spans="2:18" s="120" customFormat="1">
      <c r="B25" s="276"/>
      <c r="C25" s="120" t="s">
        <v>716</v>
      </c>
      <c r="F25" s="120" t="s">
        <v>390</v>
      </c>
      <c r="H25" s="727">
        <f>ROUND((H17/360),5)</f>
        <v>79420.172219999993</v>
      </c>
      <c r="I25" s="292"/>
      <c r="J25" s="292"/>
      <c r="K25" s="732"/>
      <c r="M25" s="246" t="s">
        <v>1021</v>
      </c>
      <c r="N25" s="246"/>
      <c r="O25" s="737">
        <f>O23*O24</f>
        <v>0.4</v>
      </c>
      <c r="R25" s="282"/>
    </row>
    <row r="26" spans="2:18" ht="12.25" customHeight="1">
      <c r="H26" s="728"/>
      <c r="K26" s="728"/>
      <c r="M26" s="284"/>
      <c r="N26" s="284"/>
      <c r="O26" s="738"/>
    </row>
    <row r="27" spans="2:18" ht="14">
      <c r="B27" s="274" t="s">
        <v>432</v>
      </c>
      <c r="C27" s="110"/>
      <c r="H27" s="729" t="s">
        <v>138</v>
      </c>
      <c r="I27" s="228"/>
      <c r="J27" s="228"/>
      <c r="K27" s="734" t="s">
        <v>433</v>
      </c>
      <c r="L27" s="228"/>
      <c r="M27" s="228" t="s">
        <v>1019</v>
      </c>
      <c r="N27" s="228"/>
      <c r="O27" s="740" t="str">
        <f>IF(K28&gt;=75,"4",IF(K28&gt;=50,"3",IF(K28&gt;=25,"2",1)))</f>
        <v>4</v>
      </c>
    </row>
    <row r="28" spans="2:18" s="120" customFormat="1" ht="11">
      <c r="B28" s="276"/>
      <c r="C28" s="120" t="s">
        <v>1619</v>
      </c>
      <c r="F28" s="120" t="s">
        <v>388</v>
      </c>
      <c r="H28" s="731">
        <f>SUM('Short-Term Long-Term Debt 26'!F6,'Short-Term Long-Term Debt 26'!F7,'Short-Term Long-Term Debt 26'!F11)</f>
        <v>0</v>
      </c>
      <c r="I28" s="293"/>
      <c r="J28" s="293"/>
      <c r="K28" s="727">
        <f>TRUNC(100-((((H28/H29*100))*100)/100),2)</f>
        <v>100</v>
      </c>
      <c r="L28" s="294"/>
      <c r="M28" s="246" t="s">
        <v>1020</v>
      </c>
      <c r="N28" s="246"/>
      <c r="O28" s="741">
        <v>0.1</v>
      </c>
    </row>
    <row r="29" spans="2:18" s="120" customFormat="1" ht="11">
      <c r="B29" s="276"/>
      <c r="C29" s="120" t="s">
        <v>714</v>
      </c>
      <c r="F29" s="120" t="s">
        <v>717</v>
      </c>
      <c r="H29" s="731">
        <f>ROUND((0.85*'FP Info 3'!J7*'FP Info 3'!J10),5)</f>
        <v>18724767.016029999</v>
      </c>
      <c r="I29" s="293"/>
      <c r="J29" s="293"/>
      <c r="K29" s="732"/>
      <c r="M29" s="246" t="s">
        <v>1021</v>
      </c>
      <c r="N29" s="246"/>
      <c r="O29" s="737">
        <f>O27*O28</f>
        <v>0.4</v>
      </c>
    </row>
    <row r="30" spans="2:18" s="120" customFormat="1" ht="11">
      <c r="B30" s="276"/>
      <c r="F30" s="295"/>
      <c r="H30" s="732"/>
      <c r="I30" s="281"/>
      <c r="J30" s="281"/>
      <c r="K30" s="732"/>
      <c r="M30" s="296"/>
      <c r="N30" s="296"/>
      <c r="O30" s="732"/>
    </row>
    <row r="31" spans="2:18" ht="14">
      <c r="B31" s="274" t="s">
        <v>501</v>
      </c>
      <c r="C31" s="110"/>
      <c r="H31" s="729" t="s">
        <v>138</v>
      </c>
      <c r="I31" s="228"/>
      <c r="J31" s="228"/>
      <c r="K31" s="734" t="s">
        <v>433</v>
      </c>
      <c r="L31" s="228"/>
      <c r="M31" s="228" t="s">
        <v>1019</v>
      </c>
      <c r="N31" s="228"/>
      <c r="O31" s="735" t="str">
        <f>IF(K32&gt;=75,"4",IF(K32&gt;=50,"3",IF(K32&gt;=25,"2",1)))</f>
        <v>4</v>
      </c>
    </row>
    <row r="32" spans="2:18" s="120" customFormat="1" ht="11">
      <c r="B32" s="276"/>
      <c r="C32" s="120" t="s">
        <v>1620</v>
      </c>
      <c r="H32" s="727">
        <f>'FP Info 3'!H38</f>
        <v>25580000</v>
      </c>
      <c r="I32" s="288"/>
      <c r="J32" s="288"/>
      <c r="K32" s="727">
        <f>TRUNC(100-((((H32/H33*100))*100)/100),2)</f>
        <v>78.05</v>
      </c>
      <c r="L32" s="279"/>
      <c r="M32" s="246" t="s">
        <v>1020</v>
      </c>
      <c r="N32" s="246"/>
      <c r="O32" s="742">
        <v>0.1</v>
      </c>
    </row>
    <row r="33" spans="1:16" s="120" customFormat="1" ht="11">
      <c r="B33" s="276"/>
      <c r="C33" s="120" t="s">
        <v>1621</v>
      </c>
      <c r="H33" s="277">
        <f>IF('FP Info 3'!H32="Enter X in a or b"," ",'FP Info 3'!H32)</f>
        <v>116565222.31200001</v>
      </c>
      <c r="I33" s="288"/>
      <c r="J33" s="288"/>
      <c r="K33" s="277"/>
      <c r="M33" s="246" t="s">
        <v>1021</v>
      </c>
      <c r="N33" s="246"/>
      <c r="O33" s="742">
        <f>(O31*O32)</f>
        <v>0.4</v>
      </c>
    </row>
    <row r="34" spans="1:16" ht="12.25" customHeight="1">
      <c r="M34" s="284"/>
      <c r="N34" s="284"/>
      <c r="O34" s="728"/>
    </row>
    <row r="35" spans="1:16" ht="14.25" customHeight="1">
      <c r="K35" s="104"/>
      <c r="L35" s="115"/>
      <c r="M35" s="297" t="s">
        <v>244</v>
      </c>
      <c r="O35" s="743">
        <f>(O13+O20+O25+O29+O33)</f>
        <v>3.9999999999999996</v>
      </c>
      <c r="P35" s="298" t="s">
        <v>159</v>
      </c>
    </row>
    <row r="36" spans="1:16">
      <c r="M36" s="284"/>
      <c r="N36" s="284"/>
      <c r="O36" s="738"/>
    </row>
    <row r="37" spans="1:16" ht="14">
      <c r="H37" s="104"/>
      <c r="M37" s="929" t="str">
        <f>"Estimated "&amp;'AFR22'!E2+1&amp;" Financial Profile Designation:"</f>
        <v>Estimated 2023 Financial Profile Designation:</v>
      </c>
      <c r="O37" s="744" t="str">
        <f>IF(O35&gt;3.53,"RECOGNITION",IF(O35&gt;3.07,"REVIEW ",IF(O35&gt;2.61,"WARNING","WATCH")))</f>
        <v>RECOGNITION</v>
      </c>
    </row>
    <row r="38" spans="1:16" ht="16.5" customHeight="1"/>
    <row r="39" spans="1:16" ht="16">
      <c r="F39" s="299" t="s">
        <v>159</v>
      </c>
      <c r="H39" s="177" t="s">
        <v>931</v>
      </c>
      <c r="I39" s="120"/>
      <c r="J39" s="120"/>
      <c r="K39" s="281"/>
      <c r="L39" s="120"/>
      <c r="M39" s="120"/>
      <c r="N39" s="120"/>
      <c r="O39" s="120"/>
    </row>
    <row r="40" spans="1:16">
      <c r="G40" s="300"/>
      <c r="H40" s="177" t="s">
        <v>4893</v>
      </c>
      <c r="I40" s="120"/>
      <c r="J40" s="120"/>
      <c r="K40" s="281"/>
      <c r="L40" s="120"/>
      <c r="M40" s="120"/>
      <c r="N40" s="120"/>
      <c r="O40" s="120"/>
    </row>
    <row r="41" spans="1:16">
      <c r="G41" s="300"/>
      <c r="H41" s="120" t="s">
        <v>1206</v>
      </c>
    </row>
    <row r="42" spans="1:16">
      <c r="A42" s="104" t="s">
        <v>1207</v>
      </c>
      <c r="G42" s="300"/>
      <c r="H42" s="120"/>
    </row>
    <row r="43" spans="1:16">
      <c r="G43" s="300"/>
      <c r="H43" s="281"/>
      <c r="M43" s="120"/>
    </row>
    <row r="44" spans="1:16" ht="16">
      <c r="F44" s="301"/>
      <c r="H44" s="177"/>
      <c r="M44" s="120"/>
    </row>
  </sheetData>
  <sheetProtection algorithmName="SHA-512" hashValue="iy2OpVritgu3oAHgf9hejw1VzbCCPoaoBTlPVSfNhOHP5ik118GREYuDGFmOWmoJJoeIu+1n/3QPoJ6H3HOBOQ==" saltValue="AuWEv+Rh8qvR3i7F7/B6VA==" spinCount="100000" sheet="1" objects="1" scenarios="1"/>
  <mergeCells count="8">
    <mergeCell ref="C24:D24"/>
    <mergeCell ref="A1:C1"/>
    <mergeCell ref="O1:Q1"/>
    <mergeCell ref="C18:D18"/>
    <mergeCell ref="C13:D13"/>
    <mergeCell ref="A2:R2"/>
    <mergeCell ref="A3:R3"/>
    <mergeCell ref="A4:R4"/>
  </mergeCells>
  <phoneticPr fontId="23" type="noConversion"/>
  <hyperlinks>
    <hyperlink ref="A3:R3" r:id="rId1" display="Financial Profile Website" xr:uid="{986C1F32-1D92-4E08-9EA8-B8B57A323801}"/>
  </hyperlinks>
  <printOptions headings="1"/>
  <pageMargins left="0.25" right="0.2" top="0.8" bottom="0.52" header="0.19" footer="0.17"/>
  <pageSetup scale="80" firstPageNumber="4" orientation="landscape" useFirstPageNumber="1" r:id="rId2"/>
  <headerFooter alignWithMargins="0">
    <oddHeader>&amp;L&amp;8Page &amp;P&amp;C &amp;R&amp;8Page &amp;P</oddHeader>
    <oddFooter>&amp;L&amp;8Printed: &amp;D
&amp;F</oddFooter>
  </headerFooter>
  <ignoredErrors>
    <ignoredError sqref="H19" formulaRange="1"/>
  </ignoredError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fitToPage="1"/>
  </sheetPr>
  <dimension ref="A1:N63"/>
  <sheetViews>
    <sheetView showGridLines="0" defaultGridColor="0" topLeftCell="B1" colorId="8" zoomScaleNormal="100" workbookViewId="0">
      <pane ySplit="2" topLeftCell="A12" activePane="bottomLeft" state="frozen"/>
      <selection pane="bottomLeft" activeCell="M41" sqref="M41"/>
    </sheetView>
  </sheetViews>
  <sheetFormatPr baseColWidth="10" defaultColWidth="9.1640625" defaultRowHeight="14"/>
  <cols>
    <col min="1" max="1" width="47.33203125" style="163" customWidth="1"/>
    <col min="2" max="2" width="4.5" style="324" customWidth="1"/>
    <col min="3" max="14" width="13.6640625" style="123" customWidth="1"/>
    <col min="15" max="16384" width="9.1640625" style="123"/>
  </cols>
  <sheetData>
    <row r="1" spans="1:14">
      <c r="A1" s="1824" t="s">
        <v>1195</v>
      </c>
      <c r="B1" s="302"/>
      <c r="C1" s="303" t="s">
        <v>371</v>
      </c>
      <c r="D1" s="303" t="s">
        <v>372</v>
      </c>
      <c r="E1" s="303" t="s">
        <v>373</v>
      </c>
      <c r="F1" s="303" t="s">
        <v>374</v>
      </c>
      <c r="G1" s="303" t="s">
        <v>375</v>
      </c>
      <c r="H1" s="303" t="s">
        <v>376</v>
      </c>
      <c r="I1" s="303" t="s">
        <v>377</v>
      </c>
      <c r="J1" s="303" t="s">
        <v>378</v>
      </c>
      <c r="K1" s="303" t="s">
        <v>677</v>
      </c>
      <c r="L1" s="304"/>
      <c r="M1" s="305" t="s">
        <v>510</v>
      </c>
      <c r="N1" s="306"/>
    </row>
    <row r="2" spans="1:14" s="117" customFormat="1" ht="36">
      <c r="A2" s="1825"/>
      <c r="B2" s="307" t="s">
        <v>795</v>
      </c>
      <c r="C2" s="308" t="s">
        <v>1031</v>
      </c>
      <c r="D2" s="308" t="s">
        <v>776</v>
      </c>
      <c r="E2" s="308" t="s">
        <v>384</v>
      </c>
      <c r="F2" s="308" t="s">
        <v>137</v>
      </c>
      <c r="G2" s="308" t="s">
        <v>853</v>
      </c>
      <c r="H2" s="308" t="s">
        <v>383</v>
      </c>
      <c r="I2" s="308" t="s">
        <v>353</v>
      </c>
      <c r="J2" s="308" t="s">
        <v>382</v>
      </c>
      <c r="K2" s="308" t="s">
        <v>139</v>
      </c>
      <c r="L2" s="309" t="s">
        <v>474</v>
      </c>
      <c r="M2" s="310" t="s">
        <v>519</v>
      </c>
      <c r="N2" s="311" t="s">
        <v>475</v>
      </c>
    </row>
    <row r="3" spans="1:14" s="117" customFormat="1" ht="18" customHeight="1">
      <c r="A3" s="1818" t="s">
        <v>874</v>
      </c>
      <c r="B3" s="1819"/>
      <c r="C3" s="593"/>
      <c r="D3" s="594"/>
      <c r="E3" s="594"/>
      <c r="F3" s="594"/>
      <c r="G3" s="594"/>
      <c r="H3" s="594"/>
      <c r="I3" s="594"/>
      <c r="J3" s="594"/>
      <c r="K3" s="594"/>
      <c r="L3" s="594"/>
      <c r="M3" s="595"/>
      <c r="N3" s="596"/>
    </row>
    <row r="4" spans="1:14" ht="13.5" customHeight="1">
      <c r="A4" s="312" t="s">
        <v>1276</v>
      </c>
      <c r="B4" s="313"/>
      <c r="C4" s="745">
        <f>2974067-365956</f>
        <v>2608111</v>
      </c>
      <c r="D4" s="745">
        <v>177517</v>
      </c>
      <c r="E4" s="745"/>
      <c r="F4" s="745"/>
      <c r="G4" s="745">
        <v>162408</v>
      </c>
      <c r="H4" s="745">
        <v>1668238</v>
      </c>
      <c r="I4" s="745">
        <v>5073</v>
      </c>
      <c r="J4" s="745">
        <v>32418</v>
      </c>
      <c r="K4" s="745">
        <v>679</v>
      </c>
      <c r="L4" s="745"/>
      <c r="M4" s="747"/>
      <c r="N4" s="748"/>
    </row>
    <row r="5" spans="1:14">
      <c r="A5" s="312" t="s">
        <v>892</v>
      </c>
      <c r="B5" s="314">
        <v>120</v>
      </c>
      <c r="C5" s="745">
        <v>11437240</v>
      </c>
      <c r="D5" s="745">
        <v>2168459</v>
      </c>
      <c r="E5" s="745">
        <v>778</v>
      </c>
      <c r="F5" s="745">
        <v>2415343</v>
      </c>
      <c r="G5" s="745">
        <v>366786</v>
      </c>
      <c r="H5" s="745"/>
      <c r="I5" s="745">
        <v>728702</v>
      </c>
      <c r="J5" s="745">
        <v>814097</v>
      </c>
      <c r="K5" s="745">
        <v>398803</v>
      </c>
      <c r="L5" s="745"/>
      <c r="M5" s="747"/>
      <c r="N5" s="748"/>
    </row>
    <row r="6" spans="1:14" ht="13.5" customHeight="1">
      <c r="A6" s="315" t="s">
        <v>363</v>
      </c>
      <c r="B6" s="314">
        <v>130</v>
      </c>
      <c r="C6" s="745"/>
      <c r="D6" s="745"/>
      <c r="E6" s="745"/>
      <c r="F6" s="745"/>
      <c r="G6" s="745"/>
      <c r="H6" s="745"/>
      <c r="I6" s="745"/>
      <c r="J6" s="745"/>
      <c r="K6" s="745"/>
      <c r="L6" s="750"/>
      <c r="M6" s="747"/>
      <c r="N6" s="748"/>
    </row>
    <row r="7" spans="1:14" ht="13.5" customHeight="1">
      <c r="A7" s="315" t="s">
        <v>364</v>
      </c>
      <c r="B7" s="314">
        <v>140</v>
      </c>
      <c r="C7" s="745"/>
      <c r="D7" s="745"/>
      <c r="E7" s="745"/>
      <c r="F7" s="745"/>
      <c r="G7" s="745"/>
      <c r="H7" s="745"/>
      <c r="I7" s="745"/>
      <c r="J7" s="745"/>
      <c r="K7" s="745"/>
      <c r="L7" s="751"/>
      <c r="M7" s="747"/>
      <c r="N7" s="748"/>
    </row>
    <row r="8" spans="1:14" ht="13.5" customHeight="1">
      <c r="A8" s="315" t="s">
        <v>226</v>
      </c>
      <c r="B8" s="314">
        <v>150</v>
      </c>
      <c r="C8" s="745"/>
      <c r="D8" s="745"/>
      <c r="E8" s="745"/>
      <c r="F8" s="745"/>
      <c r="G8" s="745"/>
      <c r="H8" s="745"/>
      <c r="I8" s="745"/>
      <c r="J8" s="745"/>
      <c r="K8" s="745"/>
      <c r="L8" s="754"/>
      <c r="M8" s="747"/>
      <c r="N8" s="748"/>
    </row>
    <row r="9" spans="1:14" ht="13.5" customHeight="1">
      <c r="A9" s="315" t="s">
        <v>227</v>
      </c>
      <c r="B9" s="314">
        <v>160</v>
      </c>
      <c r="C9" s="745"/>
      <c r="D9" s="745"/>
      <c r="E9" s="745"/>
      <c r="F9" s="745"/>
      <c r="G9" s="745"/>
      <c r="H9" s="745"/>
      <c r="I9" s="745"/>
      <c r="J9" s="745"/>
      <c r="K9" s="745"/>
      <c r="L9" s="745"/>
      <c r="M9" s="747"/>
      <c r="N9" s="748"/>
    </row>
    <row r="10" spans="1:14" ht="13.5" customHeight="1">
      <c r="A10" s="315" t="s">
        <v>891</v>
      </c>
      <c r="B10" s="314">
        <v>170</v>
      </c>
      <c r="C10" s="745"/>
      <c r="D10" s="745"/>
      <c r="E10" s="745"/>
      <c r="F10" s="745"/>
      <c r="G10" s="745"/>
      <c r="H10" s="745"/>
      <c r="I10" s="745"/>
      <c r="J10" s="745"/>
      <c r="K10" s="745"/>
      <c r="L10" s="745"/>
      <c r="M10" s="748"/>
      <c r="N10" s="748"/>
    </row>
    <row r="11" spans="1:14" ht="13.5" customHeight="1">
      <c r="A11" s="315" t="s">
        <v>228</v>
      </c>
      <c r="B11" s="314">
        <v>180</v>
      </c>
      <c r="C11" s="745"/>
      <c r="D11" s="745"/>
      <c r="E11" s="745"/>
      <c r="F11" s="745"/>
      <c r="G11" s="745"/>
      <c r="H11" s="745"/>
      <c r="I11" s="745"/>
      <c r="J11" s="745"/>
      <c r="K11" s="745"/>
      <c r="L11" s="745"/>
      <c r="M11" s="748"/>
      <c r="N11" s="748"/>
    </row>
    <row r="12" spans="1:14" ht="13.5" customHeight="1">
      <c r="A12" s="315" t="s">
        <v>365</v>
      </c>
      <c r="B12" s="314">
        <v>190</v>
      </c>
      <c r="C12" s="745"/>
      <c r="D12" s="745"/>
      <c r="E12" s="745"/>
      <c r="F12" s="745"/>
      <c r="G12" s="745"/>
      <c r="H12" s="745"/>
      <c r="I12" s="745"/>
      <c r="J12" s="745"/>
      <c r="K12" s="745"/>
      <c r="L12" s="745"/>
      <c r="M12" s="748"/>
      <c r="N12" s="748"/>
    </row>
    <row r="13" spans="1:14" ht="13.5" customHeight="1" thickBot="1">
      <c r="A13" s="657" t="s">
        <v>574</v>
      </c>
      <c r="B13" s="642"/>
      <c r="C13" s="755">
        <f>SUM(C4:C12)</f>
        <v>14045351</v>
      </c>
      <c r="D13" s="755">
        <f t="shared" ref="D13:L13" si="0">SUM(D4:D12)</f>
        <v>2345976</v>
      </c>
      <c r="E13" s="755">
        <f t="shared" si="0"/>
        <v>778</v>
      </c>
      <c r="F13" s="755">
        <f t="shared" si="0"/>
        <v>2415343</v>
      </c>
      <c r="G13" s="755">
        <f t="shared" si="0"/>
        <v>529194</v>
      </c>
      <c r="H13" s="755">
        <f t="shared" si="0"/>
        <v>1668238</v>
      </c>
      <c r="I13" s="755">
        <f t="shared" si="0"/>
        <v>733775</v>
      </c>
      <c r="J13" s="755">
        <f t="shared" si="0"/>
        <v>846515</v>
      </c>
      <c r="K13" s="755">
        <f t="shared" si="0"/>
        <v>399482</v>
      </c>
      <c r="L13" s="755">
        <f t="shared" si="0"/>
        <v>0</v>
      </c>
      <c r="M13" s="747"/>
      <c r="N13" s="748"/>
    </row>
    <row r="14" spans="1:14" ht="18" customHeight="1" thickTop="1">
      <c r="A14" s="1826" t="s">
        <v>129</v>
      </c>
      <c r="B14" s="1827"/>
      <c r="C14" s="756"/>
      <c r="D14" s="757"/>
      <c r="E14" s="757"/>
      <c r="F14" s="757"/>
      <c r="G14" s="757"/>
      <c r="H14" s="757"/>
      <c r="I14" s="757"/>
      <c r="J14" s="757"/>
      <c r="K14" s="757"/>
      <c r="L14" s="757"/>
      <c r="M14" s="758"/>
      <c r="N14" s="759"/>
    </row>
    <row r="15" spans="1:14" ht="12.75" customHeight="1">
      <c r="A15" s="316" t="s">
        <v>1131</v>
      </c>
      <c r="B15" s="314">
        <v>210</v>
      </c>
      <c r="C15" s="751"/>
      <c r="D15" s="751"/>
      <c r="E15" s="751"/>
      <c r="F15" s="751"/>
      <c r="G15" s="751"/>
      <c r="H15" s="751"/>
      <c r="I15" s="751"/>
      <c r="J15" s="751"/>
      <c r="K15" s="751"/>
      <c r="L15" s="751"/>
      <c r="M15" s="745"/>
      <c r="N15" s="760"/>
    </row>
    <row r="16" spans="1:14" ht="12.75" customHeight="1">
      <c r="A16" s="316" t="s">
        <v>1132</v>
      </c>
      <c r="B16" s="314">
        <v>220</v>
      </c>
      <c r="C16" s="751"/>
      <c r="D16" s="751"/>
      <c r="E16" s="751"/>
      <c r="F16" s="751"/>
      <c r="G16" s="751"/>
      <c r="H16" s="751"/>
      <c r="I16" s="751"/>
      <c r="J16" s="751"/>
      <c r="K16" s="751"/>
      <c r="L16" s="751"/>
      <c r="M16" s="745">
        <v>6457620</v>
      </c>
      <c r="N16" s="760"/>
    </row>
    <row r="17" spans="1:14" ht="12.75" customHeight="1">
      <c r="A17" s="316" t="s">
        <v>1133</v>
      </c>
      <c r="B17" s="314">
        <v>230</v>
      </c>
      <c r="C17" s="751"/>
      <c r="D17" s="751"/>
      <c r="E17" s="751"/>
      <c r="F17" s="751"/>
      <c r="G17" s="751"/>
      <c r="H17" s="751"/>
      <c r="I17" s="751"/>
      <c r="J17" s="751"/>
      <c r="K17" s="751"/>
      <c r="L17" s="751"/>
      <c r="M17" s="745">
        <v>48180906</v>
      </c>
      <c r="N17" s="760"/>
    </row>
    <row r="18" spans="1:14" ht="12.75" customHeight="1">
      <c r="A18" s="316" t="s">
        <v>1134</v>
      </c>
      <c r="B18" s="314">
        <v>240</v>
      </c>
      <c r="C18" s="751"/>
      <c r="D18" s="751"/>
      <c r="E18" s="751"/>
      <c r="F18" s="751"/>
      <c r="G18" s="751"/>
      <c r="H18" s="751"/>
      <c r="I18" s="751"/>
      <c r="J18" s="751"/>
      <c r="K18" s="751"/>
      <c r="L18" s="751"/>
      <c r="M18" s="745">
        <v>786876</v>
      </c>
      <c r="N18" s="760"/>
    </row>
    <row r="19" spans="1:14" ht="12.75" customHeight="1">
      <c r="A19" s="316" t="s">
        <v>1135</v>
      </c>
      <c r="B19" s="314">
        <v>250</v>
      </c>
      <c r="C19" s="751"/>
      <c r="D19" s="751"/>
      <c r="E19" s="751"/>
      <c r="F19" s="751"/>
      <c r="G19" s="751"/>
      <c r="H19" s="751"/>
      <c r="I19" s="751"/>
      <c r="J19" s="751"/>
      <c r="K19" s="751"/>
      <c r="L19" s="751"/>
      <c r="M19" s="745">
        <v>421660</v>
      </c>
      <c r="N19" s="760"/>
    </row>
    <row r="20" spans="1:14" ht="12.75" customHeight="1">
      <c r="A20" s="316" t="s">
        <v>1136</v>
      </c>
      <c r="B20" s="314">
        <v>260</v>
      </c>
      <c r="C20" s="751"/>
      <c r="D20" s="751"/>
      <c r="E20" s="751"/>
      <c r="F20" s="751"/>
      <c r="G20" s="751"/>
      <c r="H20" s="751"/>
      <c r="I20" s="751"/>
      <c r="J20" s="751"/>
      <c r="K20" s="751"/>
      <c r="L20" s="751"/>
      <c r="M20" s="745"/>
      <c r="N20" s="760"/>
    </row>
    <row r="21" spans="1:14" ht="12.75" customHeight="1">
      <c r="A21" s="316" t="s">
        <v>1137</v>
      </c>
      <c r="B21" s="314">
        <v>340</v>
      </c>
      <c r="C21" s="751"/>
      <c r="D21" s="751"/>
      <c r="E21" s="751"/>
      <c r="F21" s="751"/>
      <c r="G21" s="751"/>
      <c r="H21" s="751"/>
      <c r="I21" s="751"/>
      <c r="J21" s="751"/>
      <c r="K21" s="751"/>
      <c r="L21" s="751"/>
      <c r="M21" s="761"/>
      <c r="N21" s="745">
        <v>0</v>
      </c>
    </row>
    <row r="22" spans="1:14" ht="12.75" customHeight="1">
      <c r="A22" s="316" t="s">
        <v>1138</v>
      </c>
      <c r="B22" s="314">
        <v>350</v>
      </c>
      <c r="C22" s="751"/>
      <c r="D22" s="751"/>
      <c r="E22" s="751"/>
      <c r="F22" s="751"/>
      <c r="G22" s="751"/>
      <c r="H22" s="751"/>
      <c r="I22" s="751"/>
      <c r="J22" s="751"/>
      <c r="K22" s="751"/>
      <c r="L22" s="751"/>
      <c r="M22" s="761"/>
      <c r="N22" s="772">
        <f>'Short-Term Long-Term Debt 26'!J49</f>
        <v>25580000</v>
      </c>
    </row>
    <row r="23" spans="1:14" ht="13.5" customHeight="1" thickBot="1">
      <c r="A23" s="657" t="s">
        <v>573</v>
      </c>
      <c r="B23" s="638"/>
      <c r="C23" s="747"/>
      <c r="D23" s="747"/>
      <c r="E23" s="747"/>
      <c r="F23" s="747"/>
      <c r="G23" s="747"/>
      <c r="H23" s="747"/>
      <c r="I23" s="747"/>
      <c r="J23" s="747"/>
      <c r="K23" s="747"/>
      <c r="L23" s="747"/>
      <c r="M23" s="762">
        <f>SUM(M15:M22)</f>
        <v>55847062</v>
      </c>
      <c r="N23" s="762">
        <f>SUM(N21:N22)</f>
        <v>25580000</v>
      </c>
    </row>
    <row r="24" spans="1:14" ht="18" customHeight="1" thickTop="1">
      <c r="A24" s="1820" t="s">
        <v>532</v>
      </c>
      <c r="B24" s="1821"/>
      <c r="C24" s="763"/>
      <c r="D24" s="758"/>
      <c r="E24" s="758"/>
      <c r="F24" s="758"/>
      <c r="G24" s="758"/>
      <c r="H24" s="758"/>
      <c r="I24" s="758"/>
      <c r="J24" s="758"/>
      <c r="K24" s="758"/>
      <c r="L24" s="758"/>
      <c r="M24" s="757"/>
      <c r="N24" s="764"/>
    </row>
    <row r="25" spans="1:14">
      <c r="A25" s="315" t="s">
        <v>575</v>
      </c>
      <c r="B25" s="314">
        <v>410</v>
      </c>
      <c r="C25" s="745"/>
      <c r="D25" s="745"/>
      <c r="E25" s="745"/>
      <c r="F25" s="745"/>
      <c r="G25" s="745"/>
      <c r="H25" s="745"/>
      <c r="I25" s="747"/>
      <c r="J25" s="745"/>
      <c r="K25" s="745"/>
      <c r="L25" s="747"/>
      <c r="M25" s="747"/>
      <c r="N25" s="747"/>
    </row>
    <row r="26" spans="1:14">
      <c r="A26" s="315" t="s">
        <v>576</v>
      </c>
      <c r="B26" s="314">
        <v>420</v>
      </c>
      <c r="C26" s="745"/>
      <c r="D26" s="745"/>
      <c r="E26" s="745"/>
      <c r="F26" s="745"/>
      <c r="G26" s="745"/>
      <c r="H26" s="745"/>
      <c r="I26" s="745"/>
      <c r="J26" s="745"/>
      <c r="K26" s="745"/>
      <c r="L26" s="747"/>
      <c r="M26" s="747"/>
      <c r="N26" s="747"/>
    </row>
    <row r="27" spans="1:14" ht="13.5" customHeight="1">
      <c r="A27" s="315" t="s">
        <v>577</v>
      </c>
      <c r="B27" s="314">
        <v>430</v>
      </c>
      <c r="C27" s="745"/>
      <c r="D27" s="745"/>
      <c r="E27" s="745">
        <v>778</v>
      </c>
      <c r="F27" s="745">
        <v>19802</v>
      </c>
      <c r="G27" s="745"/>
      <c r="H27" s="745"/>
      <c r="I27" s="745"/>
      <c r="J27" s="745"/>
      <c r="K27" s="745"/>
      <c r="L27" s="747"/>
      <c r="M27" s="747"/>
      <c r="N27" s="747"/>
    </row>
    <row r="28" spans="1:14" ht="13.5" customHeight="1">
      <c r="A28" s="315" t="s">
        <v>578</v>
      </c>
      <c r="B28" s="314">
        <v>440</v>
      </c>
      <c r="C28" s="745"/>
      <c r="D28" s="745"/>
      <c r="E28" s="745"/>
      <c r="F28" s="745"/>
      <c r="G28" s="745"/>
      <c r="H28" s="745"/>
      <c r="I28" s="745"/>
      <c r="J28" s="745"/>
      <c r="K28" s="745"/>
      <c r="L28" s="747"/>
      <c r="M28" s="747"/>
      <c r="N28" s="747"/>
    </row>
    <row r="29" spans="1:14" ht="13.5" customHeight="1">
      <c r="A29" s="315" t="s">
        <v>579</v>
      </c>
      <c r="B29" s="314">
        <v>460</v>
      </c>
      <c r="C29" s="745"/>
      <c r="D29" s="745"/>
      <c r="E29" s="745"/>
      <c r="F29" s="745"/>
      <c r="G29" s="745"/>
      <c r="H29" s="745"/>
      <c r="I29" s="745"/>
      <c r="J29" s="745"/>
      <c r="K29" s="745"/>
      <c r="L29" s="747"/>
      <c r="M29" s="747"/>
      <c r="N29" s="747"/>
    </row>
    <row r="30" spans="1:14" ht="13.5" customHeight="1">
      <c r="A30" s="315" t="s">
        <v>580</v>
      </c>
      <c r="B30" s="314">
        <v>470</v>
      </c>
      <c r="C30" s="745">
        <v>145296</v>
      </c>
      <c r="D30" s="745">
        <v>8020</v>
      </c>
      <c r="E30" s="745"/>
      <c r="F30" s="745"/>
      <c r="G30" s="745">
        <v>5811</v>
      </c>
      <c r="H30" s="745"/>
      <c r="I30" s="745"/>
      <c r="J30" s="745"/>
      <c r="K30" s="745"/>
      <c r="L30" s="747"/>
      <c r="M30" s="747"/>
      <c r="N30" s="747"/>
    </row>
    <row r="31" spans="1:14" ht="13.5" customHeight="1">
      <c r="A31" s="315" t="s">
        <v>581</v>
      </c>
      <c r="B31" s="314">
        <v>480</v>
      </c>
      <c r="C31" s="745"/>
      <c r="D31" s="745"/>
      <c r="E31" s="745"/>
      <c r="F31" s="745"/>
      <c r="G31" s="745"/>
      <c r="H31" s="745"/>
      <c r="I31" s="745"/>
      <c r="J31" s="745"/>
      <c r="K31" s="745"/>
      <c r="L31" s="747"/>
      <c r="M31" s="747"/>
      <c r="N31" s="747"/>
    </row>
    <row r="32" spans="1:14" ht="13.5" customHeight="1">
      <c r="A32" s="317" t="s">
        <v>582</v>
      </c>
      <c r="B32" s="318">
        <v>490</v>
      </c>
      <c r="C32" s="745"/>
      <c r="D32" s="745"/>
      <c r="E32" s="745"/>
      <c r="F32" s="745"/>
      <c r="G32" s="745"/>
      <c r="H32" s="745"/>
      <c r="I32" s="745"/>
      <c r="J32" s="745"/>
      <c r="K32" s="745"/>
      <c r="L32" s="747"/>
      <c r="M32" s="747"/>
      <c r="N32" s="747"/>
    </row>
    <row r="33" spans="1:14" ht="13.5" customHeight="1">
      <c r="A33" s="319" t="s">
        <v>251</v>
      </c>
      <c r="B33" s="318">
        <v>493</v>
      </c>
      <c r="C33" s="745"/>
      <c r="D33" s="745"/>
      <c r="E33" s="745"/>
      <c r="F33" s="745"/>
      <c r="G33" s="745"/>
      <c r="H33" s="745"/>
      <c r="I33" s="745"/>
      <c r="J33" s="745"/>
      <c r="K33" s="745"/>
      <c r="L33" s="745"/>
      <c r="M33" s="747"/>
      <c r="N33" s="748"/>
    </row>
    <row r="34" spans="1:14" ht="13.5" customHeight="1" thickBot="1">
      <c r="A34" s="658" t="s">
        <v>584</v>
      </c>
      <c r="B34" s="659"/>
      <c r="C34" s="766">
        <f>SUM(C25:C33)</f>
        <v>145296</v>
      </c>
      <c r="D34" s="766">
        <f t="shared" ref="D34:K34" si="1">SUM(D25:D33)</f>
        <v>8020</v>
      </c>
      <c r="E34" s="766">
        <f t="shared" si="1"/>
        <v>778</v>
      </c>
      <c r="F34" s="766">
        <f t="shared" si="1"/>
        <v>19802</v>
      </c>
      <c r="G34" s="766">
        <f t="shared" si="1"/>
        <v>5811</v>
      </c>
      <c r="H34" s="766">
        <f t="shared" si="1"/>
        <v>0</v>
      </c>
      <c r="I34" s="766">
        <f t="shared" si="1"/>
        <v>0</v>
      </c>
      <c r="J34" s="766">
        <f t="shared" si="1"/>
        <v>0</v>
      </c>
      <c r="K34" s="766">
        <f t="shared" si="1"/>
        <v>0</v>
      </c>
      <c r="L34" s="767">
        <f>SUM(L33)</f>
        <v>0</v>
      </c>
      <c r="M34" s="747"/>
      <c r="N34" s="754"/>
    </row>
    <row r="35" spans="1:14" ht="18" customHeight="1" thickTop="1">
      <c r="A35" s="1822" t="s">
        <v>469</v>
      </c>
      <c r="B35" s="1823"/>
      <c r="C35" s="768"/>
      <c r="D35" s="769"/>
      <c r="E35" s="769"/>
      <c r="F35" s="769"/>
      <c r="G35" s="769"/>
      <c r="H35" s="769"/>
      <c r="I35" s="769"/>
      <c r="J35" s="769"/>
      <c r="K35" s="769"/>
      <c r="L35" s="769"/>
      <c r="M35" s="758"/>
      <c r="N35" s="764"/>
    </row>
    <row r="36" spans="1:14">
      <c r="A36" s="320" t="s">
        <v>1</v>
      </c>
      <c r="B36" s="314">
        <v>511</v>
      </c>
      <c r="C36" s="751"/>
      <c r="D36" s="751"/>
      <c r="E36" s="751"/>
      <c r="F36" s="751"/>
      <c r="G36" s="751"/>
      <c r="H36" s="751"/>
      <c r="I36" s="751"/>
      <c r="J36" s="751"/>
      <c r="K36" s="751"/>
      <c r="L36" s="747"/>
      <c r="M36" s="747"/>
      <c r="N36" s="771">
        <f>'Short-Term Long-Term Debt 26'!I49</f>
        <v>25580000</v>
      </c>
    </row>
    <row r="37" spans="1:14" ht="15" thickBot="1">
      <c r="A37" s="657" t="s">
        <v>583</v>
      </c>
      <c r="B37" s="638"/>
      <c r="C37" s="751"/>
      <c r="D37" s="751"/>
      <c r="E37" s="751"/>
      <c r="F37" s="751"/>
      <c r="G37" s="751"/>
      <c r="H37" s="751"/>
      <c r="I37" s="751"/>
      <c r="J37" s="751"/>
      <c r="K37" s="751"/>
      <c r="L37" s="754"/>
      <c r="M37" s="747"/>
      <c r="N37" s="762">
        <f>SUM(N36:N36)</f>
        <v>25580000</v>
      </c>
    </row>
    <row r="38" spans="1:14" s="122" customFormat="1" ht="13.5" customHeight="1" thickTop="1">
      <c r="A38" s="321" t="s">
        <v>366</v>
      </c>
      <c r="B38" s="314">
        <v>714</v>
      </c>
      <c r="C38" s="745">
        <f>1135638+108478+365956-365956</f>
        <v>1244116</v>
      </c>
      <c r="D38" s="745">
        <v>8020</v>
      </c>
      <c r="E38" s="745">
        <v>0</v>
      </c>
      <c r="F38" s="745">
        <v>2395541</v>
      </c>
      <c r="G38" s="745">
        <v>586847</v>
      </c>
      <c r="H38" s="745">
        <v>1668238</v>
      </c>
      <c r="I38" s="745"/>
      <c r="J38" s="745">
        <v>846515</v>
      </c>
      <c r="K38" s="745">
        <v>399482</v>
      </c>
      <c r="L38" s="745"/>
      <c r="M38" s="770"/>
      <c r="N38" s="770"/>
    </row>
    <row r="39" spans="1:14" s="122" customFormat="1" ht="13.5" customHeight="1">
      <c r="A39" s="321" t="s">
        <v>289</v>
      </c>
      <c r="B39" s="314">
        <v>730</v>
      </c>
      <c r="C39" s="745">
        <v>12655939</v>
      </c>
      <c r="D39" s="745">
        <v>2329936</v>
      </c>
      <c r="E39" s="745"/>
      <c r="F39" s="745"/>
      <c r="G39" s="745">
        <v>-63464</v>
      </c>
      <c r="H39" s="745"/>
      <c r="I39" s="745">
        <v>733775</v>
      </c>
      <c r="J39" s="745"/>
      <c r="K39" s="745"/>
      <c r="L39" s="745"/>
      <c r="M39" s="770"/>
      <c r="N39" s="770"/>
    </row>
    <row r="40" spans="1:14" s="122" customFormat="1" ht="13.5" customHeight="1">
      <c r="A40" s="322" t="s">
        <v>130</v>
      </c>
      <c r="B40" s="323"/>
      <c r="C40" s="750"/>
      <c r="D40" s="750"/>
      <c r="E40" s="750"/>
      <c r="F40" s="750"/>
      <c r="G40" s="750"/>
      <c r="H40" s="750"/>
      <c r="I40" s="750"/>
      <c r="J40" s="750"/>
      <c r="K40" s="750"/>
      <c r="L40" s="750"/>
      <c r="M40" s="745">
        <v>55847062</v>
      </c>
      <c r="N40" s="770"/>
    </row>
    <row r="41" spans="1:14" ht="13.5" customHeight="1" thickBot="1">
      <c r="A41" s="657" t="s">
        <v>585</v>
      </c>
      <c r="B41" s="640"/>
      <c r="C41" s="762">
        <f>(SUM(C34,C37,C38,C39))</f>
        <v>14045351</v>
      </c>
      <c r="D41" s="762">
        <f t="shared" ref="D41:L41" si="2">SUM(D34,D37,D38:D39)</f>
        <v>2345976</v>
      </c>
      <c r="E41" s="762">
        <f t="shared" si="2"/>
        <v>778</v>
      </c>
      <c r="F41" s="762">
        <f t="shared" si="2"/>
        <v>2415343</v>
      </c>
      <c r="G41" s="762">
        <f t="shared" si="2"/>
        <v>529194</v>
      </c>
      <c r="H41" s="762">
        <f t="shared" si="2"/>
        <v>1668238</v>
      </c>
      <c r="I41" s="762">
        <f t="shared" si="2"/>
        <v>733775</v>
      </c>
      <c r="J41" s="762">
        <f t="shared" si="2"/>
        <v>846515</v>
      </c>
      <c r="K41" s="762">
        <f t="shared" si="2"/>
        <v>399482</v>
      </c>
      <c r="L41" s="762">
        <f t="shared" si="2"/>
        <v>0</v>
      </c>
      <c r="M41" s="762">
        <f>SUM(M40)</f>
        <v>55847062</v>
      </c>
      <c r="N41" s="762">
        <f>SUM(N37)</f>
        <v>25580000</v>
      </c>
    </row>
    <row r="42" spans="1:14" ht="9.75" customHeight="1" thickTop="1">
      <c r="A42" s="1006"/>
      <c r="B42" s="1007"/>
      <c r="C42" s="1008"/>
      <c r="D42" s="1009"/>
      <c r="E42" s="1009"/>
      <c r="F42" s="1009"/>
      <c r="G42" s="1009"/>
      <c r="H42" s="1009"/>
      <c r="I42" s="1009"/>
      <c r="J42" s="1009"/>
      <c r="K42" s="1009"/>
      <c r="L42" s="1009"/>
      <c r="M42" s="1009"/>
      <c r="N42" s="1010"/>
    </row>
    <row r="43" spans="1:14" ht="13.5" customHeight="1">
      <c r="A43" s="1044" t="s">
        <v>1589</v>
      </c>
      <c r="B43" s="1038"/>
      <c r="C43" s="987"/>
      <c r="D43" s="987"/>
      <c r="E43" s="987"/>
      <c r="F43" s="987"/>
      <c r="G43" s="987"/>
      <c r="H43" s="987"/>
      <c r="I43" s="987"/>
      <c r="J43" s="987"/>
      <c r="K43" s="987"/>
      <c r="L43" s="987"/>
      <c r="M43" s="987"/>
      <c r="N43" s="987"/>
    </row>
    <row r="44" spans="1:14" ht="13.5" customHeight="1">
      <c r="A44" s="1818" t="s">
        <v>1591</v>
      </c>
      <c r="B44" s="1819"/>
      <c r="C44" s="593"/>
      <c r="D44" s="594"/>
      <c r="E44" s="594"/>
      <c r="F44" s="594"/>
      <c r="G44" s="594"/>
      <c r="H44" s="594"/>
      <c r="I44" s="594"/>
      <c r="J44" s="594"/>
      <c r="K44" s="594"/>
      <c r="L44" s="594"/>
      <c r="M44" s="595"/>
      <c r="N44" s="596"/>
    </row>
    <row r="45" spans="1:14">
      <c r="A45" s="312" t="s">
        <v>1585</v>
      </c>
      <c r="B45" s="313">
        <v>126</v>
      </c>
      <c r="C45" s="745">
        <v>365956</v>
      </c>
      <c r="D45" s="747"/>
      <c r="E45" s="747"/>
      <c r="F45" s="747"/>
      <c r="G45" s="747"/>
      <c r="H45" s="747"/>
      <c r="I45" s="747"/>
      <c r="J45" s="747"/>
      <c r="K45" s="747"/>
      <c r="L45" s="747"/>
      <c r="M45" s="747"/>
      <c r="N45" s="747"/>
    </row>
    <row r="46" spans="1:14" ht="15" thickBot="1">
      <c r="A46" s="657" t="s">
        <v>1584</v>
      </c>
      <c r="B46" s="642"/>
      <c r="C46" s="755">
        <f>C45</f>
        <v>365956</v>
      </c>
      <c r="D46" s="747"/>
      <c r="E46" s="747"/>
      <c r="F46" s="747"/>
      <c r="G46" s="747"/>
      <c r="H46" s="747"/>
      <c r="I46" s="747"/>
      <c r="J46" s="747"/>
      <c r="K46" s="747"/>
      <c r="L46" s="747"/>
      <c r="M46" s="747"/>
      <c r="N46" s="747"/>
    </row>
    <row r="47" spans="1:14" ht="15" thickTop="1">
      <c r="A47" s="1820" t="s">
        <v>1586</v>
      </c>
      <c r="B47" s="1821"/>
      <c r="C47" s="763"/>
      <c r="D47" s="758"/>
      <c r="E47" s="758"/>
      <c r="F47" s="758"/>
      <c r="G47" s="758"/>
      <c r="H47" s="758"/>
      <c r="I47" s="758"/>
      <c r="J47" s="758"/>
      <c r="K47" s="758"/>
      <c r="L47" s="758"/>
      <c r="M47" s="1029"/>
      <c r="N47" s="1030"/>
    </row>
    <row r="48" spans="1:14">
      <c r="A48" s="582" t="s">
        <v>1587</v>
      </c>
      <c r="B48" s="1040"/>
      <c r="C48" s="753">
        <v>0</v>
      </c>
      <c r="D48" s="1032"/>
      <c r="E48" s="1032"/>
      <c r="F48" s="1032"/>
      <c r="G48" s="1032"/>
      <c r="H48" s="1032"/>
      <c r="I48" s="1032"/>
      <c r="J48" s="1032"/>
      <c r="K48" s="1032"/>
      <c r="L48" s="1033"/>
      <c r="M48" s="747"/>
      <c r="N48" s="1034"/>
    </row>
    <row r="49" spans="1:14">
      <c r="A49" s="321" t="s">
        <v>1622</v>
      </c>
      <c r="B49" s="314">
        <v>715</v>
      </c>
      <c r="C49" s="745">
        <v>365956</v>
      </c>
      <c r="D49" s="1035"/>
      <c r="E49" s="1035"/>
      <c r="F49" s="1035"/>
      <c r="G49" s="1035"/>
      <c r="H49" s="1035"/>
      <c r="I49" s="1035"/>
      <c r="J49" s="1035"/>
      <c r="K49" s="1035"/>
      <c r="L49" s="1035"/>
      <c r="M49" s="770"/>
      <c r="N49" s="770"/>
    </row>
    <row r="50" spans="1:14" ht="15" thickBot="1">
      <c r="A50" s="1036" t="s">
        <v>1588</v>
      </c>
      <c r="B50" s="640"/>
      <c r="C50" s="762">
        <f>C48+C49</f>
        <v>365956</v>
      </c>
      <c r="D50" s="1037"/>
      <c r="E50" s="1037"/>
      <c r="F50" s="1037"/>
      <c r="G50" s="1037"/>
      <c r="H50" s="1037"/>
      <c r="I50" s="1037"/>
      <c r="J50" s="1037"/>
      <c r="K50" s="1037"/>
      <c r="L50" s="1037"/>
      <c r="M50" s="1037"/>
      <c r="N50" s="1037"/>
    </row>
    <row r="51" spans="1:14" ht="9" customHeight="1" thickTop="1">
      <c r="A51" s="1006"/>
      <c r="B51" s="1007"/>
      <c r="C51" s="1008"/>
      <c r="D51" s="1009"/>
      <c r="E51" s="1009"/>
      <c r="F51" s="1009"/>
      <c r="G51" s="1009"/>
      <c r="H51" s="1009"/>
      <c r="I51" s="1009"/>
      <c r="J51" s="1009"/>
      <c r="K51" s="1009"/>
      <c r="L51" s="1009"/>
      <c r="M51" s="1009"/>
      <c r="N51" s="1010"/>
    </row>
    <row r="52" spans="1:14" ht="19.5" customHeight="1">
      <c r="A52" s="1828" t="s">
        <v>1755</v>
      </c>
      <c r="B52" s="1829"/>
      <c r="C52" s="987"/>
      <c r="D52" s="987"/>
      <c r="E52" s="987"/>
      <c r="F52" s="987"/>
      <c r="G52" s="987"/>
      <c r="H52" s="987"/>
      <c r="I52" s="987"/>
      <c r="J52" s="987"/>
      <c r="K52" s="987"/>
      <c r="L52" s="987"/>
      <c r="M52" s="987"/>
      <c r="N52" s="987"/>
    </row>
    <row r="53" spans="1:14" ht="15" thickBot="1">
      <c r="A53" s="657" t="s">
        <v>1756</v>
      </c>
      <c r="B53" s="642"/>
      <c r="C53" s="755">
        <f>C13+C46</f>
        <v>14411307</v>
      </c>
      <c r="D53" s="755">
        <f>D13</f>
        <v>2345976</v>
      </c>
      <c r="E53" s="755">
        <f t="shared" ref="E53:L53" si="3">E13</f>
        <v>778</v>
      </c>
      <c r="F53" s="755">
        <f t="shared" si="3"/>
        <v>2415343</v>
      </c>
      <c r="G53" s="755">
        <f t="shared" si="3"/>
        <v>529194</v>
      </c>
      <c r="H53" s="755">
        <f t="shared" si="3"/>
        <v>1668238</v>
      </c>
      <c r="I53" s="755">
        <f t="shared" si="3"/>
        <v>733775</v>
      </c>
      <c r="J53" s="755">
        <f t="shared" si="3"/>
        <v>846515</v>
      </c>
      <c r="K53" s="755">
        <f t="shared" si="3"/>
        <v>399482</v>
      </c>
      <c r="L53" s="755">
        <f t="shared" si="3"/>
        <v>0</v>
      </c>
      <c r="M53" s="747"/>
      <c r="N53" s="748"/>
    </row>
    <row r="54" spans="1:14" ht="16" thickTop="1" thickBot="1">
      <c r="A54" s="657" t="s">
        <v>1757</v>
      </c>
      <c r="B54" s="638"/>
      <c r="C54" s="747"/>
      <c r="D54" s="747"/>
      <c r="E54" s="747"/>
      <c r="F54" s="747"/>
      <c r="G54" s="747"/>
      <c r="H54" s="747"/>
      <c r="I54" s="747"/>
      <c r="J54" s="747"/>
      <c r="K54" s="747"/>
      <c r="L54" s="747"/>
      <c r="M54" s="762">
        <f>M23</f>
        <v>55847062</v>
      </c>
      <c r="N54" s="762">
        <f>N23</f>
        <v>25580000</v>
      </c>
    </row>
    <row r="55" spans="1:14" ht="18" customHeight="1" thickTop="1">
      <c r="A55" s="1820" t="s">
        <v>1758</v>
      </c>
      <c r="B55" s="1821"/>
      <c r="C55" s="763"/>
      <c r="D55" s="758"/>
      <c r="E55" s="758"/>
      <c r="F55" s="758"/>
      <c r="G55" s="758"/>
      <c r="H55" s="758"/>
      <c r="I55" s="758"/>
      <c r="J55" s="758"/>
      <c r="K55" s="758"/>
      <c r="L55" s="758"/>
      <c r="M55" s="757"/>
      <c r="N55" s="764"/>
    </row>
    <row r="56" spans="1:14" ht="15" thickBot="1">
      <c r="A56" s="1031" t="s">
        <v>1759</v>
      </c>
      <c r="B56" s="659"/>
      <c r="C56" s="766">
        <f>C34+C48</f>
        <v>145296</v>
      </c>
      <c r="D56" s="766">
        <f>D34</f>
        <v>8020</v>
      </c>
      <c r="E56" s="766">
        <f t="shared" ref="E56:L56" si="4">E34</f>
        <v>778</v>
      </c>
      <c r="F56" s="766">
        <f t="shared" si="4"/>
        <v>19802</v>
      </c>
      <c r="G56" s="766">
        <f t="shared" si="4"/>
        <v>5811</v>
      </c>
      <c r="H56" s="766">
        <f t="shared" si="4"/>
        <v>0</v>
      </c>
      <c r="I56" s="766">
        <f t="shared" si="4"/>
        <v>0</v>
      </c>
      <c r="J56" s="766">
        <f t="shared" si="4"/>
        <v>0</v>
      </c>
      <c r="K56" s="766">
        <f t="shared" si="4"/>
        <v>0</v>
      </c>
      <c r="L56" s="766">
        <f t="shared" si="4"/>
        <v>0</v>
      </c>
      <c r="M56" s="747"/>
      <c r="N56" s="754"/>
    </row>
    <row r="57" spans="1:14" ht="18" customHeight="1" thickTop="1">
      <c r="A57" s="1822" t="s">
        <v>1760</v>
      </c>
      <c r="B57" s="1823"/>
      <c r="C57" s="768"/>
      <c r="D57" s="769"/>
      <c r="E57" s="769"/>
      <c r="F57" s="769"/>
      <c r="G57" s="769"/>
      <c r="H57" s="769"/>
      <c r="I57" s="769"/>
      <c r="J57" s="769"/>
      <c r="K57" s="769"/>
      <c r="L57" s="769"/>
      <c r="M57" s="758"/>
      <c r="N57" s="764"/>
    </row>
    <row r="58" spans="1:14" ht="15" thickBot="1">
      <c r="A58" s="657" t="s">
        <v>1761</v>
      </c>
      <c r="B58" s="638"/>
      <c r="C58" s="751"/>
      <c r="D58" s="751"/>
      <c r="E58" s="751"/>
      <c r="F58" s="751"/>
      <c r="G58" s="751"/>
      <c r="H58" s="751"/>
      <c r="I58" s="751"/>
      <c r="J58" s="751"/>
      <c r="K58" s="751"/>
      <c r="L58" s="754"/>
      <c r="M58" s="747"/>
      <c r="N58" s="762">
        <f>N37</f>
        <v>25580000</v>
      </c>
    </row>
    <row r="59" spans="1:14" ht="15" thickTop="1">
      <c r="A59" s="321" t="s">
        <v>1762</v>
      </c>
      <c r="B59" s="314">
        <v>714</v>
      </c>
      <c r="C59" s="1039">
        <f>C38+C49</f>
        <v>1610072</v>
      </c>
      <c r="D59" s="1039">
        <f>D38</f>
        <v>8020</v>
      </c>
      <c r="E59" s="1039">
        <f t="shared" ref="E59:L60" si="5">E38</f>
        <v>0</v>
      </c>
      <c r="F59" s="1039">
        <f t="shared" si="5"/>
        <v>2395541</v>
      </c>
      <c r="G59" s="1039">
        <f t="shared" si="5"/>
        <v>586847</v>
      </c>
      <c r="H59" s="1039">
        <f t="shared" si="5"/>
        <v>1668238</v>
      </c>
      <c r="I59" s="1039">
        <f t="shared" si="5"/>
        <v>0</v>
      </c>
      <c r="J59" s="1039">
        <f t="shared" si="5"/>
        <v>846515</v>
      </c>
      <c r="K59" s="1039">
        <f t="shared" si="5"/>
        <v>399482</v>
      </c>
      <c r="L59" s="1039">
        <f t="shared" si="5"/>
        <v>0</v>
      </c>
      <c r="M59" s="770"/>
      <c r="N59" s="770"/>
    </row>
    <row r="60" spans="1:14">
      <c r="A60" s="321" t="s">
        <v>1763</v>
      </c>
      <c r="B60" s="314">
        <v>730</v>
      </c>
      <c r="C60" s="1039">
        <f>C39</f>
        <v>12655939</v>
      </c>
      <c r="D60" s="1039">
        <f>D39</f>
        <v>2329936</v>
      </c>
      <c r="E60" s="1039">
        <f t="shared" si="5"/>
        <v>0</v>
      </c>
      <c r="F60" s="1039">
        <f t="shared" si="5"/>
        <v>0</v>
      </c>
      <c r="G60" s="1039">
        <f t="shared" si="5"/>
        <v>-63464</v>
      </c>
      <c r="H60" s="1039">
        <f t="shared" si="5"/>
        <v>0</v>
      </c>
      <c r="I60" s="1039">
        <f t="shared" si="5"/>
        <v>733775</v>
      </c>
      <c r="J60" s="1039">
        <f t="shared" si="5"/>
        <v>0</v>
      </c>
      <c r="K60" s="1039">
        <f t="shared" si="5"/>
        <v>0</v>
      </c>
      <c r="L60" s="1039">
        <f t="shared" si="5"/>
        <v>0</v>
      </c>
      <c r="M60" s="770"/>
      <c r="N60" s="770"/>
    </row>
    <row r="61" spans="1:14">
      <c r="A61" s="322" t="s">
        <v>1764</v>
      </c>
      <c r="B61" s="323"/>
      <c r="C61" s="750"/>
      <c r="D61" s="750"/>
      <c r="E61" s="750"/>
      <c r="F61" s="750"/>
      <c r="G61" s="750"/>
      <c r="H61" s="750"/>
      <c r="I61" s="750"/>
      <c r="J61" s="750"/>
      <c r="K61" s="750"/>
      <c r="L61" s="750"/>
      <c r="M61" s="1039">
        <f>M40</f>
        <v>55847062</v>
      </c>
      <c r="N61" s="770"/>
    </row>
    <row r="62" spans="1:14" ht="15" thickBot="1">
      <c r="A62" s="657" t="s">
        <v>1765</v>
      </c>
      <c r="B62" s="640"/>
      <c r="C62" s="762">
        <f>C41+C50</f>
        <v>14411307</v>
      </c>
      <c r="D62" s="762">
        <f>D41</f>
        <v>2345976</v>
      </c>
      <c r="E62" s="762">
        <f t="shared" ref="E62:L62" si="6">E41</f>
        <v>778</v>
      </c>
      <c r="F62" s="762">
        <f t="shared" si="6"/>
        <v>2415343</v>
      </c>
      <c r="G62" s="762">
        <f t="shared" si="6"/>
        <v>529194</v>
      </c>
      <c r="H62" s="762">
        <f t="shared" si="6"/>
        <v>1668238</v>
      </c>
      <c r="I62" s="762">
        <f t="shared" si="6"/>
        <v>733775</v>
      </c>
      <c r="J62" s="762">
        <f t="shared" si="6"/>
        <v>846515</v>
      </c>
      <c r="K62" s="762">
        <f t="shared" si="6"/>
        <v>399482</v>
      </c>
      <c r="L62" s="762">
        <f t="shared" si="6"/>
        <v>0</v>
      </c>
      <c r="M62" s="762">
        <f>M41</f>
        <v>55847062</v>
      </c>
      <c r="N62" s="762">
        <f>N41</f>
        <v>25580000</v>
      </c>
    </row>
    <row r="63" spans="1:14" ht="15" thickTop="1"/>
  </sheetData>
  <sheetProtection algorithmName="SHA-512" hashValue="HbhQPfo1b8C84o7+Y+dD3V704zmb2eFVPPp6wfhMh5Bzc4QBtwH56ElX07ab1H7akwlJl7stjnX9dUIj21qlzw==" saltValue="lBqJ6yLHtww/1FasMYmpTQ==" spinCount="100000" sheet="1" objects="1" scenarios="1"/>
  <mergeCells count="10">
    <mergeCell ref="A44:B44"/>
    <mergeCell ref="A55:B55"/>
    <mergeCell ref="A57:B57"/>
    <mergeCell ref="A1:A2"/>
    <mergeCell ref="A3:B3"/>
    <mergeCell ref="A14:B14"/>
    <mergeCell ref="A24:B24"/>
    <mergeCell ref="A35:B35"/>
    <mergeCell ref="A47:B47"/>
    <mergeCell ref="A52:B52"/>
  </mergeCells>
  <phoneticPr fontId="23" type="noConversion"/>
  <printOptions headings="1" gridLinesSet="0"/>
  <pageMargins left="0.3" right="0.15" top="0.86" bottom="0" header="0.28000000000000003" footer="0.1"/>
  <pageSetup scale="57" firstPageNumber="5" fitToWidth="0" orientation="landscape" useFirstPageNumber="1" r:id="rId1"/>
  <headerFooter alignWithMargins="0">
    <oddHeader>&amp;L&amp;8Page &amp;P&amp;C&amp;"Arial,Bold"&amp;9BASIC FINANCIAL STATEMENTS
STATEMENT OF ASSETS AND LIABILITIES ARISING FROM CASH TRANSACTIONS
STATEMENT OF POSITION AS OF JUNE 30, 2022
&amp;R&amp;8Page &amp;P</oddHeader>
    <oddFooter>&amp;L&amp;8Print Date:  &amp;D
&amp;F</oddFooter>
  </headerFooter>
  <colBreaks count="1" manualBreakCount="1">
    <brk id="11" max="1048575"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M118"/>
  <sheetViews>
    <sheetView showGridLines="0" defaultGridColor="0" colorId="8" zoomScaleNormal="100" zoomScaleSheetLayoutView="100" workbookViewId="0">
      <pane ySplit="2" topLeftCell="A105" activePane="bottomLeft" state="frozen"/>
      <selection pane="bottomLeft" activeCell="C86" sqref="C86"/>
    </sheetView>
  </sheetViews>
  <sheetFormatPr baseColWidth="10" defaultColWidth="9.1640625" defaultRowHeight="14"/>
  <cols>
    <col min="1" max="1" width="55.83203125" style="163" customWidth="1"/>
    <col min="2" max="2" width="4.6640625" style="324" customWidth="1"/>
    <col min="3" max="11" width="13.6640625" style="123" customWidth="1"/>
    <col min="12" max="12" width="2" style="123" customWidth="1"/>
    <col min="13" max="16384" width="9.1640625" style="123"/>
  </cols>
  <sheetData>
    <row r="1" spans="1:13" ht="12.75" customHeight="1">
      <c r="A1" s="1830" t="s">
        <v>1778</v>
      </c>
      <c r="B1" s="302"/>
      <c r="C1" s="326" t="s">
        <v>371</v>
      </c>
      <c r="D1" s="326" t="s">
        <v>372</v>
      </c>
      <c r="E1" s="326" t="s">
        <v>373</v>
      </c>
      <c r="F1" s="326" t="s">
        <v>374</v>
      </c>
      <c r="G1" s="326" t="s">
        <v>375</v>
      </c>
      <c r="H1" s="326" t="s">
        <v>376</v>
      </c>
      <c r="I1" s="326" t="s">
        <v>377</v>
      </c>
      <c r="J1" s="326" t="s">
        <v>378</v>
      </c>
      <c r="K1" s="326" t="s">
        <v>677</v>
      </c>
      <c r="L1" s="163"/>
    </row>
    <row r="2" spans="1:13" s="198" customFormat="1" ht="37.5" customHeight="1">
      <c r="A2" s="1831"/>
      <c r="B2" s="307" t="s">
        <v>324</v>
      </c>
      <c r="C2" s="308" t="s">
        <v>1031</v>
      </c>
      <c r="D2" s="308" t="s">
        <v>776</v>
      </c>
      <c r="E2" s="308" t="s">
        <v>384</v>
      </c>
      <c r="F2" s="308" t="s">
        <v>137</v>
      </c>
      <c r="G2" s="308" t="s">
        <v>889</v>
      </c>
      <c r="H2" s="308" t="s">
        <v>383</v>
      </c>
      <c r="I2" s="308" t="s">
        <v>353</v>
      </c>
      <c r="J2" s="308" t="s">
        <v>382</v>
      </c>
      <c r="K2" s="308" t="s">
        <v>139</v>
      </c>
      <c r="L2" s="324"/>
    </row>
    <row r="3" spans="1:13" s="198" customFormat="1" ht="16.75" customHeight="1">
      <c r="A3" s="1840" t="s">
        <v>1050</v>
      </c>
      <c r="B3" s="1841"/>
      <c r="C3" s="597"/>
      <c r="D3" s="598"/>
      <c r="E3" s="598"/>
      <c r="F3" s="598"/>
      <c r="G3" s="598"/>
      <c r="H3" s="598"/>
      <c r="I3" s="598"/>
      <c r="J3" s="598"/>
      <c r="K3" s="599"/>
      <c r="L3" s="242"/>
    </row>
    <row r="4" spans="1:13" ht="15.75" customHeight="1">
      <c r="A4" s="716" t="s">
        <v>1200</v>
      </c>
      <c r="B4" s="602">
        <v>1000</v>
      </c>
      <c r="C4" s="771">
        <f>'Revenues 10-15'!C111</f>
        <v>21942691</v>
      </c>
      <c r="D4" s="771">
        <f>'Revenues 10-15'!D111</f>
        <v>3846090</v>
      </c>
      <c r="E4" s="771">
        <f>'Revenues 10-15'!E111</f>
        <v>3449884</v>
      </c>
      <c r="F4" s="771">
        <f>'Revenues 10-15'!F111</f>
        <v>1556075</v>
      </c>
      <c r="G4" s="771">
        <f>'Revenues 10-15'!G111</f>
        <v>832396</v>
      </c>
      <c r="H4" s="771">
        <f>'Revenues 10-15'!H111</f>
        <v>58416</v>
      </c>
      <c r="I4" s="771">
        <f>'Revenues 10-15'!I111</f>
        <v>329469</v>
      </c>
      <c r="J4" s="771">
        <f>'Revenues 10-15'!J111</f>
        <v>387380</v>
      </c>
      <c r="K4" s="771">
        <f>'Revenues 10-15'!K111</f>
        <v>40784</v>
      </c>
      <c r="L4" s="117"/>
    </row>
    <row r="5" spans="1:13" ht="15.75" customHeight="1">
      <c r="A5" s="600" t="s">
        <v>1201</v>
      </c>
      <c r="B5" s="601">
        <v>2000</v>
      </c>
      <c r="C5" s="772">
        <f>'Revenues 10-15'!C117</f>
        <v>24253</v>
      </c>
      <c r="D5" s="772">
        <f>'Revenues 10-15'!D117</f>
        <v>0</v>
      </c>
      <c r="E5" s="773"/>
      <c r="F5" s="772">
        <f>'Revenues 10-15'!F117</f>
        <v>0</v>
      </c>
      <c r="G5" s="772">
        <f>'Revenues 10-15'!G117</f>
        <v>0</v>
      </c>
      <c r="H5" s="774" t="s">
        <v>1044</v>
      </c>
      <c r="I5" s="775" t="s">
        <v>1044</v>
      </c>
      <c r="J5" s="776" t="s">
        <v>1044</v>
      </c>
      <c r="K5" s="777" t="s">
        <v>1044</v>
      </c>
      <c r="L5" s="117"/>
    </row>
    <row r="6" spans="1:13" ht="15.75" customHeight="1">
      <c r="A6" s="600" t="s">
        <v>1202</v>
      </c>
      <c r="B6" s="602">
        <v>3000</v>
      </c>
      <c r="C6" s="772">
        <f>'Revenues 10-15'!C172</f>
        <v>1772507</v>
      </c>
      <c r="D6" s="772">
        <f>'Revenues 10-15'!D172</f>
        <v>0</v>
      </c>
      <c r="E6" s="772">
        <f>'Revenues 10-15'!E172</f>
        <v>0</v>
      </c>
      <c r="F6" s="772">
        <f>'Revenues 10-15'!F172</f>
        <v>865307</v>
      </c>
      <c r="G6" s="772">
        <f>'Revenues 10-15'!G172</f>
        <v>0</v>
      </c>
      <c r="H6" s="772">
        <f>'Revenues 10-15'!H172</f>
        <v>0</v>
      </c>
      <c r="I6" s="772">
        <f>'Revenues 10-15'!I172</f>
        <v>0</v>
      </c>
      <c r="J6" s="772">
        <f>'Revenues 10-15'!J172</f>
        <v>0</v>
      </c>
      <c r="K6" s="772">
        <f>'Revenues 10-15'!K172</f>
        <v>0</v>
      </c>
      <c r="L6" s="117"/>
      <c r="M6" s="327"/>
    </row>
    <row r="7" spans="1:13" ht="15.75" customHeight="1">
      <c r="A7" s="600" t="s">
        <v>1203</v>
      </c>
      <c r="B7" s="602">
        <v>4000</v>
      </c>
      <c r="C7" s="772">
        <f>'Revenues 10-15'!C269</f>
        <v>2597763</v>
      </c>
      <c r="D7" s="772">
        <f>'Revenues 10-15'!D269</f>
        <v>0</v>
      </c>
      <c r="E7" s="772">
        <f>'Revenues 10-15'!E269</f>
        <v>0</v>
      </c>
      <c r="F7" s="772">
        <f>'Revenues 10-15'!F269</f>
        <v>0</v>
      </c>
      <c r="G7" s="772">
        <f>'Revenues 10-15'!G269</f>
        <v>0</v>
      </c>
      <c r="H7" s="772">
        <f>'Revenues 10-15'!H269</f>
        <v>948363</v>
      </c>
      <c r="I7" s="772">
        <f>'Revenues 10-15'!I269</f>
        <v>0</v>
      </c>
      <c r="J7" s="772">
        <f>'Revenues 10-15'!J269</f>
        <v>0</v>
      </c>
      <c r="K7" s="772">
        <f>'Revenues 10-15'!K269</f>
        <v>0</v>
      </c>
      <c r="L7" s="117"/>
      <c r="M7" s="327"/>
    </row>
    <row r="8" spans="1:13" ht="15" thickBot="1">
      <c r="A8" s="657" t="s">
        <v>1047</v>
      </c>
      <c r="B8" s="642"/>
      <c r="C8" s="762">
        <f t="shared" ref="C8:K8" si="0">SUM(C4:C7)</f>
        <v>26337214</v>
      </c>
      <c r="D8" s="762">
        <f t="shared" si="0"/>
        <v>3846090</v>
      </c>
      <c r="E8" s="762">
        <f t="shared" si="0"/>
        <v>3449884</v>
      </c>
      <c r="F8" s="762">
        <f t="shared" si="0"/>
        <v>2421382</v>
      </c>
      <c r="G8" s="762">
        <f t="shared" si="0"/>
        <v>832396</v>
      </c>
      <c r="H8" s="762">
        <f t="shared" si="0"/>
        <v>1006779</v>
      </c>
      <c r="I8" s="762">
        <f t="shared" si="0"/>
        <v>329469</v>
      </c>
      <c r="J8" s="762">
        <f t="shared" si="0"/>
        <v>387380</v>
      </c>
      <c r="K8" s="762">
        <f t="shared" si="0"/>
        <v>40784</v>
      </c>
      <c r="L8" s="117"/>
    </row>
    <row r="9" spans="1:13" ht="17" thickTop="1">
      <c r="A9" s="328" t="s">
        <v>1277</v>
      </c>
      <c r="B9" s="329">
        <v>3998</v>
      </c>
      <c r="C9" s="752">
        <v>1581405</v>
      </c>
      <c r="D9" s="778"/>
      <c r="E9" s="752"/>
      <c r="F9" s="752"/>
      <c r="G9" s="779"/>
      <c r="H9" s="752"/>
      <c r="I9" s="774" t="s">
        <v>1044</v>
      </c>
      <c r="J9" s="752"/>
      <c r="K9" s="752"/>
      <c r="L9" s="117"/>
    </row>
    <row r="10" spans="1:13" s="330" customFormat="1" ht="15" thickBot="1">
      <c r="A10" s="657" t="s">
        <v>1048</v>
      </c>
      <c r="B10" s="642"/>
      <c r="C10" s="762">
        <f>SUM(C8:C9)</f>
        <v>27918619</v>
      </c>
      <c r="D10" s="762">
        <f t="shared" ref="D10:K10" si="1">SUM(D8:D9)</f>
        <v>3846090</v>
      </c>
      <c r="E10" s="762">
        <f t="shared" si="1"/>
        <v>3449884</v>
      </c>
      <c r="F10" s="762">
        <f t="shared" si="1"/>
        <v>2421382</v>
      </c>
      <c r="G10" s="762">
        <f t="shared" si="1"/>
        <v>832396</v>
      </c>
      <c r="H10" s="762">
        <f t="shared" si="1"/>
        <v>1006779</v>
      </c>
      <c r="I10" s="762">
        <f t="shared" si="1"/>
        <v>329469</v>
      </c>
      <c r="J10" s="762">
        <f t="shared" si="1"/>
        <v>387380</v>
      </c>
      <c r="K10" s="762">
        <f t="shared" si="1"/>
        <v>40784</v>
      </c>
      <c r="L10" s="236"/>
    </row>
    <row r="11" spans="1:13" s="330" customFormat="1" ht="16.75" customHeight="1" thickTop="1">
      <c r="A11" s="1826" t="s">
        <v>1051</v>
      </c>
      <c r="B11" s="1827"/>
      <c r="C11" s="768"/>
      <c r="D11" s="769"/>
      <c r="E11" s="769"/>
      <c r="F11" s="769"/>
      <c r="G11" s="769"/>
      <c r="H11" s="769"/>
      <c r="I11" s="769"/>
      <c r="J11" s="769"/>
      <c r="K11" s="780"/>
      <c r="L11" s="236"/>
    </row>
    <row r="12" spans="1:13" ht="15.75" customHeight="1">
      <c r="A12" s="600" t="s">
        <v>400</v>
      </c>
      <c r="B12" s="602">
        <v>1000</v>
      </c>
      <c r="C12" s="771">
        <f>'Expenditures 16-24'!K34</f>
        <v>16406797</v>
      </c>
      <c r="D12" s="781" t="s">
        <v>1044</v>
      </c>
      <c r="E12" s="747" t="s">
        <v>1044</v>
      </c>
      <c r="F12" s="747" t="s">
        <v>1044</v>
      </c>
      <c r="G12" s="771">
        <f>'Expenditures 16-24'!K233</f>
        <v>323636</v>
      </c>
      <c r="H12" s="782"/>
      <c r="I12" s="747" t="s">
        <v>1044</v>
      </c>
      <c r="J12" s="772">
        <f>'Expenditures 16-24'!K344</f>
        <v>0</v>
      </c>
      <c r="K12" s="782" t="s">
        <v>1044</v>
      </c>
      <c r="L12" s="117"/>
    </row>
    <row r="13" spans="1:13" ht="15.75" customHeight="1">
      <c r="A13" s="600" t="s">
        <v>401</v>
      </c>
      <c r="B13" s="602">
        <v>2000</v>
      </c>
      <c r="C13" s="772">
        <f>'Expenditures 16-24'!K76</f>
        <v>6363805</v>
      </c>
      <c r="D13" s="772">
        <f>'Expenditures 16-24'!K133</f>
        <v>2642164</v>
      </c>
      <c r="E13" s="748" t="s">
        <v>1044</v>
      </c>
      <c r="F13" s="772">
        <f>'Expenditures 16-24'!K188</f>
        <v>2597361</v>
      </c>
      <c r="G13" s="772">
        <f>'Expenditures 16-24'!K276</f>
        <v>396374</v>
      </c>
      <c r="H13" s="772">
        <f>'Expenditures 16-24'!K300</f>
        <v>1170021</v>
      </c>
      <c r="I13" s="747" t="s">
        <v>1044</v>
      </c>
      <c r="J13" s="772">
        <f>'Expenditures 16-24'!K387</f>
        <v>95619</v>
      </c>
      <c r="K13" s="783">
        <f>'Expenditures 16-24'!K439</f>
        <v>0</v>
      </c>
      <c r="L13" s="117"/>
    </row>
    <row r="14" spans="1:13" ht="15.75" customHeight="1">
      <c r="A14" s="600" t="s">
        <v>393</v>
      </c>
      <c r="B14" s="602">
        <v>3000</v>
      </c>
      <c r="C14" s="772">
        <f>'Expenditures 16-24'!K77</f>
        <v>48</v>
      </c>
      <c r="D14" s="772">
        <f>'Expenditures 16-24'!K134</f>
        <v>0</v>
      </c>
      <c r="E14" s="781" t="s">
        <v>1044</v>
      </c>
      <c r="F14" s="772">
        <f>'Expenditures 16-24'!K189</f>
        <v>0</v>
      </c>
      <c r="G14" s="772">
        <f>'Expenditures 16-24'!K277</f>
        <v>0</v>
      </c>
      <c r="H14" s="777"/>
      <c r="I14" s="747" t="s">
        <v>1044</v>
      </c>
      <c r="J14" s="772">
        <f>'Expenditures 16-24'!K388</f>
        <v>0</v>
      </c>
      <c r="K14" s="777" t="s">
        <v>1044</v>
      </c>
      <c r="L14" s="117"/>
    </row>
    <row r="15" spans="1:13" ht="15.75" customHeight="1">
      <c r="A15" s="600" t="s">
        <v>1623</v>
      </c>
      <c r="B15" s="602">
        <v>4000</v>
      </c>
      <c r="C15" s="772">
        <f>'Expenditures 16-24'!K104</f>
        <v>381724</v>
      </c>
      <c r="D15" s="772">
        <f>'Expenditures 16-24'!K143</f>
        <v>199363</v>
      </c>
      <c r="E15" s="772">
        <f>'Expenditures 16-24'!K164</f>
        <v>0</v>
      </c>
      <c r="F15" s="772">
        <f>'Expenditures 16-24'!K200</f>
        <v>0</v>
      </c>
      <c r="G15" s="772">
        <f>'Expenditures 16-24'!K282</f>
        <v>0</v>
      </c>
      <c r="H15" s="772">
        <f>'Expenditures 16-24'!K307</f>
        <v>0</v>
      </c>
      <c r="I15" s="747" t="s">
        <v>1044</v>
      </c>
      <c r="J15" s="784">
        <f>'Expenditures 16-24'!K415</f>
        <v>0</v>
      </c>
      <c r="K15" s="772">
        <f>'Expenditures 16-24'!K444</f>
        <v>0</v>
      </c>
      <c r="L15" s="117"/>
    </row>
    <row r="16" spans="1:13" ht="15.75" customHeight="1">
      <c r="A16" s="600" t="s">
        <v>394</v>
      </c>
      <c r="B16" s="602">
        <v>5000</v>
      </c>
      <c r="C16" s="772">
        <f>'Expenditures 16-24'!K114</f>
        <v>0</v>
      </c>
      <c r="D16" s="772">
        <f>'Expenditures 16-24'!K153</f>
        <v>0</v>
      </c>
      <c r="E16" s="772">
        <f>'Expenditures 16-24'!K176</f>
        <v>3497556</v>
      </c>
      <c r="F16" s="772">
        <f>'Expenditures 16-24'!K212</f>
        <v>0</v>
      </c>
      <c r="G16" s="772">
        <f>'Expenditures 16-24'!K290</f>
        <v>0</v>
      </c>
      <c r="H16" s="785"/>
      <c r="I16" s="747" t="s">
        <v>1044</v>
      </c>
      <c r="J16" s="786">
        <f>'Expenditures 16-24'!K427</f>
        <v>0</v>
      </c>
      <c r="K16" s="772">
        <f>'Expenditures 16-24'!K452</f>
        <v>0</v>
      </c>
      <c r="L16" s="117"/>
    </row>
    <row r="17" spans="1:12" ht="15" thickBot="1">
      <c r="A17" s="641" t="s">
        <v>48</v>
      </c>
      <c r="B17" s="642"/>
      <c r="C17" s="762">
        <f t="shared" ref="C17:G17" si="2">SUM(C12:C16)</f>
        <v>23152374</v>
      </c>
      <c r="D17" s="762">
        <f t="shared" si="2"/>
        <v>2841527</v>
      </c>
      <c r="E17" s="762">
        <f t="shared" si="2"/>
        <v>3497556</v>
      </c>
      <c r="F17" s="762">
        <f t="shared" si="2"/>
        <v>2597361</v>
      </c>
      <c r="G17" s="762">
        <f t="shared" si="2"/>
        <v>720010</v>
      </c>
      <c r="H17" s="762">
        <f>SUM(H12:H16)</f>
        <v>1170021</v>
      </c>
      <c r="I17" s="747"/>
      <c r="J17" s="762">
        <f>SUM(J12:J16)</f>
        <v>95619</v>
      </c>
      <c r="K17" s="762">
        <f>SUM(K12:K16)</f>
        <v>0</v>
      </c>
      <c r="L17" s="117"/>
    </row>
    <row r="18" spans="1:12" ht="15" customHeight="1" thickTop="1">
      <c r="A18" s="660" t="s">
        <v>1278</v>
      </c>
      <c r="B18" s="661">
        <v>4180</v>
      </c>
      <c r="C18" s="771">
        <f t="shared" ref="C18:H18" si="3">C9</f>
        <v>1581405</v>
      </c>
      <c r="D18" s="771">
        <f t="shared" si="3"/>
        <v>0</v>
      </c>
      <c r="E18" s="771">
        <f t="shared" si="3"/>
        <v>0</v>
      </c>
      <c r="F18" s="771">
        <f t="shared" si="3"/>
        <v>0</v>
      </c>
      <c r="G18" s="771">
        <f t="shared" si="3"/>
        <v>0</v>
      </c>
      <c r="H18" s="771">
        <f t="shared" si="3"/>
        <v>0</v>
      </c>
      <c r="I18" s="747"/>
      <c r="J18" s="771">
        <f>J9</f>
        <v>0</v>
      </c>
      <c r="K18" s="771">
        <f>K9</f>
        <v>0</v>
      </c>
      <c r="L18" s="117"/>
    </row>
    <row r="19" spans="1:12" ht="15" thickBot="1">
      <c r="A19" s="641" t="s">
        <v>445</v>
      </c>
      <c r="B19" s="642"/>
      <c r="C19" s="762">
        <f t="shared" ref="C19:H19" si="4">SUM(C17:C18)</f>
        <v>24733779</v>
      </c>
      <c r="D19" s="762">
        <f t="shared" si="4"/>
        <v>2841527</v>
      </c>
      <c r="E19" s="762">
        <f t="shared" si="4"/>
        <v>3497556</v>
      </c>
      <c r="F19" s="762">
        <f t="shared" si="4"/>
        <v>2597361</v>
      </c>
      <c r="G19" s="762">
        <f t="shared" si="4"/>
        <v>720010</v>
      </c>
      <c r="H19" s="762">
        <f t="shared" si="4"/>
        <v>1170021</v>
      </c>
      <c r="I19" s="747"/>
      <c r="J19" s="762">
        <f>SUM(J17:J18)</f>
        <v>95619</v>
      </c>
      <c r="K19" s="762">
        <f>SUM(K17:K18)</f>
        <v>0</v>
      </c>
      <c r="L19" s="117"/>
    </row>
    <row r="20" spans="1:12" ht="18" thickTop="1" thickBot="1">
      <c r="A20" s="1832" t="s">
        <v>1279</v>
      </c>
      <c r="B20" s="1833"/>
      <c r="C20" s="787">
        <f t="shared" ref="C20:K20" si="5">C8-C17</f>
        <v>3184840</v>
      </c>
      <c r="D20" s="787">
        <f t="shared" si="5"/>
        <v>1004563</v>
      </c>
      <c r="E20" s="787">
        <f t="shared" si="5"/>
        <v>-47672</v>
      </c>
      <c r="F20" s="787">
        <f t="shared" si="5"/>
        <v>-175979</v>
      </c>
      <c r="G20" s="787">
        <f t="shared" si="5"/>
        <v>112386</v>
      </c>
      <c r="H20" s="787">
        <f t="shared" si="5"/>
        <v>-163242</v>
      </c>
      <c r="I20" s="787">
        <f t="shared" si="5"/>
        <v>329469</v>
      </c>
      <c r="J20" s="787">
        <f t="shared" si="5"/>
        <v>291761</v>
      </c>
      <c r="K20" s="787">
        <f t="shared" si="5"/>
        <v>40784</v>
      </c>
      <c r="L20" s="117"/>
    </row>
    <row r="21" spans="1:12" ht="16.75" customHeight="1" thickTop="1">
      <c r="A21" s="1842" t="s">
        <v>529</v>
      </c>
      <c r="B21" s="1843"/>
      <c r="C21" s="768"/>
      <c r="D21" s="769"/>
      <c r="E21" s="769"/>
      <c r="F21" s="769"/>
      <c r="G21" s="769"/>
      <c r="H21" s="769"/>
      <c r="I21" s="769"/>
      <c r="J21" s="769"/>
      <c r="K21" s="780"/>
      <c r="L21" s="117"/>
    </row>
    <row r="22" spans="1:12" ht="15.75" customHeight="1" collapsed="1">
      <c r="A22" s="985" t="s">
        <v>530</v>
      </c>
      <c r="B22" s="986"/>
      <c r="C22" s="751"/>
      <c r="D22" s="751"/>
      <c r="E22" s="751"/>
      <c r="F22" s="751"/>
      <c r="G22" s="751"/>
      <c r="H22" s="751"/>
      <c r="I22" s="751"/>
      <c r="J22" s="751"/>
      <c r="K22" s="751"/>
      <c r="L22" s="117"/>
    </row>
    <row r="23" spans="1:12" ht="15.75" customHeight="1">
      <c r="A23" s="1836" t="s">
        <v>242</v>
      </c>
      <c r="B23" s="1837"/>
      <c r="C23" s="754"/>
      <c r="D23" s="751"/>
      <c r="E23" s="751"/>
      <c r="F23" s="751"/>
      <c r="G23" s="751"/>
      <c r="H23" s="751"/>
      <c r="I23" s="751"/>
      <c r="J23" s="751"/>
      <c r="K23" s="751"/>
      <c r="L23" s="117"/>
    </row>
    <row r="24" spans="1:12" ht="13.5" customHeight="1">
      <c r="A24" s="577" t="s">
        <v>1280</v>
      </c>
      <c r="B24" s="318">
        <v>7110</v>
      </c>
      <c r="C24" s="746"/>
      <c r="D24" s="751"/>
      <c r="E24" s="751"/>
      <c r="F24" s="751"/>
      <c r="G24" s="751"/>
      <c r="H24" s="751"/>
      <c r="I24" s="751"/>
      <c r="J24" s="751"/>
      <c r="K24" s="751"/>
      <c r="L24" s="117"/>
    </row>
    <row r="25" spans="1:12" ht="13.5" customHeight="1">
      <c r="A25" s="577" t="s">
        <v>1281</v>
      </c>
      <c r="B25" s="318">
        <v>7110</v>
      </c>
      <c r="C25" s="746"/>
      <c r="D25" s="746"/>
      <c r="E25" s="746"/>
      <c r="F25" s="746"/>
      <c r="G25" s="746"/>
      <c r="H25" s="746"/>
      <c r="I25" s="751"/>
      <c r="J25" s="746"/>
      <c r="K25" s="746"/>
      <c r="L25" s="117"/>
    </row>
    <row r="26" spans="1:12" ht="13.5" customHeight="1">
      <c r="A26" s="577" t="s">
        <v>148</v>
      </c>
      <c r="B26" s="314">
        <v>7120</v>
      </c>
      <c r="C26" s="746"/>
      <c r="D26" s="746"/>
      <c r="E26" s="746"/>
      <c r="F26" s="746"/>
      <c r="G26" s="746"/>
      <c r="H26" s="746"/>
      <c r="I26" s="751"/>
      <c r="J26" s="746"/>
      <c r="K26" s="746"/>
      <c r="L26" s="117"/>
    </row>
    <row r="27" spans="1:12" ht="13.5" customHeight="1">
      <c r="A27" s="577" t="s">
        <v>149</v>
      </c>
      <c r="B27" s="314">
        <v>7130</v>
      </c>
      <c r="C27" s="746"/>
      <c r="D27" s="746"/>
      <c r="E27" s="788"/>
      <c r="F27" s="746"/>
      <c r="G27" s="754"/>
      <c r="H27" s="754"/>
      <c r="I27" s="754"/>
      <c r="J27" s="754"/>
      <c r="K27" s="754"/>
      <c r="L27" s="117"/>
    </row>
    <row r="28" spans="1:12" ht="13.5" customHeight="1">
      <c r="A28" s="577" t="s">
        <v>1128</v>
      </c>
      <c r="B28" s="314">
        <v>7140</v>
      </c>
      <c r="C28" s="746"/>
      <c r="D28" s="746"/>
      <c r="E28" s="746"/>
      <c r="F28" s="746"/>
      <c r="G28" s="746"/>
      <c r="H28" s="746"/>
      <c r="I28" s="746"/>
      <c r="J28" s="746"/>
      <c r="K28" s="746"/>
      <c r="L28" s="117"/>
    </row>
    <row r="29" spans="1:12" ht="13.5" customHeight="1">
      <c r="A29" s="577" t="s">
        <v>243</v>
      </c>
      <c r="B29" s="314">
        <v>7150</v>
      </c>
      <c r="C29" s="750"/>
      <c r="D29" s="746"/>
      <c r="E29" s="750"/>
      <c r="F29" s="750"/>
      <c r="G29" s="750"/>
      <c r="H29" s="750"/>
      <c r="I29" s="750"/>
      <c r="J29" s="750"/>
      <c r="K29" s="750"/>
      <c r="L29" s="117"/>
    </row>
    <row r="30" spans="1:12" ht="17">
      <c r="A30" s="577" t="s">
        <v>1329</v>
      </c>
      <c r="B30" s="331">
        <v>7160</v>
      </c>
      <c r="C30" s="751"/>
      <c r="D30" s="746"/>
      <c r="E30" s="751"/>
      <c r="F30" s="751"/>
      <c r="G30" s="751"/>
      <c r="H30" s="751"/>
      <c r="I30" s="751"/>
      <c r="J30" s="751"/>
      <c r="K30" s="751"/>
      <c r="L30" s="117"/>
    </row>
    <row r="31" spans="1:12" ht="17">
      <c r="A31" s="577" t="s">
        <v>1333</v>
      </c>
      <c r="B31" s="331">
        <v>7170</v>
      </c>
      <c r="C31" s="751"/>
      <c r="D31" s="751"/>
      <c r="E31" s="749"/>
      <c r="F31" s="751"/>
      <c r="G31" s="751"/>
      <c r="H31" s="751"/>
      <c r="I31" s="751"/>
      <c r="J31" s="751"/>
      <c r="K31" s="751"/>
      <c r="L31" s="117"/>
    </row>
    <row r="32" spans="1:12" ht="15.75" customHeight="1">
      <c r="A32" s="1838" t="s">
        <v>881</v>
      </c>
      <c r="B32" s="1839"/>
      <c r="C32" s="751"/>
      <c r="D32" s="751"/>
      <c r="E32" s="750"/>
      <c r="F32" s="751"/>
      <c r="G32" s="751"/>
      <c r="H32" s="751"/>
      <c r="I32" s="751"/>
      <c r="J32" s="751"/>
      <c r="K32" s="751"/>
      <c r="L32" s="117"/>
    </row>
    <row r="33" spans="1:12">
      <c r="A33" s="577" t="s">
        <v>358</v>
      </c>
      <c r="B33" s="318">
        <v>7210</v>
      </c>
      <c r="C33" s="746"/>
      <c r="D33" s="746"/>
      <c r="E33" s="746"/>
      <c r="F33" s="746"/>
      <c r="G33" s="751"/>
      <c r="H33" s="746"/>
      <c r="I33" s="746"/>
      <c r="J33" s="746"/>
      <c r="K33" s="746"/>
      <c r="L33" s="117"/>
    </row>
    <row r="34" spans="1:12">
      <c r="A34" s="577" t="s">
        <v>901</v>
      </c>
      <c r="B34" s="318">
        <v>7220</v>
      </c>
      <c r="C34" s="746"/>
      <c r="D34" s="746"/>
      <c r="E34" s="746"/>
      <c r="F34" s="746"/>
      <c r="G34" s="751"/>
      <c r="H34" s="752"/>
      <c r="I34" s="752"/>
      <c r="J34" s="752"/>
      <c r="K34" s="752"/>
      <c r="L34" s="117"/>
    </row>
    <row r="35" spans="1:12">
      <c r="A35" s="577" t="s">
        <v>890</v>
      </c>
      <c r="B35" s="318">
        <v>7230</v>
      </c>
      <c r="C35" s="746"/>
      <c r="D35" s="746"/>
      <c r="E35" s="746"/>
      <c r="F35" s="746"/>
      <c r="G35" s="754"/>
      <c r="H35" s="746"/>
      <c r="I35" s="746"/>
      <c r="J35" s="746"/>
      <c r="K35" s="746"/>
      <c r="L35" s="117"/>
    </row>
    <row r="36" spans="1:12" ht="17">
      <c r="A36" s="577" t="s">
        <v>1282</v>
      </c>
      <c r="B36" s="318">
        <v>7300</v>
      </c>
      <c r="C36" s="746"/>
      <c r="D36" s="746"/>
      <c r="E36" s="746"/>
      <c r="F36" s="746"/>
      <c r="G36" s="746"/>
      <c r="H36" s="746"/>
      <c r="I36" s="750"/>
      <c r="J36" s="746"/>
      <c r="K36" s="746"/>
      <c r="L36" s="117"/>
    </row>
    <row r="37" spans="1:12">
      <c r="A37" s="577" t="s">
        <v>4873</v>
      </c>
      <c r="B37" s="318">
        <v>7400</v>
      </c>
      <c r="C37" s="750"/>
      <c r="D37" s="750"/>
      <c r="E37" s="772">
        <f>SUM(C54:D57,H54:H57)</f>
        <v>0</v>
      </c>
      <c r="F37" s="750"/>
      <c r="G37" s="750"/>
      <c r="H37" s="750"/>
      <c r="I37" s="751"/>
      <c r="J37" s="750"/>
      <c r="K37" s="750"/>
      <c r="L37" s="117"/>
    </row>
    <row r="38" spans="1:12">
      <c r="A38" s="577" t="s">
        <v>4874</v>
      </c>
      <c r="B38" s="318">
        <v>7500</v>
      </c>
      <c r="C38" s="751"/>
      <c r="D38" s="751"/>
      <c r="E38" s="772">
        <f>SUM(C58:D61,H58:H61)</f>
        <v>0</v>
      </c>
      <c r="F38" s="751"/>
      <c r="G38" s="751"/>
      <c r="H38" s="751"/>
      <c r="I38" s="751"/>
      <c r="J38" s="751"/>
      <c r="K38" s="751"/>
      <c r="L38" s="117"/>
    </row>
    <row r="39" spans="1:12">
      <c r="A39" s="577" t="s">
        <v>387</v>
      </c>
      <c r="B39" s="318">
        <v>7600</v>
      </c>
      <c r="C39" s="751"/>
      <c r="D39" s="751"/>
      <c r="E39" s="772">
        <f>SUM(C62:D65)</f>
        <v>0</v>
      </c>
      <c r="F39" s="751"/>
      <c r="G39" s="751"/>
      <c r="H39" s="751"/>
      <c r="I39" s="751"/>
      <c r="J39" s="751"/>
      <c r="K39" s="751"/>
      <c r="L39" s="117"/>
    </row>
    <row r="40" spans="1:12" ht="13.5" customHeight="1">
      <c r="A40" s="577" t="s">
        <v>572</v>
      </c>
      <c r="B40" s="314">
        <v>7700</v>
      </c>
      <c r="C40" s="751"/>
      <c r="D40" s="751"/>
      <c r="E40" s="772">
        <f>SUM(C66:D69)</f>
        <v>13474</v>
      </c>
      <c r="F40" s="751"/>
      <c r="G40" s="751"/>
      <c r="H40" s="754"/>
      <c r="I40" s="751"/>
      <c r="J40" s="751"/>
      <c r="K40" s="751"/>
      <c r="L40" s="117"/>
    </row>
    <row r="41" spans="1:12" ht="13.5" customHeight="1">
      <c r="A41" s="577" t="s">
        <v>570</v>
      </c>
      <c r="B41" s="314">
        <v>7800</v>
      </c>
      <c r="C41" s="754"/>
      <c r="D41" s="754"/>
      <c r="E41" s="788"/>
      <c r="F41" s="754"/>
      <c r="G41" s="754"/>
      <c r="H41" s="772">
        <f>SUM(C70:D73)</f>
        <v>1500000</v>
      </c>
      <c r="I41" s="751"/>
      <c r="J41" s="751"/>
      <c r="K41" s="754"/>
      <c r="L41" s="117"/>
    </row>
    <row r="42" spans="1:12" ht="13.5" customHeight="1">
      <c r="A42" s="577" t="s">
        <v>571</v>
      </c>
      <c r="B42" s="314">
        <v>7900</v>
      </c>
      <c r="C42" s="746"/>
      <c r="D42" s="746"/>
      <c r="E42" s="746"/>
      <c r="F42" s="746"/>
      <c r="G42" s="746"/>
      <c r="H42" s="746"/>
      <c r="I42" s="754"/>
      <c r="J42" s="754"/>
      <c r="K42" s="746"/>
      <c r="L42" s="117"/>
    </row>
    <row r="43" spans="1:12" ht="13.5" customHeight="1">
      <c r="A43" s="577" t="s">
        <v>319</v>
      </c>
      <c r="B43" s="314">
        <v>7990</v>
      </c>
      <c r="C43" s="746"/>
      <c r="D43" s="746"/>
      <c r="E43" s="746"/>
      <c r="F43" s="746"/>
      <c r="G43" s="746"/>
      <c r="H43" s="746"/>
      <c r="I43" s="746"/>
      <c r="J43" s="746"/>
      <c r="K43" s="746"/>
      <c r="L43" s="117"/>
    </row>
    <row r="44" spans="1:12" ht="13.5" customHeight="1" thickBot="1">
      <c r="A44" s="1844" t="s">
        <v>320</v>
      </c>
      <c r="B44" s="1845"/>
      <c r="C44" s="789">
        <f>SUM(C24:C43)</f>
        <v>0</v>
      </c>
      <c r="D44" s="789">
        <f t="shared" ref="D44:K44" si="6">SUM(D24:D43)</f>
        <v>0</v>
      </c>
      <c r="E44" s="789">
        <f t="shared" si="6"/>
        <v>13474</v>
      </c>
      <c r="F44" s="789">
        <f t="shared" si="6"/>
        <v>0</v>
      </c>
      <c r="G44" s="789">
        <f t="shared" si="6"/>
        <v>0</v>
      </c>
      <c r="H44" s="789">
        <f t="shared" si="6"/>
        <v>1500000</v>
      </c>
      <c r="I44" s="789">
        <f t="shared" si="6"/>
        <v>0</v>
      </c>
      <c r="J44" s="789">
        <f t="shared" si="6"/>
        <v>0</v>
      </c>
      <c r="K44" s="789">
        <f t="shared" si="6"/>
        <v>0</v>
      </c>
      <c r="L44" s="117"/>
    </row>
    <row r="45" spans="1:12" ht="15.75" customHeight="1" thickTop="1">
      <c r="A45" s="1846" t="s">
        <v>105</v>
      </c>
      <c r="B45" s="1847"/>
      <c r="C45" s="790"/>
      <c r="D45" s="790"/>
      <c r="E45" s="790"/>
      <c r="F45" s="790"/>
      <c r="G45" s="790"/>
      <c r="H45" s="790"/>
      <c r="I45" s="790"/>
      <c r="J45" s="790"/>
      <c r="K45" s="790"/>
      <c r="L45" s="117"/>
    </row>
    <row r="46" spans="1:12" ht="15.75" customHeight="1">
      <c r="A46" s="1848" t="s">
        <v>106</v>
      </c>
      <c r="B46" s="1849"/>
      <c r="C46" s="751"/>
      <c r="D46" s="751"/>
      <c r="E46" s="751"/>
      <c r="F46" s="751"/>
      <c r="G46" s="751"/>
      <c r="H46" s="751"/>
      <c r="I46" s="754"/>
      <c r="J46" s="751"/>
      <c r="K46" s="751"/>
      <c r="L46" s="117"/>
    </row>
    <row r="47" spans="1:12" ht="17">
      <c r="A47" s="578" t="s">
        <v>1283</v>
      </c>
      <c r="B47" s="314">
        <v>8110</v>
      </c>
      <c r="C47" s="751"/>
      <c r="D47" s="751"/>
      <c r="E47" s="751"/>
      <c r="F47" s="751"/>
      <c r="G47" s="751"/>
      <c r="H47" s="751"/>
      <c r="I47" s="772">
        <f>SUM(C24,C25:H25,J25:K25)</f>
        <v>0</v>
      </c>
      <c r="J47" s="751"/>
      <c r="K47" s="751"/>
      <c r="L47" s="117"/>
    </row>
    <row r="48" spans="1:12" ht="17">
      <c r="A48" s="578" t="s">
        <v>1284</v>
      </c>
      <c r="B48" s="314">
        <v>8120</v>
      </c>
      <c r="C48" s="754"/>
      <c r="D48" s="754"/>
      <c r="E48" s="751"/>
      <c r="F48" s="754"/>
      <c r="G48" s="751"/>
      <c r="H48" s="751"/>
      <c r="I48" s="772">
        <f>SUM(C26:H26,J26,K26)</f>
        <v>0</v>
      </c>
      <c r="J48" s="751"/>
      <c r="K48" s="751"/>
      <c r="L48" s="117"/>
    </row>
    <row r="49" spans="1:12">
      <c r="A49" s="578" t="s">
        <v>149</v>
      </c>
      <c r="B49" s="314">
        <v>8130</v>
      </c>
      <c r="C49" s="746"/>
      <c r="D49" s="746"/>
      <c r="E49" s="754"/>
      <c r="F49" s="746"/>
      <c r="G49" s="754"/>
      <c r="H49" s="754"/>
      <c r="I49" s="751"/>
      <c r="J49" s="754"/>
      <c r="K49" s="751"/>
      <c r="L49" s="117"/>
    </row>
    <row r="50" spans="1:12">
      <c r="A50" s="578" t="s">
        <v>1128</v>
      </c>
      <c r="B50" s="314">
        <v>8140</v>
      </c>
      <c r="C50" s="746"/>
      <c r="D50" s="746"/>
      <c r="E50" s="746"/>
      <c r="F50" s="746"/>
      <c r="G50" s="746"/>
      <c r="H50" s="746"/>
      <c r="I50" s="751"/>
      <c r="J50" s="746"/>
      <c r="K50" s="751"/>
      <c r="L50" s="117"/>
    </row>
    <row r="51" spans="1:12">
      <c r="A51" s="578" t="s">
        <v>243</v>
      </c>
      <c r="B51" s="314">
        <v>8150</v>
      </c>
      <c r="C51" s="750"/>
      <c r="D51" s="750"/>
      <c r="E51" s="750"/>
      <c r="F51" s="750"/>
      <c r="G51" s="750"/>
      <c r="H51" s="772">
        <f>SUM(D29)</f>
        <v>0</v>
      </c>
      <c r="I51" s="751"/>
      <c r="J51" s="750"/>
      <c r="K51" s="754"/>
      <c r="L51" s="117"/>
    </row>
    <row r="52" spans="1:12" ht="17">
      <c r="A52" s="578" t="s">
        <v>1332</v>
      </c>
      <c r="B52" s="314">
        <v>8160</v>
      </c>
      <c r="C52" s="751"/>
      <c r="D52" s="751"/>
      <c r="E52" s="751"/>
      <c r="F52" s="751"/>
      <c r="G52" s="751"/>
      <c r="H52" s="751"/>
      <c r="I52" s="751"/>
      <c r="J52" s="751"/>
      <c r="K52" s="772">
        <f>D30</f>
        <v>0</v>
      </c>
      <c r="L52" s="117"/>
    </row>
    <row r="53" spans="1:12" ht="17">
      <c r="A53" s="578" t="s">
        <v>1331</v>
      </c>
      <c r="B53" s="314">
        <v>8170</v>
      </c>
      <c r="C53" s="754"/>
      <c r="D53" s="754"/>
      <c r="E53" s="751"/>
      <c r="F53" s="751"/>
      <c r="G53" s="751"/>
      <c r="H53" s="754"/>
      <c r="I53" s="751"/>
      <c r="J53" s="751"/>
      <c r="K53" s="772">
        <f>E31</f>
        <v>0</v>
      </c>
      <c r="L53" s="117"/>
    </row>
    <row r="54" spans="1:12" ht="15" thickBot="1">
      <c r="A54" s="578" t="s">
        <v>4875</v>
      </c>
      <c r="B54" s="314">
        <v>8410</v>
      </c>
      <c r="C54" s="791"/>
      <c r="D54" s="791"/>
      <c r="E54" s="751"/>
      <c r="F54" s="751"/>
      <c r="G54" s="751"/>
      <c r="H54" s="791"/>
      <c r="I54" s="751"/>
      <c r="J54" s="751"/>
      <c r="K54" s="750"/>
      <c r="L54" s="117"/>
    </row>
    <row r="55" spans="1:12" ht="16" thickTop="1" thickBot="1">
      <c r="A55" s="579" t="s">
        <v>4876</v>
      </c>
      <c r="B55" s="314">
        <v>8420</v>
      </c>
      <c r="C55" s="792"/>
      <c r="D55" s="792"/>
      <c r="E55" s="751"/>
      <c r="F55" s="751"/>
      <c r="G55" s="751"/>
      <c r="H55" s="791"/>
      <c r="I55" s="751"/>
      <c r="J55" s="751"/>
      <c r="K55" s="751"/>
      <c r="L55" s="117"/>
    </row>
    <row r="56" spans="1:12" ht="16" thickTop="1" thickBot="1">
      <c r="A56" s="578" t="s">
        <v>4877</v>
      </c>
      <c r="B56" s="314">
        <v>8430</v>
      </c>
      <c r="C56" s="792"/>
      <c r="D56" s="792"/>
      <c r="E56" s="751"/>
      <c r="F56" s="751"/>
      <c r="G56" s="751"/>
      <c r="H56" s="791"/>
      <c r="I56" s="751"/>
      <c r="J56" s="751"/>
      <c r="K56" s="751"/>
      <c r="L56" s="117"/>
    </row>
    <row r="57" spans="1:12" ht="16" thickTop="1" thickBot="1">
      <c r="A57" s="579" t="s">
        <v>4878</v>
      </c>
      <c r="B57" s="314">
        <v>8440</v>
      </c>
      <c r="C57" s="792"/>
      <c r="D57" s="792"/>
      <c r="E57" s="751"/>
      <c r="F57" s="751"/>
      <c r="G57" s="751"/>
      <c r="H57" s="791"/>
      <c r="I57" s="751"/>
      <c r="J57" s="751"/>
      <c r="K57" s="751"/>
      <c r="L57" s="117"/>
    </row>
    <row r="58" spans="1:12" ht="16" thickTop="1" thickBot="1">
      <c r="A58" s="578" t="s">
        <v>4879</v>
      </c>
      <c r="B58" s="314">
        <v>8510</v>
      </c>
      <c r="C58" s="792"/>
      <c r="D58" s="792"/>
      <c r="E58" s="751"/>
      <c r="F58" s="751"/>
      <c r="G58" s="751"/>
      <c r="H58" s="791"/>
      <c r="I58" s="751"/>
      <c r="J58" s="751"/>
      <c r="K58" s="751"/>
      <c r="L58" s="117"/>
    </row>
    <row r="59" spans="1:12" ht="16" thickTop="1" thickBot="1">
      <c r="A59" s="154" t="s">
        <v>4880</v>
      </c>
      <c r="B59" s="314">
        <v>8520</v>
      </c>
      <c r="C59" s="792"/>
      <c r="D59" s="792"/>
      <c r="E59" s="751"/>
      <c r="F59" s="751"/>
      <c r="G59" s="751"/>
      <c r="H59" s="791"/>
      <c r="I59" s="751"/>
      <c r="J59" s="751"/>
      <c r="K59" s="751"/>
      <c r="L59" s="117"/>
    </row>
    <row r="60" spans="1:12" ht="16" thickTop="1" thickBot="1">
      <c r="A60" s="578" t="s">
        <v>4881</v>
      </c>
      <c r="B60" s="314">
        <v>8530</v>
      </c>
      <c r="C60" s="792"/>
      <c r="D60" s="792"/>
      <c r="E60" s="751"/>
      <c r="F60" s="751"/>
      <c r="G60" s="751"/>
      <c r="H60" s="791"/>
      <c r="I60" s="751"/>
      <c r="J60" s="751"/>
      <c r="K60" s="751"/>
      <c r="L60" s="117"/>
    </row>
    <row r="61" spans="1:12" ht="16" thickTop="1" thickBot="1">
      <c r="A61" s="579" t="s">
        <v>4882</v>
      </c>
      <c r="B61" s="314">
        <v>8540</v>
      </c>
      <c r="C61" s="792"/>
      <c r="D61" s="792"/>
      <c r="E61" s="751"/>
      <c r="F61" s="751"/>
      <c r="G61" s="751"/>
      <c r="H61" s="791"/>
      <c r="I61" s="751"/>
      <c r="J61" s="751"/>
      <c r="K61" s="751"/>
      <c r="L61" s="117"/>
    </row>
    <row r="62" spans="1:12" ht="13.5" customHeight="1" thickTop="1" thickBot="1">
      <c r="A62" s="578" t="s">
        <v>666</v>
      </c>
      <c r="B62" s="314">
        <v>8610</v>
      </c>
      <c r="C62" s="792"/>
      <c r="D62" s="792"/>
      <c r="E62" s="751"/>
      <c r="F62" s="751"/>
      <c r="G62" s="751"/>
      <c r="H62" s="751"/>
      <c r="I62" s="751"/>
      <c r="J62" s="751"/>
      <c r="K62" s="751"/>
      <c r="L62" s="117"/>
    </row>
    <row r="63" spans="1:12" ht="16" thickTop="1" thickBot="1">
      <c r="A63" s="579" t="s">
        <v>619</v>
      </c>
      <c r="B63" s="314">
        <v>8620</v>
      </c>
      <c r="C63" s="792"/>
      <c r="D63" s="792"/>
      <c r="E63" s="751"/>
      <c r="F63" s="751"/>
      <c r="G63" s="751"/>
      <c r="H63" s="751"/>
      <c r="I63" s="751"/>
      <c r="J63" s="751"/>
      <c r="K63" s="751"/>
      <c r="L63" s="117"/>
    </row>
    <row r="64" spans="1:12" ht="13.5" customHeight="1" thickTop="1" thickBot="1">
      <c r="A64" s="578" t="s">
        <v>667</v>
      </c>
      <c r="B64" s="314">
        <v>8630</v>
      </c>
      <c r="C64" s="792"/>
      <c r="D64" s="792"/>
      <c r="E64" s="751"/>
      <c r="F64" s="751"/>
      <c r="G64" s="751"/>
      <c r="H64" s="751"/>
      <c r="I64" s="751"/>
      <c r="J64" s="751"/>
      <c r="K64" s="751"/>
      <c r="L64" s="117"/>
    </row>
    <row r="65" spans="1:12" ht="16" thickTop="1" thickBot="1">
      <c r="A65" s="579" t="s">
        <v>668</v>
      </c>
      <c r="B65" s="314">
        <v>8640</v>
      </c>
      <c r="C65" s="792"/>
      <c r="D65" s="792"/>
      <c r="E65" s="751"/>
      <c r="F65" s="751"/>
      <c r="G65" s="751"/>
      <c r="H65" s="751"/>
      <c r="I65" s="751"/>
      <c r="J65" s="751"/>
      <c r="K65" s="751"/>
      <c r="L65" s="117"/>
    </row>
    <row r="66" spans="1:12" ht="16" thickTop="1" thickBot="1">
      <c r="A66" s="578" t="s">
        <v>669</v>
      </c>
      <c r="B66" s="314">
        <v>8710</v>
      </c>
      <c r="C66" s="792"/>
      <c r="D66" s="792"/>
      <c r="E66" s="751"/>
      <c r="F66" s="751"/>
      <c r="G66" s="751"/>
      <c r="H66" s="751"/>
      <c r="I66" s="751"/>
      <c r="J66" s="751"/>
      <c r="K66" s="751"/>
      <c r="L66" s="117"/>
    </row>
    <row r="67" spans="1:12" ht="16" thickTop="1" thickBot="1">
      <c r="A67" s="579" t="s">
        <v>620</v>
      </c>
      <c r="B67" s="314">
        <v>8720</v>
      </c>
      <c r="C67" s="792"/>
      <c r="D67" s="792"/>
      <c r="E67" s="751"/>
      <c r="F67" s="751"/>
      <c r="G67" s="751"/>
      <c r="H67" s="751"/>
      <c r="I67" s="751"/>
      <c r="J67" s="751"/>
      <c r="K67" s="751"/>
      <c r="L67" s="117"/>
    </row>
    <row r="68" spans="1:12" ht="16" thickTop="1" thickBot="1">
      <c r="A68" s="154" t="s">
        <v>670</v>
      </c>
      <c r="B68" s="314">
        <v>8730</v>
      </c>
      <c r="C68" s="792"/>
      <c r="D68" s="792"/>
      <c r="E68" s="751"/>
      <c r="F68" s="751"/>
      <c r="G68" s="751"/>
      <c r="H68" s="751"/>
      <c r="I68" s="751"/>
      <c r="J68" s="751"/>
      <c r="K68" s="751"/>
      <c r="L68" s="117"/>
    </row>
    <row r="69" spans="1:12" ht="16" thickTop="1" thickBot="1">
      <c r="A69" s="579" t="s">
        <v>671</v>
      </c>
      <c r="B69" s="314">
        <v>8740</v>
      </c>
      <c r="C69" s="792">
        <v>13474</v>
      </c>
      <c r="D69" s="792"/>
      <c r="E69" s="751"/>
      <c r="F69" s="751"/>
      <c r="G69" s="751"/>
      <c r="H69" s="751"/>
      <c r="I69" s="751"/>
      <c r="J69" s="751"/>
      <c r="K69" s="751"/>
      <c r="L69" s="117"/>
    </row>
    <row r="70" spans="1:12" ht="16" thickTop="1" thickBot="1">
      <c r="A70" s="578" t="s">
        <v>672</v>
      </c>
      <c r="B70" s="314">
        <v>8810</v>
      </c>
      <c r="C70" s="792"/>
      <c r="D70" s="792"/>
      <c r="E70" s="751"/>
      <c r="F70" s="751"/>
      <c r="G70" s="751"/>
      <c r="H70" s="751"/>
      <c r="I70" s="751"/>
      <c r="J70" s="751"/>
      <c r="K70" s="751"/>
      <c r="L70" s="117"/>
    </row>
    <row r="71" spans="1:12" ht="16" thickTop="1" thickBot="1">
      <c r="A71" s="578" t="s">
        <v>676</v>
      </c>
      <c r="B71" s="314">
        <v>8820</v>
      </c>
      <c r="C71" s="792"/>
      <c r="D71" s="792"/>
      <c r="E71" s="751"/>
      <c r="F71" s="751"/>
      <c r="G71" s="751"/>
      <c r="H71" s="751"/>
      <c r="I71" s="751"/>
      <c r="J71" s="751"/>
      <c r="K71" s="751"/>
      <c r="L71" s="117"/>
    </row>
    <row r="72" spans="1:12" ht="16" thickTop="1" thickBot="1">
      <c r="A72" s="578" t="s">
        <v>673</v>
      </c>
      <c r="B72" s="314">
        <v>8830</v>
      </c>
      <c r="C72" s="792"/>
      <c r="D72" s="792"/>
      <c r="E72" s="751"/>
      <c r="F72" s="751"/>
      <c r="G72" s="751"/>
      <c r="H72" s="751"/>
      <c r="I72" s="751"/>
      <c r="J72" s="751"/>
      <c r="K72" s="751"/>
      <c r="L72" s="117"/>
    </row>
    <row r="73" spans="1:12" ht="16" thickTop="1" thickBot="1">
      <c r="A73" s="578" t="s">
        <v>674</v>
      </c>
      <c r="B73" s="314">
        <v>8840</v>
      </c>
      <c r="C73" s="792">
        <v>500000</v>
      </c>
      <c r="D73" s="792">
        <v>1000000</v>
      </c>
      <c r="E73" s="751"/>
      <c r="F73" s="751"/>
      <c r="G73" s="751"/>
      <c r="H73" s="751"/>
      <c r="I73" s="751"/>
      <c r="J73" s="751"/>
      <c r="K73" s="754"/>
      <c r="L73" s="117"/>
    </row>
    <row r="74" spans="1:12" ht="16" thickTop="1" thickBot="1">
      <c r="A74" s="578" t="s">
        <v>321</v>
      </c>
      <c r="B74" s="314">
        <v>8910</v>
      </c>
      <c r="C74" s="792"/>
      <c r="D74" s="792"/>
      <c r="E74" s="754"/>
      <c r="F74" s="791"/>
      <c r="G74" s="791"/>
      <c r="H74" s="791"/>
      <c r="I74" s="754"/>
      <c r="J74" s="754"/>
      <c r="K74" s="791"/>
      <c r="L74" s="117"/>
    </row>
    <row r="75" spans="1:12" ht="16" thickTop="1" thickBot="1">
      <c r="A75" s="580" t="s">
        <v>385</v>
      </c>
      <c r="B75" s="314">
        <v>8990</v>
      </c>
      <c r="C75" s="792"/>
      <c r="D75" s="792"/>
      <c r="E75" s="791"/>
      <c r="F75" s="793"/>
      <c r="G75" s="793"/>
      <c r="H75" s="793"/>
      <c r="I75" s="791"/>
      <c r="J75" s="791"/>
      <c r="K75" s="793"/>
      <c r="L75" s="117"/>
    </row>
    <row r="76" spans="1:12" ht="16" thickTop="1" thickBot="1">
      <c r="A76" s="1852" t="s">
        <v>386</v>
      </c>
      <c r="B76" s="1853"/>
      <c r="C76" s="789">
        <f t="shared" ref="C76:K76" si="7">SUM(C47:C75)</f>
        <v>513474</v>
      </c>
      <c r="D76" s="789">
        <f t="shared" si="7"/>
        <v>1000000</v>
      </c>
      <c r="E76" s="789">
        <f t="shared" si="7"/>
        <v>0</v>
      </c>
      <c r="F76" s="789">
        <f t="shared" si="7"/>
        <v>0</v>
      </c>
      <c r="G76" s="789">
        <f t="shared" si="7"/>
        <v>0</v>
      </c>
      <c r="H76" s="789">
        <f t="shared" si="7"/>
        <v>0</v>
      </c>
      <c r="I76" s="789">
        <f t="shared" si="7"/>
        <v>0</v>
      </c>
      <c r="J76" s="789">
        <f t="shared" si="7"/>
        <v>0</v>
      </c>
      <c r="K76" s="789">
        <f t="shared" si="7"/>
        <v>0</v>
      </c>
      <c r="L76" s="117"/>
    </row>
    <row r="77" spans="1:12" ht="16" thickTop="1" thickBot="1">
      <c r="A77" s="1854" t="s">
        <v>1052</v>
      </c>
      <c r="B77" s="1855"/>
      <c r="C77" s="789">
        <f t="shared" ref="C77:K77" si="8">C44-C76</f>
        <v>-513474</v>
      </c>
      <c r="D77" s="789">
        <f t="shared" si="8"/>
        <v>-1000000</v>
      </c>
      <c r="E77" s="789">
        <f t="shared" si="8"/>
        <v>13474</v>
      </c>
      <c r="F77" s="789">
        <f t="shared" si="8"/>
        <v>0</v>
      </c>
      <c r="G77" s="789">
        <f t="shared" si="8"/>
        <v>0</v>
      </c>
      <c r="H77" s="789">
        <f t="shared" si="8"/>
        <v>1500000</v>
      </c>
      <c r="I77" s="789">
        <f t="shared" si="8"/>
        <v>0</v>
      </c>
      <c r="J77" s="789">
        <f t="shared" si="8"/>
        <v>0</v>
      </c>
      <c r="K77" s="789">
        <f t="shared" si="8"/>
        <v>0</v>
      </c>
      <c r="L77" s="117"/>
    </row>
    <row r="78" spans="1:12" ht="21.75" customHeight="1" thickTop="1" thickBot="1">
      <c r="A78" s="1856" t="s">
        <v>531</v>
      </c>
      <c r="B78" s="1857"/>
      <c r="C78" s="794">
        <f t="shared" ref="C78:K78" si="9">C20+C77</f>
        <v>2671366</v>
      </c>
      <c r="D78" s="794">
        <f t="shared" si="9"/>
        <v>4563</v>
      </c>
      <c r="E78" s="794">
        <f t="shared" si="9"/>
        <v>-34198</v>
      </c>
      <c r="F78" s="794">
        <f t="shared" si="9"/>
        <v>-175979</v>
      </c>
      <c r="G78" s="794">
        <f t="shared" si="9"/>
        <v>112386</v>
      </c>
      <c r="H78" s="794">
        <f t="shared" si="9"/>
        <v>1336758</v>
      </c>
      <c r="I78" s="794">
        <f t="shared" si="9"/>
        <v>329469</v>
      </c>
      <c r="J78" s="794">
        <f t="shared" si="9"/>
        <v>291761</v>
      </c>
      <c r="K78" s="794">
        <f t="shared" si="9"/>
        <v>40784</v>
      </c>
      <c r="L78" s="332"/>
    </row>
    <row r="79" spans="1:12" ht="15" thickTop="1">
      <c r="A79" s="930" t="str">
        <f>"Fund Balances without Student Activity Funds - July 1, "&amp;'AFR22'!E2-1</f>
        <v>Fund Balances without Student Activity Funds - July 1, 2021</v>
      </c>
      <c r="B79" s="329"/>
      <c r="C79" s="752">
        <f>11551719-323030</f>
        <v>11228689</v>
      </c>
      <c r="D79" s="795">
        <v>2333393</v>
      </c>
      <c r="E79" s="795">
        <v>34198</v>
      </c>
      <c r="F79" s="795">
        <v>2571520</v>
      </c>
      <c r="G79" s="795">
        <v>410997</v>
      </c>
      <c r="H79" s="795">
        <v>331480</v>
      </c>
      <c r="I79" s="795">
        <v>404306</v>
      </c>
      <c r="J79" s="795">
        <v>554754</v>
      </c>
      <c r="K79" s="795">
        <v>358698</v>
      </c>
      <c r="L79" s="117"/>
    </row>
    <row r="80" spans="1:12">
      <c r="A80" s="1834" t="s">
        <v>1330</v>
      </c>
      <c r="B80" s="1835"/>
      <c r="C80" s="746"/>
      <c r="D80" s="746"/>
      <c r="E80" s="746"/>
      <c r="F80" s="746"/>
      <c r="G80" s="746"/>
      <c r="H80" s="746"/>
      <c r="I80" s="746"/>
      <c r="J80" s="746"/>
      <c r="K80" s="746"/>
      <c r="L80" s="117"/>
    </row>
    <row r="81" spans="1:12" ht="15" thickBot="1">
      <c r="A81" s="1850" t="str">
        <f>"Fund Balances without Student Activity Funds - June 30, "&amp;'AFR22'!E2</f>
        <v>Fund Balances without Student Activity Funds - June 30, 2022</v>
      </c>
      <c r="B81" s="1851"/>
      <c r="C81" s="762">
        <f>(SUM(C78:C80))</f>
        <v>13900055</v>
      </c>
      <c r="D81" s="762">
        <f>SUM(D78:D80)</f>
        <v>2337956</v>
      </c>
      <c r="E81" s="762">
        <f t="shared" ref="E81:K81" si="10">SUM(E78:E80)</f>
        <v>0</v>
      </c>
      <c r="F81" s="762">
        <f t="shared" si="10"/>
        <v>2395541</v>
      </c>
      <c r="G81" s="762">
        <f t="shared" si="10"/>
        <v>523383</v>
      </c>
      <c r="H81" s="762">
        <f t="shared" si="10"/>
        <v>1668238</v>
      </c>
      <c r="I81" s="762">
        <f t="shared" si="10"/>
        <v>733775</v>
      </c>
      <c r="J81" s="762">
        <f t="shared" si="10"/>
        <v>846515</v>
      </c>
      <c r="K81" s="762">
        <f t="shared" si="10"/>
        <v>399482</v>
      </c>
      <c r="L81" s="117"/>
    </row>
    <row r="82" spans="1:12" ht="0.75" customHeight="1" thickTop="1" thickBot="1">
      <c r="A82" s="333" t="s">
        <v>290</v>
      </c>
      <c r="B82" s="334"/>
      <c r="C82" s="335">
        <f>(C81-C79)</f>
        <v>2671366</v>
      </c>
      <c r="D82" s="335">
        <f t="shared" ref="D82:K82" si="11">(D81-D79)</f>
        <v>4563</v>
      </c>
      <c r="E82" s="335">
        <f t="shared" si="11"/>
        <v>-34198</v>
      </c>
      <c r="F82" s="335">
        <f t="shared" si="11"/>
        <v>-175979</v>
      </c>
      <c r="G82" s="335">
        <f t="shared" si="11"/>
        <v>112386</v>
      </c>
      <c r="H82" s="335">
        <f t="shared" si="11"/>
        <v>1336758</v>
      </c>
      <c r="I82" s="335">
        <f t="shared" si="11"/>
        <v>329469</v>
      </c>
      <c r="J82" s="335">
        <f t="shared" si="11"/>
        <v>291761</v>
      </c>
      <c r="K82" s="335">
        <f t="shared" si="11"/>
        <v>40784</v>
      </c>
    </row>
    <row r="83" spans="1:12" ht="16" hidden="1" thickTop="1" thickBot="1">
      <c r="A83" s="336" t="s">
        <v>291</v>
      </c>
      <c r="B83" s="313"/>
      <c r="C83" s="337">
        <f>C82/C81</f>
        <v>0.19218384387687676</v>
      </c>
      <c r="D83" s="337">
        <f t="shared" ref="D83:K83" si="12">D82/D81</f>
        <v>1.9517048225030753E-3</v>
      </c>
      <c r="E83" s="337" t="e">
        <f t="shared" si="12"/>
        <v>#DIV/0!</v>
      </c>
      <c r="F83" s="337">
        <f t="shared" si="12"/>
        <v>-7.3461067875690705E-2</v>
      </c>
      <c r="G83" s="337">
        <f t="shared" si="12"/>
        <v>0.21472993964267084</v>
      </c>
      <c r="H83" s="337">
        <f t="shared" si="12"/>
        <v>0.80129933498697425</v>
      </c>
      <c r="I83" s="337">
        <f t="shared" si="12"/>
        <v>0.44900548533269735</v>
      </c>
      <c r="J83" s="337">
        <f t="shared" si="12"/>
        <v>0.34466134681606353</v>
      </c>
      <c r="K83" s="337">
        <f t="shared" si="12"/>
        <v>0.10209220941118749</v>
      </c>
    </row>
    <row r="84" spans="1:12" ht="9.75" customHeight="1" thickTop="1">
      <c r="A84" s="988"/>
      <c r="B84" s="989"/>
      <c r="C84" s="990"/>
      <c r="D84" s="990"/>
      <c r="E84" s="990"/>
      <c r="F84" s="990"/>
      <c r="G84" s="990"/>
      <c r="H84" s="990"/>
      <c r="I84" s="990"/>
      <c r="J84" s="990"/>
      <c r="K84" s="990"/>
    </row>
    <row r="85" spans="1:12">
      <c r="A85" s="930" t="str">
        <f>"Student Activity Fund Balance - July 1, "&amp;'AFR22'!E2-1&amp;""</f>
        <v>Student Activity Fund Balance - July 1, 2021</v>
      </c>
      <c r="B85" s="329"/>
      <c r="C85" s="991">
        <v>323030</v>
      </c>
      <c r="D85" s="761"/>
      <c r="E85" s="761"/>
      <c r="F85" s="761"/>
      <c r="G85" s="761"/>
      <c r="H85" s="761"/>
      <c r="I85" s="761"/>
      <c r="J85" s="761"/>
      <c r="K85" s="761"/>
    </row>
    <row r="86" spans="1:12">
      <c r="A86" s="1840" t="s">
        <v>1599</v>
      </c>
      <c r="B86" s="1841"/>
      <c r="C86" s="597"/>
      <c r="D86" s="598"/>
      <c r="E86" s="598"/>
      <c r="F86" s="598"/>
      <c r="G86" s="598"/>
      <c r="H86" s="598"/>
      <c r="I86" s="598"/>
      <c r="J86" s="598"/>
      <c r="K86" s="599"/>
    </row>
    <row r="87" spans="1:12" ht="15" thickBot="1">
      <c r="A87" s="992" t="s">
        <v>1461</v>
      </c>
      <c r="B87" s="602">
        <v>1799</v>
      </c>
      <c r="C87" s="771">
        <f>'Revenues 10-15'!C82</f>
        <v>306539</v>
      </c>
      <c r="D87" s="761"/>
      <c r="E87" s="761"/>
      <c r="F87" s="761"/>
      <c r="G87" s="761"/>
      <c r="H87" s="761"/>
      <c r="I87" s="761"/>
      <c r="J87" s="761"/>
      <c r="K87" s="761"/>
    </row>
    <row r="88" spans="1:12" ht="15" thickTop="1">
      <c r="A88" s="1826" t="s">
        <v>1600</v>
      </c>
      <c r="B88" s="1827"/>
      <c r="C88" s="768"/>
      <c r="D88" s="769"/>
      <c r="E88" s="769"/>
      <c r="F88" s="769"/>
      <c r="G88" s="769"/>
      <c r="H88" s="769"/>
      <c r="I88" s="769"/>
      <c r="J88" s="769"/>
      <c r="K88" s="780"/>
    </row>
    <row r="89" spans="1:12" ht="15" thickBot="1">
      <c r="A89" s="600" t="s">
        <v>1462</v>
      </c>
      <c r="B89" s="602">
        <v>1999</v>
      </c>
      <c r="C89" s="771">
        <f>'Expenditures 16-24'!H33</f>
        <v>263613</v>
      </c>
      <c r="D89" s="761"/>
      <c r="E89" s="761"/>
      <c r="F89" s="761"/>
      <c r="G89" s="761"/>
      <c r="H89" s="761"/>
      <c r="I89" s="761"/>
      <c r="J89" s="761"/>
      <c r="K89" s="761"/>
    </row>
    <row r="90" spans="1:12" ht="17" thickTop="1">
      <c r="A90" s="1832" t="s">
        <v>1279</v>
      </c>
      <c r="B90" s="1833"/>
      <c r="C90" s="787">
        <f>C87-C89</f>
        <v>42926</v>
      </c>
      <c r="D90" s="761"/>
      <c r="E90" s="761"/>
      <c r="F90" s="761"/>
      <c r="G90" s="761"/>
      <c r="H90" s="761"/>
      <c r="I90" s="761"/>
      <c r="J90" s="761"/>
      <c r="K90" s="761"/>
    </row>
    <row r="91" spans="1:12" ht="15" thickBot="1">
      <c r="A91" s="1850" t="str">
        <f>"Student Activity Fund Balance - June 30, "&amp;'AFR22'!E2&amp;""</f>
        <v>Student Activity Fund Balance - June 30, 2022</v>
      </c>
      <c r="B91" s="1851"/>
      <c r="C91" s="762">
        <f>C85+C90</f>
        <v>365956</v>
      </c>
      <c r="D91" s="761"/>
      <c r="E91" s="761"/>
      <c r="F91" s="761"/>
      <c r="G91" s="761"/>
      <c r="H91" s="761"/>
      <c r="I91" s="761"/>
      <c r="J91" s="761"/>
      <c r="K91" s="761"/>
    </row>
    <row r="92" spans="1:12" ht="9.75" customHeight="1" thickTop="1">
      <c r="A92" s="988"/>
      <c r="B92" s="989"/>
      <c r="C92" s="990"/>
      <c r="D92" s="990"/>
      <c r="E92" s="990"/>
      <c r="F92" s="990"/>
      <c r="G92" s="990"/>
      <c r="H92" s="990"/>
      <c r="I92" s="990"/>
      <c r="J92" s="990"/>
      <c r="K92" s="990"/>
    </row>
    <row r="93" spans="1:12">
      <c r="A93" s="1840" t="s">
        <v>1596</v>
      </c>
      <c r="B93" s="1841"/>
      <c r="C93" s="597"/>
      <c r="D93" s="598"/>
      <c r="E93" s="598"/>
      <c r="F93" s="598"/>
      <c r="G93" s="598"/>
      <c r="H93" s="598"/>
      <c r="I93" s="598"/>
      <c r="J93" s="598"/>
      <c r="K93" s="599"/>
    </row>
    <row r="94" spans="1:12">
      <c r="A94" s="716" t="s">
        <v>1200</v>
      </c>
      <c r="B94" s="602">
        <v>1000</v>
      </c>
      <c r="C94" s="771">
        <f>C4+C87</f>
        <v>22249230</v>
      </c>
      <c r="D94" s="771">
        <f t="shared" ref="D94:K94" si="13">D4</f>
        <v>3846090</v>
      </c>
      <c r="E94" s="771">
        <f t="shared" si="13"/>
        <v>3449884</v>
      </c>
      <c r="F94" s="771">
        <f t="shared" si="13"/>
        <v>1556075</v>
      </c>
      <c r="G94" s="771">
        <f t="shared" si="13"/>
        <v>832396</v>
      </c>
      <c r="H94" s="771">
        <f t="shared" si="13"/>
        <v>58416</v>
      </c>
      <c r="I94" s="771">
        <f t="shared" si="13"/>
        <v>329469</v>
      </c>
      <c r="J94" s="771">
        <f t="shared" si="13"/>
        <v>387380</v>
      </c>
      <c r="K94" s="771">
        <f t="shared" si="13"/>
        <v>40784</v>
      </c>
    </row>
    <row r="95" spans="1:12">
      <c r="A95" s="600" t="s">
        <v>1201</v>
      </c>
      <c r="B95" s="601">
        <v>2000</v>
      </c>
      <c r="C95" s="772">
        <f t="shared" ref="C95:C99" si="14">C5</f>
        <v>24253</v>
      </c>
      <c r="D95" s="772">
        <f>D5</f>
        <v>0</v>
      </c>
      <c r="E95" s="773"/>
      <c r="F95" s="772">
        <f>F5</f>
        <v>0</v>
      </c>
      <c r="G95" s="772">
        <f>G5</f>
        <v>0</v>
      </c>
      <c r="H95" s="774"/>
      <c r="I95" s="775"/>
      <c r="J95" s="776"/>
      <c r="K95" s="777"/>
    </row>
    <row r="96" spans="1:12">
      <c r="A96" s="600" t="s">
        <v>1202</v>
      </c>
      <c r="B96" s="602">
        <v>3000</v>
      </c>
      <c r="C96" s="772">
        <f t="shared" si="14"/>
        <v>1772507</v>
      </c>
      <c r="D96" s="772">
        <f t="shared" ref="D96:K96" si="15">D6</f>
        <v>0</v>
      </c>
      <c r="E96" s="772">
        <f t="shared" si="15"/>
        <v>0</v>
      </c>
      <c r="F96" s="772">
        <f t="shared" si="15"/>
        <v>865307</v>
      </c>
      <c r="G96" s="772">
        <f t="shared" si="15"/>
        <v>0</v>
      </c>
      <c r="H96" s="772">
        <f t="shared" si="15"/>
        <v>0</v>
      </c>
      <c r="I96" s="772">
        <f t="shared" si="15"/>
        <v>0</v>
      </c>
      <c r="J96" s="772">
        <f t="shared" si="15"/>
        <v>0</v>
      </c>
      <c r="K96" s="772">
        <f t="shared" si="15"/>
        <v>0</v>
      </c>
    </row>
    <row r="97" spans="1:11">
      <c r="A97" s="600" t="s">
        <v>1203</v>
      </c>
      <c r="B97" s="602">
        <v>4000</v>
      </c>
      <c r="C97" s="772">
        <f t="shared" si="14"/>
        <v>2597763</v>
      </c>
      <c r="D97" s="772">
        <f t="shared" ref="D97:K97" si="16">D7</f>
        <v>0</v>
      </c>
      <c r="E97" s="772">
        <f t="shared" si="16"/>
        <v>0</v>
      </c>
      <c r="F97" s="772">
        <f t="shared" si="16"/>
        <v>0</v>
      </c>
      <c r="G97" s="772">
        <f t="shared" si="16"/>
        <v>0</v>
      </c>
      <c r="H97" s="772">
        <f t="shared" si="16"/>
        <v>948363</v>
      </c>
      <c r="I97" s="772">
        <f t="shared" si="16"/>
        <v>0</v>
      </c>
      <c r="J97" s="772">
        <f t="shared" si="16"/>
        <v>0</v>
      </c>
      <c r="K97" s="772">
        <f t="shared" si="16"/>
        <v>0</v>
      </c>
    </row>
    <row r="98" spans="1:11" ht="15" thickBot="1">
      <c r="A98" s="657" t="s">
        <v>1047</v>
      </c>
      <c r="B98" s="642"/>
      <c r="C98" s="762">
        <f>SUM(C94:C97)</f>
        <v>26643753</v>
      </c>
      <c r="D98" s="762">
        <f t="shared" ref="D98:K98" si="17">D8</f>
        <v>3846090</v>
      </c>
      <c r="E98" s="762">
        <f t="shared" si="17"/>
        <v>3449884</v>
      </c>
      <c r="F98" s="762">
        <f t="shared" si="17"/>
        <v>2421382</v>
      </c>
      <c r="G98" s="762">
        <f t="shared" si="17"/>
        <v>832396</v>
      </c>
      <c r="H98" s="762">
        <f t="shared" si="17"/>
        <v>1006779</v>
      </c>
      <c r="I98" s="762">
        <f t="shared" si="17"/>
        <v>329469</v>
      </c>
      <c r="J98" s="762">
        <f t="shared" si="17"/>
        <v>387380</v>
      </c>
      <c r="K98" s="762">
        <f t="shared" si="17"/>
        <v>40784</v>
      </c>
    </row>
    <row r="99" spans="1:11" ht="18" thickTop="1" thickBot="1">
      <c r="A99" s="993" t="s">
        <v>1277</v>
      </c>
      <c r="B99" s="994">
        <v>3998</v>
      </c>
      <c r="C99" s="762">
        <f t="shared" si="14"/>
        <v>1581405</v>
      </c>
      <c r="D99" s="762">
        <f t="shared" ref="D99:H99" si="18">D9</f>
        <v>0</v>
      </c>
      <c r="E99" s="762">
        <f t="shared" si="18"/>
        <v>0</v>
      </c>
      <c r="F99" s="762">
        <f t="shared" si="18"/>
        <v>0</v>
      </c>
      <c r="G99" s="762">
        <f t="shared" si="18"/>
        <v>0</v>
      </c>
      <c r="H99" s="762">
        <f t="shared" si="18"/>
        <v>0</v>
      </c>
      <c r="I99" s="774" t="s">
        <v>1044</v>
      </c>
      <c r="J99" s="762">
        <f>J9</f>
        <v>0</v>
      </c>
      <c r="K99" s="762">
        <f>K9</f>
        <v>0</v>
      </c>
    </row>
    <row r="100" spans="1:11" ht="16" thickTop="1" thickBot="1">
      <c r="A100" s="657" t="s">
        <v>1048</v>
      </c>
      <c r="B100" s="642"/>
      <c r="C100" s="762">
        <f>SUM(C98:C99)</f>
        <v>28225158</v>
      </c>
      <c r="D100" s="762">
        <f t="shared" ref="D100:K100" si="19">D10</f>
        <v>3846090</v>
      </c>
      <c r="E100" s="762">
        <f t="shared" si="19"/>
        <v>3449884</v>
      </c>
      <c r="F100" s="762">
        <f t="shared" si="19"/>
        <v>2421382</v>
      </c>
      <c r="G100" s="762">
        <f t="shared" si="19"/>
        <v>832396</v>
      </c>
      <c r="H100" s="762">
        <f t="shared" si="19"/>
        <v>1006779</v>
      </c>
      <c r="I100" s="762">
        <f t="shared" si="19"/>
        <v>329469</v>
      </c>
      <c r="J100" s="762">
        <f t="shared" si="19"/>
        <v>387380</v>
      </c>
      <c r="K100" s="762">
        <f t="shared" si="19"/>
        <v>40784</v>
      </c>
    </row>
    <row r="101" spans="1:11" ht="15" thickTop="1">
      <c r="A101" s="1826" t="s">
        <v>1597</v>
      </c>
      <c r="B101" s="1827"/>
      <c r="C101" s="768"/>
      <c r="D101" s="769"/>
      <c r="E101" s="769"/>
      <c r="F101" s="769"/>
      <c r="G101" s="769"/>
      <c r="H101" s="769"/>
      <c r="I101" s="769"/>
      <c r="J101" s="769"/>
      <c r="K101" s="780"/>
    </row>
    <row r="102" spans="1:11">
      <c r="A102" s="600" t="s">
        <v>400</v>
      </c>
      <c r="B102" s="602">
        <v>1000</v>
      </c>
      <c r="C102" s="771">
        <f>C12+C89</f>
        <v>16670410</v>
      </c>
      <c r="D102" s="781"/>
      <c r="E102" s="747"/>
      <c r="F102" s="747"/>
      <c r="G102" s="771">
        <f>G12</f>
        <v>323636</v>
      </c>
      <c r="H102" s="782"/>
      <c r="I102" s="747"/>
      <c r="J102" s="747"/>
      <c r="K102" s="782"/>
    </row>
    <row r="103" spans="1:11">
      <c r="A103" s="600" t="s">
        <v>401</v>
      </c>
      <c r="B103" s="602">
        <v>2000</v>
      </c>
      <c r="C103" s="772">
        <f t="shared" ref="C103:C108" si="20">C13</f>
        <v>6363805</v>
      </c>
      <c r="D103" s="772">
        <f>D13</f>
        <v>2642164</v>
      </c>
      <c r="E103" s="748"/>
      <c r="F103" s="772">
        <f>F13</f>
        <v>2597361</v>
      </c>
      <c r="G103" s="772">
        <f>G13</f>
        <v>396374</v>
      </c>
      <c r="H103" s="772">
        <f>H13</f>
        <v>1170021</v>
      </c>
      <c r="I103" s="747"/>
      <c r="J103" s="772">
        <f>J13</f>
        <v>95619</v>
      </c>
      <c r="K103" s="783">
        <f>K13</f>
        <v>0</v>
      </c>
    </row>
    <row r="104" spans="1:11">
      <c r="A104" s="600" t="s">
        <v>393</v>
      </c>
      <c r="B104" s="602">
        <v>3000</v>
      </c>
      <c r="C104" s="772">
        <f t="shared" si="20"/>
        <v>48</v>
      </c>
      <c r="D104" s="772">
        <f>D14</f>
        <v>0</v>
      </c>
      <c r="E104" s="781"/>
      <c r="F104" s="772">
        <f>F14</f>
        <v>0</v>
      </c>
      <c r="G104" s="772">
        <f>G14</f>
        <v>0</v>
      </c>
      <c r="H104" s="777"/>
      <c r="I104" s="747"/>
      <c r="J104" s="747"/>
      <c r="K104" s="777"/>
    </row>
    <row r="105" spans="1:11">
      <c r="A105" s="600" t="s">
        <v>1623</v>
      </c>
      <c r="B105" s="602">
        <v>4000</v>
      </c>
      <c r="C105" s="772">
        <f t="shared" si="20"/>
        <v>381724</v>
      </c>
      <c r="D105" s="772">
        <f>D15</f>
        <v>199363</v>
      </c>
      <c r="E105" s="772">
        <f t="shared" ref="E105:H105" si="21">E15</f>
        <v>0</v>
      </c>
      <c r="F105" s="772">
        <f t="shared" si="21"/>
        <v>0</v>
      </c>
      <c r="G105" s="772">
        <f t="shared" si="21"/>
        <v>0</v>
      </c>
      <c r="H105" s="772">
        <f t="shared" si="21"/>
        <v>0</v>
      </c>
      <c r="I105" s="747"/>
      <c r="J105" s="784">
        <f t="shared" ref="J105:K109" si="22">J15</f>
        <v>0</v>
      </c>
      <c r="K105" s="772">
        <f t="shared" si="22"/>
        <v>0</v>
      </c>
    </row>
    <row r="106" spans="1:11">
      <c r="A106" s="600" t="s">
        <v>394</v>
      </c>
      <c r="B106" s="602">
        <v>5000</v>
      </c>
      <c r="C106" s="772">
        <f t="shared" si="20"/>
        <v>0</v>
      </c>
      <c r="D106" s="772">
        <f t="shared" ref="D106:G106" si="23">D16</f>
        <v>0</v>
      </c>
      <c r="E106" s="772">
        <f t="shared" si="23"/>
        <v>3497556</v>
      </c>
      <c r="F106" s="772">
        <f t="shared" si="23"/>
        <v>0</v>
      </c>
      <c r="G106" s="772">
        <f t="shared" si="23"/>
        <v>0</v>
      </c>
      <c r="H106" s="785"/>
      <c r="I106" s="747"/>
      <c r="J106" s="786">
        <f t="shared" si="22"/>
        <v>0</v>
      </c>
      <c r="K106" s="772">
        <f t="shared" si="22"/>
        <v>0</v>
      </c>
    </row>
    <row r="107" spans="1:11" ht="15" thickBot="1">
      <c r="A107" s="641" t="s">
        <v>48</v>
      </c>
      <c r="B107" s="642"/>
      <c r="C107" s="762">
        <f>SUM(C102:C106)</f>
        <v>23415987</v>
      </c>
      <c r="D107" s="762">
        <f t="shared" ref="D107:H107" si="24">D17</f>
        <v>2841527</v>
      </c>
      <c r="E107" s="762">
        <f t="shared" si="24"/>
        <v>3497556</v>
      </c>
      <c r="F107" s="762">
        <f t="shared" si="24"/>
        <v>2597361</v>
      </c>
      <c r="G107" s="762">
        <f t="shared" si="24"/>
        <v>720010</v>
      </c>
      <c r="H107" s="762">
        <f t="shared" si="24"/>
        <v>1170021</v>
      </c>
      <c r="I107" s="747"/>
      <c r="J107" s="762">
        <f t="shared" si="22"/>
        <v>95619</v>
      </c>
      <c r="K107" s="762">
        <f t="shared" si="22"/>
        <v>0</v>
      </c>
    </row>
    <row r="108" spans="1:11" ht="17" thickTop="1">
      <c r="A108" s="660" t="s">
        <v>1278</v>
      </c>
      <c r="B108" s="661">
        <v>4180</v>
      </c>
      <c r="C108" s="771">
        <f t="shared" si="20"/>
        <v>1581405</v>
      </c>
      <c r="D108" s="771">
        <f t="shared" ref="D108:H108" si="25">D18</f>
        <v>0</v>
      </c>
      <c r="E108" s="771">
        <f t="shared" si="25"/>
        <v>0</v>
      </c>
      <c r="F108" s="771">
        <f t="shared" si="25"/>
        <v>0</v>
      </c>
      <c r="G108" s="771">
        <f t="shared" si="25"/>
        <v>0</v>
      </c>
      <c r="H108" s="771">
        <f t="shared" si="25"/>
        <v>0</v>
      </c>
      <c r="I108" s="747"/>
      <c r="J108" s="771">
        <f t="shared" si="22"/>
        <v>0</v>
      </c>
      <c r="K108" s="771">
        <f t="shared" si="22"/>
        <v>0</v>
      </c>
    </row>
    <row r="109" spans="1:11" ht="15" thickBot="1">
      <c r="A109" s="641" t="s">
        <v>445</v>
      </c>
      <c r="B109" s="642"/>
      <c r="C109" s="762">
        <f>SUM(C107:C108)</f>
        <v>24997392</v>
      </c>
      <c r="D109" s="762">
        <f t="shared" ref="D109:H109" si="26">D19</f>
        <v>2841527</v>
      </c>
      <c r="E109" s="762">
        <f t="shared" si="26"/>
        <v>3497556</v>
      </c>
      <c r="F109" s="762">
        <f t="shared" si="26"/>
        <v>2597361</v>
      </c>
      <c r="G109" s="762">
        <f t="shared" si="26"/>
        <v>720010</v>
      </c>
      <c r="H109" s="762">
        <f t="shared" si="26"/>
        <v>1170021</v>
      </c>
      <c r="I109" s="747"/>
      <c r="J109" s="762">
        <f t="shared" si="22"/>
        <v>95619</v>
      </c>
      <c r="K109" s="762">
        <f t="shared" si="22"/>
        <v>0</v>
      </c>
    </row>
    <row r="110" spans="1:11" ht="18" thickTop="1" thickBot="1">
      <c r="A110" s="1832" t="s">
        <v>1279</v>
      </c>
      <c r="B110" s="1833"/>
      <c r="C110" s="787">
        <f>C98-C107</f>
        <v>3227766</v>
      </c>
      <c r="D110" s="787">
        <f t="shared" ref="D110:K110" si="27">D20</f>
        <v>1004563</v>
      </c>
      <c r="E110" s="787">
        <f t="shared" si="27"/>
        <v>-47672</v>
      </c>
      <c r="F110" s="787">
        <f t="shared" si="27"/>
        <v>-175979</v>
      </c>
      <c r="G110" s="787">
        <f t="shared" si="27"/>
        <v>112386</v>
      </c>
      <c r="H110" s="787">
        <f t="shared" si="27"/>
        <v>-163242</v>
      </c>
      <c r="I110" s="787">
        <f t="shared" si="27"/>
        <v>329469</v>
      </c>
      <c r="J110" s="787">
        <f t="shared" si="27"/>
        <v>291761</v>
      </c>
      <c r="K110" s="787">
        <f t="shared" si="27"/>
        <v>40784</v>
      </c>
    </row>
    <row r="111" spans="1:11" ht="15" thickTop="1">
      <c r="A111" s="1842" t="s">
        <v>1598</v>
      </c>
      <c r="B111" s="1843"/>
      <c r="C111" s="768"/>
      <c r="D111" s="769"/>
      <c r="E111" s="769"/>
      <c r="F111" s="769"/>
      <c r="G111" s="769"/>
      <c r="H111" s="769"/>
      <c r="I111" s="769"/>
      <c r="J111" s="769"/>
      <c r="K111" s="780"/>
    </row>
    <row r="112" spans="1:11">
      <c r="A112" s="985" t="s">
        <v>530</v>
      </c>
      <c r="B112" s="986"/>
      <c r="C112" s="747"/>
      <c r="D112" s="747"/>
      <c r="E112" s="747"/>
      <c r="F112" s="747"/>
      <c r="G112" s="747"/>
      <c r="H112" s="747"/>
      <c r="I112" s="747"/>
      <c r="J112" s="747"/>
      <c r="K112" s="747"/>
    </row>
    <row r="113" spans="1:11" ht="15" thickBot="1">
      <c r="A113" s="1844" t="s">
        <v>320</v>
      </c>
      <c r="B113" s="1845"/>
      <c r="C113" s="789">
        <f>C44</f>
        <v>0</v>
      </c>
      <c r="D113" s="789">
        <f t="shared" ref="D113:K113" si="28">D44</f>
        <v>0</v>
      </c>
      <c r="E113" s="789">
        <f t="shared" si="28"/>
        <v>13474</v>
      </c>
      <c r="F113" s="789">
        <f t="shared" si="28"/>
        <v>0</v>
      </c>
      <c r="G113" s="789">
        <f t="shared" si="28"/>
        <v>0</v>
      </c>
      <c r="H113" s="789">
        <f t="shared" si="28"/>
        <v>1500000</v>
      </c>
      <c r="I113" s="789">
        <f t="shared" si="28"/>
        <v>0</v>
      </c>
      <c r="J113" s="789">
        <f t="shared" si="28"/>
        <v>0</v>
      </c>
      <c r="K113" s="789">
        <f t="shared" si="28"/>
        <v>0</v>
      </c>
    </row>
    <row r="114" spans="1:11" ht="15" thickTop="1">
      <c r="A114" s="1846" t="s">
        <v>105</v>
      </c>
      <c r="B114" s="1847"/>
      <c r="C114" s="747"/>
      <c r="D114" s="747"/>
      <c r="E114" s="747"/>
      <c r="F114" s="747"/>
      <c r="G114" s="747"/>
      <c r="H114" s="747"/>
      <c r="I114" s="747"/>
      <c r="J114" s="747"/>
      <c r="K114" s="747"/>
    </row>
    <row r="115" spans="1:11" ht="15" thickBot="1">
      <c r="A115" s="1852" t="s">
        <v>386</v>
      </c>
      <c r="B115" s="1853"/>
      <c r="C115" s="789">
        <f>C76</f>
        <v>513474</v>
      </c>
      <c r="D115" s="789">
        <f t="shared" ref="D115:K115" si="29">D76</f>
        <v>1000000</v>
      </c>
      <c r="E115" s="789">
        <f t="shared" si="29"/>
        <v>0</v>
      </c>
      <c r="F115" s="789">
        <f t="shared" si="29"/>
        <v>0</v>
      </c>
      <c r="G115" s="789">
        <f t="shared" si="29"/>
        <v>0</v>
      </c>
      <c r="H115" s="789">
        <f t="shared" si="29"/>
        <v>0</v>
      </c>
      <c r="I115" s="789">
        <f t="shared" si="29"/>
        <v>0</v>
      </c>
      <c r="J115" s="789">
        <f t="shared" si="29"/>
        <v>0</v>
      </c>
      <c r="K115" s="789">
        <f t="shared" si="29"/>
        <v>0</v>
      </c>
    </row>
    <row r="116" spans="1:11" ht="16" thickTop="1" thickBot="1">
      <c r="A116" s="1854" t="s">
        <v>1052</v>
      </c>
      <c r="B116" s="1855"/>
      <c r="C116" s="789">
        <f>C77</f>
        <v>-513474</v>
      </c>
      <c r="D116" s="789">
        <f t="shared" ref="D116:K116" si="30">D77</f>
        <v>-1000000</v>
      </c>
      <c r="E116" s="789">
        <f t="shared" si="30"/>
        <v>13474</v>
      </c>
      <c r="F116" s="789">
        <f t="shared" si="30"/>
        <v>0</v>
      </c>
      <c r="G116" s="789">
        <f t="shared" si="30"/>
        <v>0</v>
      </c>
      <c r="H116" s="789">
        <f t="shared" si="30"/>
        <v>1500000</v>
      </c>
      <c r="I116" s="789">
        <f t="shared" si="30"/>
        <v>0</v>
      </c>
      <c r="J116" s="789">
        <f t="shared" si="30"/>
        <v>0</v>
      </c>
      <c r="K116" s="789">
        <f t="shared" si="30"/>
        <v>0</v>
      </c>
    </row>
    <row r="117" spans="1:11" ht="16" thickTop="1" thickBot="1">
      <c r="A117" s="1850" t="str">
        <f>"Fund Balances (All sources with Student Activity Funds) - June 30, "&amp;'AFR22'!E2&amp;""</f>
        <v>Fund Balances (All sources with Student Activity Funds) - June 30, 2022</v>
      </c>
      <c r="B117" s="1851"/>
      <c r="C117" s="762">
        <f>C81+C91</f>
        <v>14266011</v>
      </c>
      <c r="D117" s="762">
        <f t="shared" ref="D117:K117" si="31">D81+D91</f>
        <v>2337956</v>
      </c>
      <c r="E117" s="762">
        <f t="shared" si="31"/>
        <v>0</v>
      </c>
      <c r="F117" s="762">
        <f t="shared" si="31"/>
        <v>2395541</v>
      </c>
      <c r="G117" s="762">
        <f t="shared" si="31"/>
        <v>523383</v>
      </c>
      <c r="H117" s="762">
        <f t="shared" si="31"/>
        <v>1668238</v>
      </c>
      <c r="I117" s="762">
        <f t="shared" si="31"/>
        <v>733775</v>
      </c>
      <c r="J117" s="762">
        <f t="shared" si="31"/>
        <v>846515</v>
      </c>
      <c r="K117" s="762">
        <f t="shared" si="31"/>
        <v>399482</v>
      </c>
    </row>
    <row r="118" spans="1:11" ht="15" thickTop="1"/>
  </sheetData>
  <sheetProtection algorithmName="SHA-512" hashValue="PQQs8NLoSfa5xJBhRloLxQzGYUpknJ9PS7rhW0UmKHDVorNgvYT+Z71cUcmf0F8nMYpWvF9XO6TETLuc9QUNbA==" saltValue="K+H0tkYSWW7hoOFFX7PkTw==" spinCount="100000" sheet="1" objects="1" scenarios="1"/>
  <mergeCells count="28">
    <mergeCell ref="A115:B115"/>
    <mergeCell ref="A116:B116"/>
    <mergeCell ref="A117:B117"/>
    <mergeCell ref="A93:B93"/>
    <mergeCell ref="A101:B101"/>
    <mergeCell ref="A110:B110"/>
    <mergeCell ref="A111:B111"/>
    <mergeCell ref="A114:B114"/>
    <mergeCell ref="A113:B113"/>
    <mergeCell ref="A86:B86"/>
    <mergeCell ref="A88:B88"/>
    <mergeCell ref="A90:B90"/>
    <mergeCell ref="A91:B91"/>
    <mergeCell ref="A76:B76"/>
    <mergeCell ref="A77:B77"/>
    <mergeCell ref="A81:B81"/>
    <mergeCell ref="A78:B78"/>
    <mergeCell ref="A1:A2"/>
    <mergeCell ref="A20:B20"/>
    <mergeCell ref="A80:B80"/>
    <mergeCell ref="A23:B23"/>
    <mergeCell ref="A32:B32"/>
    <mergeCell ref="A3:B3"/>
    <mergeCell ref="A11:B11"/>
    <mergeCell ref="A21:B21"/>
    <mergeCell ref="A44:B44"/>
    <mergeCell ref="A45:B45"/>
    <mergeCell ref="A46:B46"/>
  </mergeCells>
  <phoneticPr fontId="23" type="noConversion"/>
  <printOptions headings="1"/>
  <pageMargins left="0.21" right="0" top="0.8" bottom="0.48" header="0.19" footer="0.19"/>
  <pageSetup scale="51" firstPageNumber="7" fitToHeight="2" orientation="landscape" useFirstPageNumber="1" r:id="rId1"/>
  <headerFooter alignWithMargins="0">
    <oddHeader>&amp;L&amp;8Page &amp;P&amp;C&amp;"Arial,Bold"&amp;9BASIC FINANCIAL STATEMENT
STATEMENT OF REVENUES RECEIVED/REVENUES, EXPENDITURES/DISBURSED/EXPENDITURES, OTHER 
SOURCES (USES) AND CHANGES IN FUND BALANCE
ALL FUNDS - FOR THE YEAR ENDING JUNE 30, 2022 &amp;R&amp;8Page &amp;P</oddHeader>
    <oddFooter>&amp;L&amp;8Print Date: &amp;D
&amp;F</oddFooter>
  </headerFooter>
  <rowBreaks count="1" manualBreakCount="1">
    <brk id="45"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L281"/>
  <sheetViews>
    <sheetView showGridLines="0" defaultGridColor="0" colorId="8" zoomScaleNormal="100" zoomScaleSheetLayoutView="75" workbookViewId="0">
      <pane ySplit="2" topLeftCell="A251" activePane="bottomLeft" state="frozen"/>
      <selection pane="bottomLeft" activeCell="H268" sqref="H268"/>
    </sheetView>
  </sheetViews>
  <sheetFormatPr baseColWidth="10" defaultColWidth="9.1640625" defaultRowHeight="14"/>
  <cols>
    <col min="1" max="1" width="54.1640625" style="361" customWidth="1"/>
    <col min="2" max="2" width="4.6640625" style="362" customWidth="1"/>
    <col min="3" max="11" width="13.6640625" style="122" customWidth="1"/>
    <col min="12" max="16384" width="9.1640625" style="122"/>
  </cols>
  <sheetData>
    <row r="1" spans="1:12">
      <c r="A1" s="1830" t="s">
        <v>1336</v>
      </c>
      <c r="B1" s="302"/>
      <c r="C1" s="303" t="s">
        <v>371</v>
      </c>
      <c r="D1" s="303" t="s">
        <v>372</v>
      </c>
      <c r="E1" s="303" t="s">
        <v>373</v>
      </c>
      <c r="F1" s="303" t="s">
        <v>374</v>
      </c>
      <c r="G1" s="303" t="s">
        <v>375</v>
      </c>
      <c r="H1" s="303" t="s">
        <v>376</v>
      </c>
      <c r="I1" s="303" t="s">
        <v>377</v>
      </c>
      <c r="J1" s="303" t="s">
        <v>378</v>
      </c>
      <c r="K1" s="303" t="s">
        <v>677</v>
      </c>
    </row>
    <row r="2" spans="1:12" ht="39">
      <c r="A2" s="1831"/>
      <c r="B2" s="338" t="s">
        <v>324</v>
      </c>
      <c r="C2" s="339" t="s">
        <v>1031</v>
      </c>
      <c r="D2" s="339" t="s">
        <v>776</v>
      </c>
      <c r="E2" s="339" t="s">
        <v>384</v>
      </c>
      <c r="F2" s="339" t="s">
        <v>137</v>
      </c>
      <c r="G2" s="339" t="s">
        <v>889</v>
      </c>
      <c r="H2" s="339" t="s">
        <v>383</v>
      </c>
      <c r="I2" s="339" t="s">
        <v>353</v>
      </c>
      <c r="J2" s="339" t="s">
        <v>382</v>
      </c>
      <c r="K2" s="339" t="s">
        <v>139</v>
      </c>
    </row>
    <row r="3" spans="1:12" ht="16.75" customHeight="1">
      <c r="A3" s="603" t="s">
        <v>110</v>
      </c>
      <c r="B3" s="604"/>
      <c r="C3" s="605"/>
      <c r="D3" s="605"/>
      <c r="E3" s="605"/>
      <c r="F3" s="606"/>
      <c r="G3" s="607"/>
      <c r="H3" s="606"/>
      <c r="I3" s="606"/>
      <c r="J3" s="606"/>
      <c r="K3" s="608"/>
    </row>
    <row r="4" spans="1:12" ht="15.75" customHeight="1">
      <c r="A4" s="612" t="s">
        <v>325</v>
      </c>
      <c r="B4" s="602">
        <v>1100</v>
      </c>
      <c r="C4" s="340"/>
      <c r="D4" s="340"/>
      <c r="E4" s="340"/>
      <c r="F4" s="341"/>
      <c r="G4" s="342"/>
      <c r="H4" s="343"/>
      <c r="I4" s="343"/>
      <c r="J4" s="343"/>
      <c r="K4" s="343"/>
    </row>
    <row r="5" spans="1:12" ht="16">
      <c r="A5" s="319" t="s">
        <v>1285</v>
      </c>
      <c r="B5" s="344"/>
      <c r="C5" s="752">
        <v>16128500</v>
      </c>
      <c r="D5" s="752">
        <v>3833244</v>
      </c>
      <c r="E5" s="746">
        <v>3437725</v>
      </c>
      <c r="F5" s="796">
        <v>1508824</v>
      </c>
      <c r="G5" s="746">
        <v>326236</v>
      </c>
      <c r="H5" s="746">
        <v>58416</v>
      </c>
      <c r="I5" s="746">
        <v>329469</v>
      </c>
      <c r="J5" s="746">
        <v>387380</v>
      </c>
      <c r="K5" s="746">
        <v>40784</v>
      </c>
    </row>
    <row r="6" spans="1:12" ht="16">
      <c r="A6" s="312" t="s">
        <v>1286</v>
      </c>
      <c r="B6" s="314">
        <v>1130</v>
      </c>
      <c r="C6" s="746">
        <v>374342</v>
      </c>
      <c r="D6" s="746"/>
      <c r="E6" s="750"/>
      <c r="F6" s="750"/>
      <c r="G6" s="747"/>
      <c r="H6" s="747"/>
      <c r="I6" s="747"/>
      <c r="J6" s="747"/>
      <c r="K6" s="747"/>
    </row>
    <row r="7" spans="1:12">
      <c r="A7" s="312" t="s">
        <v>107</v>
      </c>
      <c r="B7" s="345">
        <v>1140</v>
      </c>
      <c r="C7" s="746">
        <v>326236</v>
      </c>
      <c r="D7" s="746"/>
      <c r="E7" s="747"/>
      <c r="F7" s="746"/>
      <c r="G7" s="746"/>
      <c r="H7" s="746"/>
      <c r="I7" s="747"/>
      <c r="J7" s="747"/>
      <c r="K7" s="747"/>
    </row>
    <row r="8" spans="1:12">
      <c r="A8" s="312" t="s">
        <v>359</v>
      </c>
      <c r="B8" s="314">
        <v>1150</v>
      </c>
      <c r="C8" s="750"/>
      <c r="D8" s="750"/>
      <c r="E8" s="751"/>
      <c r="F8" s="751"/>
      <c r="G8" s="752">
        <v>448571</v>
      </c>
      <c r="H8" s="747"/>
      <c r="I8" s="747"/>
      <c r="J8" s="747"/>
      <c r="K8" s="747"/>
    </row>
    <row r="9" spans="1:12">
      <c r="A9" s="315" t="s">
        <v>108</v>
      </c>
      <c r="B9" s="314">
        <v>1160</v>
      </c>
      <c r="C9" s="747"/>
      <c r="D9" s="746"/>
      <c r="E9" s="746"/>
      <c r="F9" s="748"/>
      <c r="G9" s="750"/>
      <c r="H9" s="746"/>
      <c r="I9" s="747"/>
      <c r="J9" s="747"/>
      <c r="K9" s="747"/>
    </row>
    <row r="10" spans="1:12">
      <c r="A10" s="315" t="s">
        <v>109</v>
      </c>
      <c r="B10" s="314">
        <v>1170</v>
      </c>
      <c r="C10" s="746"/>
      <c r="D10" s="788"/>
      <c r="E10" s="788"/>
      <c r="F10" s="748"/>
      <c r="G10" s="747"/>
      <c r="H10" s="747"/>
      <c r="I10" s="747"/>
      <c r="J10" s="747"/>
      <c r="K10" s="747"/>
    </row>
    <row r="11" spans="1:12">
      <c r="A11" s="315" t="s">
        <v>360</v>
      </c>
      <c r="B11" s="346">
        <v>1190</v>
      </c>
      <c r="C11" s="765"/>
      <c r="D11" s="746"/>
      <c r="E11" s="746"/>
      <c r="F11" s="746"/>
      <c r="G11" s="746"/>
      <c r="H11" s="746"/>
      <c r="I11" s="746"/>
      <c r="J11" s="746"/>
      <c r="K11" s="746">
        <v>0</v>
      </c>
      <c r="L11" s="347"/>
    </row>
    <row r="12" spans="1:12" ht="12.75" customHeight="1" thickBot="1">
      <c r="A12" s="639" t="s">
        <v>29</v>
      </c>
      <c r="B12" s="640"/>
      <c r="C12" s="797">
        <f t="shared" ref="C12:K12" si="0">SUM(C5:C11)</f>
        <v>16829078</v>
      </c>
      <c r="D12" s="797">
        <f t="shared" si="0"/>
        <v>3833244</v>
      </c>
      <c r="E12" s="797">
        <f t="shared" si="0"/>
        <v>3437725</v>
      </c>
      <c r="F12" s="797">
        <f t="shared" si="0"/>
        <v>1508824</v>
      </c>
      <c r="G12" s="797">
        <f t="shared" si="0"/>
        <v>774807</v>
      </c>
      <c r="H12" s="797">
        <f t="shared" si="0"/>
        <v>58416</v>
      </c>
      <c r="I12" s="797">
        <f t="shared" si="0"/>
        <v>329469</v>
      </c>
      <c r="J12" s="797">
        <f t="shared" si="0"/>
        <v>387380</v>
      </c>
      <c r="K12" s="762">
        <f t="shared" si="0"/>
        <v>40784</v>
      </c>
    </row>
    <row r="13" spans="1:12" ht="15.75" customHeight="1" thickTop="1">
      <c r="A13" s="613" t="s">
        <v>395</v>
      </c>
      <c r="B13" s="614">
        <v>1200</v>
      </c>
      <c r="C13" s="798"/>
      <c r="D13" s="798"/>
      <c r="E13" s="798"/>
      <c r="F13" s="798"/>
      <c r="G13" s="798"/>
      <c r="H13" s="798"/>
      <c r="I13" s="798"/>
      <c r="J13" s="798"/>
      <c r="K13" s="747"/>
    </row>
    <row r="14" spans="1:12">
      <c r="A14" s="312" t="s">
        <v>3</v>
      </c>
      <c r="B14" s="314">
        <v>1210</v>
      </c>
      <c r="C14" s="765"/>
      <c r="D14" s="746"/>
      <c r="E14" s="746"/>
      <c r="F14" s="746"/>
      <c r="G14" s="746"/>
      <c r="H14" s="746"/>
      <c r="I14" s="746"/>
      <c r="J14" s="746"/>
      <c r="K14" s="746"/>
    </row>
    <row r="15" spans="1:12" ht="12.75" customHeight="1">
      <c r="A15" s="312" t="s">
        <v>94</v>
      </c>
      <c r="B15" s="314">
        <v>1220</v>
      </c>
      <c r="C15" s="765"/>
      <c r="D15" s="746"/>
      <c r="E15" s="746"/>
      <c r="F15" s="746"/>
      <c r="G15" s="746"/>
      <c r="H15" s="746"/>
      <c r="I15" s="746"/>
      <c r="J15" s="746"/>
      <c r="K15" s="746"/>
    </row>
    <row r="16" spans="1:12" ht="15" customHeight="1">
      <c r="A16" s="312" t="s">
        <v>1287</v>
      </c>
      <c r="B16" s="345">
        <v>1230</v>
      </c>
      <c r="C16" s="765">
        <v>4274526</v>
      </c>
      <c r="D16" s="746"/>
      <c r="E16" s="746"/>
      <c r="F16" s="746"/>
      <c r="G16" s="746">
        <v>57589</v>
      </c>
      <c r="H16" s="746"/>
      <c r="I16" s="746"/>
      <c r="J16" s="746"/>
      <c r="K16" s="746"/>
    </row>
    <row r="17" spans="1:11" ht="12.75" customHeight="1">
      <c r="A17" s="312" t="s">
        <v>723</v>
      </c>
      <c r="B17" s="314">
        <v>1290</v>
      </c>
      <c r="C17" s="765">
        <v>141711</v>
      </c>
      <c r="D17" s="746"/>
      <c r="E17" s="746">
        <v>12159</v>
      </c>
      <c r="F17" s="746"/>
      <c r="G17" s="746"/>
      <c r="H17" s="746"/>
      <c r="I17" s="746"/>
      <c r="J17" s="746"/>
      <c r="K17" s="746"/>
    </row>
    <row r="18" spans="1:11" ht="12.75" customHeight="1" thickBot="1">
      <c r="A18" s="641" t="s">
        <v>477</v>
      </c>
      <c r="B18" s="642"/>
      <c r="C18" s="799">
        <f>SUM(C14:C17)</f>
        <v>4416237</v>
      </c>
      <c r="D18" s="799">
        <f t="shared" ref="D18:K18" si="1">SUM(D14:D17)</f>
        <v>0</v>
      </c>
      <c r="E18" s="799">
        <f t="shared" si="1"/>
        <v>12159</v>
      </c>
      <c r="F18" s="799">
        <f t="shared" si="1"/>
        <v>0</v>
      </c>
      <c r="G18" s="799">
        <f t="shared" si="1"/>
        <v>57589</v>
      </c>
      <c r="H18" s="799">
        <f t="shared" si="1"/>
        <v>0</v>
      </c>
      <c r="I18" s="799">
        <f t="shared" si="1"/>
        <v>0</v>
      </c>
      <c r="J18" s="799">
        <f t="shared" si="1"/>
        <v>0</v>
      </c>
      <c r="K18" s="800">
        <f t="shared" si="1"/>
        <v>0</v>
      </c>
    </row>
    <row r="19" spans="1:11" ht="15.75" customHeight="1" thickTop="1">
      <c r="A19" s="613" t="s">
        <v>396</v>
      </c>
      <c r="B19" s="614">
        <v>1300</v>
      </c>
      <c r="C19" s="801"/>
      <c r="D19" s="801"/>
      <c r="E19" s="801"/>
      <c r="F19" s="801"/>
      <c r="G19" s="798"/>
      <c r="H19" s="801"/>
      <c r="I19" s="801"/>
      <c r="J19" s="801"/>
      <c r="K19" s="802"/>
    </row>
    <row r="20" spans="1:11">
      <c r="A20" s="312" t="s">
        <v>954</v>
      </c>
      <c r="B20" s="314">
        <v>1311</v>
      </c>
      <c r="C20" s="746"/>
      <c r="D20" s="747"/>
      <c r="E20" s="747"/>
      <c r="F20" s="747"/>
      <c r="G20" s="747"/>
      <c r="H20" s="747"/>
      <c r="I20" s="747"/>
      <c r="J20" s="747"/>
      <c r="K20" s="747"/>
    </row>
    <row r="21" spans="1:11" ht="12.75" customHeight="1">
      <c r="A21" s="312" t="s">
        <v>745</v>
      </c>
      <c r="B21" s="314">
        <v>1312</v>
      </c>
      <c r="C21" s="765"/>
      <c r="D21" s="747"/>
      <c r="E21" s="747"/>
      <c r="F21" s="747"/>
      <c r="G21" s="747"/>
      <c r="H21" s="747"/>
      <c r="I21" s="747"/>
      <c r="J21" s="747"/>
      <c r="K21" s="747"/>
    </row>
    <row r="22" spans="1:11" ht="12.75" customHeight="1">
      <c r="A22" s="312" t="s">
        <v>955</v>
      </c>
      <c r="B22" s="314">
        <v>1313</v>
      </c>
      <c r="C22" s="765"/>
      <c r="D22" s="747"/>
      <c r="E22" s="747"/>
      <c r="F22" s="747"/>
      <c r="G22" s="747"/>
      <c r="H22" s="747"/>
      <c r="I22" s="747"/>
      <c r="J22" s="747"/>
      <c r="K22" s="747"/>
    </row>
    <row r="23" spans="1:11" ht="12.75" customHeight="1">
      <c r="A23" s="312" t="s">
        <v>956</v>
      </c>
      <c r="B23" s="314">
        <v>1314</v>
      </c>
      <c r="C23" s="765"/>
      <c r="D23" s="747"/>
      <c r="E23" s="747"/>
      <c r="F23" s="747"/>
      <c r="G23" s="747"/>
      <c r="H23" s="747"/>
      <c r="I23" s="747"/>
      <c r="J23" s="747"/>
      <c r="K23" s="747"/>
    </row>
    <row r="24" spans="1:11" ht="12.75" customHeight="1">
      <c r="A24" s="312" t="s">
        <v>916</v>
      </c>
      <c r="B24" s="314">
        <v>1321</v>
      </c>
      <c r="C24" s="765">
        <v>4725</v>
      </c>
      <c r="D24" s="747"/>
      <c r="E24" s="747"/>
      <c r="F24" s="747"/>
      <c r="G24" s="747"/>
      <c r="H24" s="747"/>
      <c r="I24" s="747"/>
      <c r="J24" s="747"/>
      <c r="K24" s="747"/>
    </row>
    <row r="25" spans="1:11" ht="12.75" customHeight="1">
      <c r="A25" s="312" t="s">
        <v>746</v>
      </c>
      <c r="B25" s="314">
        <v>1322</v>
      </c>
      <c r="C25" s="765"/>
      <c r="D25" s="747"/>
      <c r="E25" s="747"/>
      <c r="F25" s="747"/>
      <c r="G25" s="747"/>
      <c r="H25" s="747"/>
      <c r="I25" s="747"/>
      <c r="J25" s="747"/>
      <c r="K25" s="747"/>
    </row>
    <row r="26" spans="1:11" ht="12.75" customHeight="1">
      <c r="A26" s="312" t="s">
        <v>982</v>
      </c>
      <c r="B26" s="314">
        <v>1323</v>
      </c>
      <c r="C26" s="765"/>
      <c r="D26" s="747"/>
      <c r="E26" s="747"/>
      <c r="F26" s="747"/>
      <c r="G26" s="747"/>
      <c r="H26" s="747"/>
      <c r="I26" s="747"/>
      <c r="J26" s="747"/>
      <c r="K26" s="747"/>
    </row>
    <row r="27" spans="1:11" ht="12.75" customHeight="1">
      <c r="A27" s="312" t="s">
        <v>912</v>
      </c>
      <c r="B27" s="314">
        <v>1324</v>
      </c>
      <c r="C27" s="765">
        <v>32487</v>
      </c>
      <c r="D27" s="747"/>
      <c r="E27" s="747"/>
      <c r="F27" s="747"/>
      <c r="G27" s="747"/>
      <c r="H27" s="747"/>
      <c r="I27" s="747"/>
      <c r="J27" s="747"/>
      <c r="K27" s="747"/>
    </row>
    <row r="28" spans="1:11" ht="12.75" customHeight="1">
      <c r="A28" s="312" t="s">
        <v>913</v>
      </c>
      <c r="B28" s="314">
        <v>1331</v>
      </c>
      <c r="C28" s="765"/>
      <c r="D28" s="747"/>
      <c r="E28" s="747"/>
      <c r="F28" s="747"/>
      <c r="G28" s="747"/>
      <c r="H28" s="747"/>
      <c r="I28" s="747"/>
      <c r="J28" s="747"/>
      <c r="K28" s="747"/>
    </row>
    <row r="29" spans="1:11" ht="12.75" customHeight="1">
      <c r="A29" s="312" t="s">
        <v>747</v>
      </c>
      <c r="B29" s="314">
        <v>1332</v>
      </c>
      <c r="C29" s="765"/>
      <c r="D29" s="747"/>
      <c r="E29" s="747"/>
      <c r="F29" s="747"/>
      <c r="G29" s="747"/>
      <c r="H29" s="747"/>
      <c r="I29" s="747"/>
      <c r="J29" s="747"/>
      <c r="K29" s="747"/>
    </row>
    <row r="30" spans="1:11" ht="12.75" customHeight="1">
      <c r="A30" s="312" t="s">
        <v>915</v>
      </c>
      <c r="B30" s="314">
        <v>1333</v>
      </c>
      <c r="C30" s="765"/>
      <c r="D30" s="747"/>
      <c r="E30" s="747"/>
      <c r="F30" s="747"/>
      <c r="G30" s="747"/>
      <c r="H30" s="747"/>
      <c r="I30" s="747"/>
      <c r="J30" s="747"/>
      <c r="K30" s="747"/>
    </row>
    <row r="31" spans="1:11" ht="12.75" customHeight="1">
      <c r="A31" s="312" t="s">
        <v>914</v>
      </c>
      <c r="B31" s="314">
        <v>1334</v>
      </c>
      <c r="C31" s="765"/>
      <c r="D31" s="747"/>
      <c r="E31" s="747"/>
      <c r="F31" s="747"/>
      <c r="G31" s="747"/>
      <c r="H31" s="747"/>
      <c r="I31" s="747"/>
      <c r="J31" s="747"/>
      <c r="K31" s="747"/>
    </row>
    <row r="32" spans="1:11" ht="12.75" customHeight="1">
      <c r="A32" s="312" t="s">
        <v>436</v>
      </c>
      <c r="B32" s="314">
        <v>1341</v>
      </c>
      <c r="C32" s="765"/>
      <c r="D32" s="747"/>
      <c r="E32" s="747"/>
      <c r="F32" s="747"/>
      <c r="G32" s="747"/>
      <c r="H32" s="747"/>
      <c r="I32" s="747"/>
      <c r="J32" s="747"/>
      <c r="K32" s="747"/>
    </row>
    <row r="33" spans="1:11" ht="12.75" customHeight="1">
      <c r="A33" s="312" t="s">
        <v>748</v>
      </c>
      <c r="B33" s="314">
        <v>1342</v>
      </c>
      <c r="C33" s="765"/>
      <c r="D33" s="747"/>
      <c r="E33" s="747"/>
      <c r="F33" s="747"/>
      <c r="G33" s="747"/>
      <c r="H33" s="747"/>
      <c r="I33" s="747"/>
      <c r="J33" s="747"/>
      <c r="K33" s="747"/>
    </row>
    <row r="34" spans="1:11" ht="12.75" customHeight="1">
      <c r="A34" s="312" t="s">
        <v>437</v>
      </c>
      <c r="B34" s="314">
        <v>1343</v>
      </c>
      <c r="C34" s="765"/>
      <c r="D34" s="747"/>
      <c r="E34" s="747"/>
      <c r="F34" s="747"/>
      <c r="G34" s="747"/>
      <c r="H34" s="747"/>
      <c r="I34" s="747"/>
      <c r="J34" s="747"/>
      <c r="K34" s="747"/>
    </row>
    <row r="35" spans="1:11" ht="12.75" customHeight="1">
      <c r="A35" s="312" t="s">
        <v>435</v>
      </c>
      <c r="B35" s="314">
        <v>1344</v>
      </c>
      <c r="C35" s="765"/>
      <c r="D35" s="747"/>
      <c r="E35" s="747"/>
      <c r="F35" s="747"/>
      <c r="G35" s="747"/>
      <c r="H35" s="747"/>
      <c r="I35" s="747"/>
      <c r="J35" s="747"/>
      <c r="K35" s="747"/>
    </row>
    <row r="36" spans="1:11" ht="12.75" customHeight="1">
      <c r="A36" s="312" t="s">
        <v>744</v>
      </c>
      <c r="B36" s="314">
        <v>1351</v>
      </c>
      <c r="C36" s="765"/>
      <c r="D36" s="747"/>
      <c r="E36" s="747"/>
      <c r="F36" s="747"/>
      <c r="G36" s="747"/>
      <c r="H36" s="747"/>
      <c r="I36" s="747"/>
      <c r="J36" s="747"/>
      <c r="K36" s="747"/>
    </row>
    <row r="37" spans="1:11" ht="12.75" customHeight="1">
      <c r="A37" s="312" t="s">
        <v>749</v>
      </c>
      <c r="B37" s="314">
        <v>1352</v>
      </c>
      <c r="C37" s="765"/>
      <c r="D37" s="747"/>
      <c r="E37" s="747"/>
      <c r="F37" s="747"/>
      <c r="G37" s="747"/>
      <c r="H37" s="747"/>
      <c r="I37" s="747"/>
      <c r="J37" s="747"/>
      <c r="K37" s="747"/>
    </row>
    <row r="38" spans="1:11" ht="12.75" customHeight="1">
      <c r="A38" s="312" t="s">
        <v>527</v>
      </c>
      <c r="B38" s="314">
        <v>1353</v>
      </c>
      <c r="C38" s="765"/>
      <c r="D38" s="747"/>
      <c r="E38" s="747"/>
      <c r="F38" s="747"/>
      <c r="G38" s="747"/>
      <c r="H38" s="747"/>
      <c r="I38" s="747"/>
      <c r="J38" s="747"/>
      <c r="K38" s="747"/>
    </row>
    <row r="39" spans="1:11" ht="12.75" customHeight="1">
      <c r="A39" s="154" t="s">
        <v>528</v>
      </c>
      <c r="B39" s="348">
        <v>1354</v>
      </c>
      <c r="C39" s="765"/>
      <c r="D39" s="747"/>
      <c r="E39" s="747"/>
      <c r="F39" s="747"/>
      <c r="G39" s="747"/>
      <c r="H39" s="747"/>
      <c r="I39" s="747"/>
      <c r="J39" s="747"/>
      <c r="K39" s="747"/>
    </row>
    <row r="40" spans="1:11" ht="12.75" customHeight="1" thickBot="1">
      <c r="A40" s="641" t="s">
        <v>478</v>
      </c>
      <c r="B40" s="642"/>
      <c r="C40" s="762">
        <f>SUM(C20:C39)</f>
        <v>37212</v>
      </c>
      <c r="D40" s="747"/>
      <c r="E40" s="747"/>
      <c r="F40" s="747"/>
      <c r="G40" s="747"/>
      <c r="H40" s="747"/>
      <c r="I40" s="747"/>
      <c r="J40" s="747"/>
      <c r="K40" s="747"/>
    </row>
    <row r="41" spans="1:11" ht="15.75" customHeight="1" thickTop="1">
      <c r="A41" s="613" t="s">
        <v>231</v>
      </c>
      <c r="B41" s="614">
        <v>1400</v>
      </c>
      <c r="C41" s="747"/>
      <c r="D41" s="747"/>
      <c r="E41" s="747"/>
      <c r="F41" s="782"/>
      <c r="G41" s="747"/>
      <c r="H41" s="747"/>
      <c r="I41" s="747"/>
      <c r="J41" s="747"/>
      <c r="K41" s="747"/>
    </row>
    <row r="42" spans="1:11" ht="12.75" customHeight="1">
      <c r="A42" s="312" t="s">
        <v>957</v>
      </c>
      <c r="B42" s="314">
        <v>1411</v>
      </c>
      <c r="C42" s="747"/>
      <c r="D42" s="747"/>
      <c r="E42" s="747"/>
      <c r="F42" s="752"/>
      <c r="G42" s="747"/>
      <c r="H42" s="747"/>
      <c r="I42" s="747"/>
      <c r="J42" s="747"/>
      <c r="K42" s="747"/>
    </row>
    <row r="43" spans="1:11" ht="12.75" customHeight="1">
      <c r="A43" s="312" t="s">
        <v>750</v>
      </c>
      <c r="B43" s="314">
        <v>1412</v>
      </c>
      <c r="C43" s="747"/>
      <c r="D43" s="747"/>
      <c r="E43" s="747"/>
      <c r="F43" s="746">
        <v>6820</v>
      </c>
      <c r="G43" s="747"/>
      <c r="H43" s="747"/>
      <c r="I43" s="747"/>
      <c r="J43" s="747"/>
      <c r="K43" s="747"/>
    </row>
    <row r="44" spans="1:11" ht="12.75" customHeight="1">
      <c r="A44" s="312" t="s">
        <v>330</v>
      </c>
      <c r="B44" s="314">
        <v>1413</v>
      </c>
      <c r="C44" s="747"/>
      <c r="D44" s="747"/>
      <c r="E44" s="747"/>
      <c r="F44" s="746"/>
      <c r="G44" s="747"/>
      <c r="H44" s="747"/>
      <c r="I44" s="747"/>
      <c r="J44" s="747"/>
      <c r="K44" s="747"/>
    </row>
    <row r="45" spans="1:11" ht="12.75" customHeight="1">
      <c r="A45" s="312" t="s">
        <v>201</v>
      </c>
      <c r="B45" s="314">
        <v>1415</v>
      </c>
      <c r="C45" s="747"/>
      <c r="D45" s="747"/>
      <c r="E45" s="747"/>
      <c r="F45" s="746"/>
      <c r="G45" s="747"/>
      <c r="H45" s="747"/>
      <c r="I45" s="747"/>
      <c r="J45" s="747"/>
      <c r="K45" s="747"/>
    </row>
    <row r="46" spans="1:11" ht="12.75" customHeight="1">
      <c r="A46" s="312" t="s">
        <v>1049</v>
      </c>
      <c r="B46" s="314">
        <v>1416</v>
      </c>
      <c r="C46" s="747"/>
      <c r="D46" s="747"/>
      <c r="E46" s="747"/>
      <c r="F46" s="746"/>
      <c r="G46" s="747"/>
      <c r="H46" s="747"/>
      <c r="I46" s="747"/>
      <c r="J46" s="747"/>
      <c r="K46" s="747"/>
    </row>
    <row r="47" spans="1:11" ht="12.75" customHeight="1">
      <c r="A47" s="312" t="s">
        <v>56</v>
      </c>
      <c r="B47" s="314">
        <v>1421</v>
      </c>
      <c r="C47" s="747"/>
      <c r="D47" s="747"/>
      <c r="E47" s="747"/>
      <c r="F47" s="746"/>
      <c r="G47" s="747"/>
      <c r="H47" s="747"/>
      <c r="I47" s="747"/>
      <c r="J47" s="747"/>
      <c r="K47" s="747"/>
    </row>
    <row r="48" spans="1:11" ht="12.75" customHeight="1">
      <c r="A48" s="312" t="s">
        <v>751</v>
      </c>
      <c r="B48" s="314">
        <v>1422</v>
      </c>
      <c r="C48" s="747"/>
      <c r="D48" s="747"/>
      <c r="E48" s="747"/>
      <c r="F48" s="746"/>
      <c r="G48" s="747"/>
      <c r="H48" s="747"/>
      <c r="I48" s="747"/>
      <c r="J48" s="747"/>
      <c r="K48" s="747"/>
    </row>
    <row r="49" spans="1:11" ht="12.75" customHeight="1">
      <c r="A49" s="312" t="s">
        <v>57</v>
      </c>
      <c r="B49" s="314">
        <v>1423</v>
      </c>
      <c r="C49" s="747"/>
      <c r="D49" s="747"/>
      <c r="E49" s="747"/>
      <c r="F49" s="746"/>
      <c r="G49" s="747"/>
      <c r="H49" s="747"/>
      <c r="I49" s="747"/>
      <c r="J49" s="747"/>
      <c r="K49" s="747"/>
    </row>
    <row r="50" spans="1:11" ht="12.75" customHeight="1">
      <c r="A50" s="312" t="s">
        <v>58</v>
      </c>
      <c r="B50" s="314">
        <v>1424</v>
      </c>
      <c r="C50" s="747"/>
      <c r="D50" s="747"/>
      <c r="E50" s="747"/>
      <c r="F50" s="746"/>
      <c r="G50" s="747"/>
      <c r="H50" s="747"/>
      <c r="I50" s="747"/>
      <c r="J50" s="747"/>
      <c r="K50" s="747"/>
    </row>
    <row r="51" spans="1:11" ht="12.75" customHeight="1">
      <c r="A51" s="581" t="s">
        <v>59</v>
      </c>
      <c r="B51" s="331">
        <v>1431</v>
      </c>
      <c r="C51" s="747"/>
      <c r="D51" s="747"/>
      <c r="E51" s="747"/>
      <c r="F51" s="746"/>
      <c r="G51" s="747"/>
      <c r="H51" s="747"/>
      <c r="I51" s="747"/>
      <c r="J51" s="747"/>
      <c r="K51" s="747"/>
    </row>
    <row r="52" spans="1:11" ht="12.75" customHeight="1">
      <c r="A52" s="581" t="s">
        <v>986</v>
      </c>
      <c r="B52" s="331">
        <v>1432</v>
      </c>
      <c r="C52" s="747"/>
      <c r="D52" s="747"/>
      <c r="E52" s="747"/>
      <c r="F52" s="746"/>
      <c r="G52" s="747"/>
      <c r="H52" s="747"/>
      <c r="I52" s="747"/>
      <c r="J52" s="747"/>
      <c r="K52" s="747"/>
    </row>
    <row r="53" spans="1:11" ht="12.75" customHeight="1">
      <c r="A53" s="581" t="s">
        <v>60</v>
      </c>
      <c r="B53" s="331">
        <v>1433</v>
      </c>
      <c r="C53" s="747"/>
      <c r="D53" s="747"/>
      <c r="E53" s="747"/>
      <c r="F53" s="746"/>
      <c r="G53" s="747"/>
      <c r="H53" s="747"/>
      <c r="I53" s="747"/>
      <c r="J53" s="747"/>
      <c r="K53" s="747"/>
    </row>
    <row r="54" spans="1:11" ht="12.75" customHeight="1">
      <c r="A54" s="581" t="s">
        <v>61</v>
      </c>
      <c r="B54" s="331">
        <v>1434</v>
      </c>
      <c r="C54" s="747"/>
      <c r="D54" s="747"/>
      <c r="E54" s="747"/>
      <c r="F54" s="746"/>
      <c r="G54" s="747"/>
      <c r="H54" s="747"/>
      <c r="I54" s="747"/>
      <c r="J54" s="747"/>
      <c r="K54" s="747"/>
    </row>
    <row r="55" spans="1:11" ht="12.75" customHeight="1">
      <c r="A55" s="581" t="s">
        <v>62</v>
      </c>
      <c r="B55" s="331">
        <v>1441</v>
      </c>
      <c r="C55" s="747"/>
      <c r="D55" s="747"/>
      <c r="E55" s="747"/>
      <c r="F55" s="746"/>
      <c r="G55" s="747"/>
      <c r="H55" s="747"/>
      <c r="I55" s="747"/>
      <c r="J55" s="747"/>
      <c r="K55" s="747"/>
    </row>
    <row r="56" spans="1:11" ht="12.75" customHeight="1">
      <c r="A56" s="581" t="s">
        <v>987</v>
      </c>
      <c r="B56" s="331">
        <v>1442</v>
      </c>
      <c r="C56" s="747"/>
      <c r="D56" s="747"/>
      <c r="E56" s="747"/>
      <c r="F56" s="746"/>
      <c r="G56" s="747"/>
      <c r="H56" s="747"/>
      <c r="I56" s="747"/>
      <c r="J56" s="747"/>
      <c r="K56" s="747"/>
    </row>
    <row r="57" spans="1:11" ht="12.75" customHeight="1">
      <c r="A57" s="581" t="s">
        <v>431</v>
      </c>
      <c r="B57" s="331">
        <v>1443</v>
      </c>
      <c r="C57" s="747"/>
      <c r="D57" s="747"/>
      <c r="E57" s="747"/>
      <c r="F57" s="746"/>
      <c r="G57" s="747"/>
      <c r="H57" s="747"/>
      <c r="I57" s="747"/>
      <c r="J57" s="747"/>
      <c r="K57" s="747"/>
    </row>
    <row r="58" spans="1:11" ht="12.75" customHeight="1">
      <c r="A58" s="581" t="s">
        <v>64</v>
      </c>
      <c r="B58" s="331">
        <v>1444</v>
      </c>
      <c r="C58" s="747"/>
      <c r="D58" s="747"/>
      <c r="E58" s="747"/>
      <c r="F58" s="746"/>
      <c r="G58" s="747"/>
      <c r="H58" s="747"/>
      <c r="I58" s="747"/>
      <c r="J58" s="747"/>
      <c r="K58" s="747"/>
    </row>
    <row r="59" spans="1:11" ht="12.75" customHeight="1">
      <c r="A59" s="581" t="s">
        <v>784</v>
      </c>
      <c r="B59" s="331">
        <v>1451</v>
      </c>
      <c r="C59" s="747"/>
      <c r="D59" s="747"/>
      <c r="E59" s="747"/>
      <c r="F59" s="746"/>
      <c r="G59" s="747"/>
      <c r="H59" s="747"/>
      <c r="I59" s="747"/>
      <c r="J59" s="747"/>
      <c r="K59" s="747"/>
    </row>
    <row r="60" spans="1:11" ht="12.75" customHeight="1">
      <c r="A60" s="581" t="s">
        <v>988</v>
      </c>
      <c r="B60" s="331">
        <v>1452</v>
      </c>
      <c r="C60" s="747"/>
      <c r="D60" s="747"/>
      <c r="E60" s="747"/>
      <c r="F60" s="746"/>
      <c r="G60" s="747"/>
      <c r="H60" s="747"/>
      <c r="I60" s="747"/>
      <c r="J60" s="747"/>
      <c r="K60" s="747"/>
    </row>
    <row r="61" spans="1:11" ht="12.75" customHeight="1">
      <c r="A61" s="352" t="s">
        <v>785</v>
      </c>
      <c r="B61" s="331">
        <v>1453</v>
      </c>
      <c r="C61" s="747"/>
      <c r="D61" s="747"/>
      <c r="E61" s="747"/>
      <c r="F61" s="746"/>
      <c r="G61" s="747"/>
      <c r="H61" s="747"/>
      <c r="I61" s="747"/>
      <c r="J61" s="747"/>
      <c r="K61" s="747"/>
    </row>
    <row r="62" spans="1:11" ht="12.75" customHeight="1">
      <c r="A62" s="165" t="s">
        <v>786</v>
      </c>
      <c r="B62" s="349">
        <v>1454</v>
      </c>
      <c r="C62" s="747"/>
      <c r="D62" s="747"/>
      <c r="E62" s="747"/>
      <c r="F62" s="746"/>
      <c r="G62" s="747"/>
      <c r="H62" s="747"/>
      <c r="I62" s="747"/>
      <c r="J62" s="747"/>
      <c r="K62" s="747"/>
    </row>
    <row r="63" spans="1:11" ht="12.75" customHeight="1" thickBot="1">
      <c r="A63" s="641" t="s">
        <v>427</v>
      </c>
      <c r="B63" s="642"/>
      <c r="C63" s="747"/>
      <c r="D63" s="747"/>
      <c r="E63" s="747"/>
      <c r="F63" s="762">
        <f>SUM(F42:F62)</f>
        <v>6820</v>
      </c>
      <c r="G63" s="747"/>
      <c r="H63" s="747"/>
      <c r="I63" s="747"/>
      <c r="J63" s="747"/>
      <c r="K63" s="747"/>
    </row>
    <row r="64" spans="1:11" ht="15.75" customHeight="1" thickTop="1">
      <c r="A64" s="613" t="s">
        <v>398</v>
      </c>
      <c r="B64" s="614">
        <v>1500</v>
      </c>
      <c r="C64" s="747"/>
      <c r="D64" s="747"/>
      <c r="E64" s="747"/>
      <c r="F64" s="747"/>
      <c r="G64" s="747"/>
      <c r="H64" s="747"/>
      <c r="I64" s="747"/>
      <c r="J64" s="747"/>
      <c r="K64" s="747"/>
    </row>
    <row r="65" spans="1:11" ht="12.75" customHeight="1">
      <c r="A65" s="312" t="s">
        <v>486</v>
      </c>
      <c r="B65" s="314">
        <v>1510</v>
      </c>
      <c r="C65" s="746">
        <v>56451</v>
      </c>
      <c r="D65" s="746"/>
      <c r="E65" s="746"/>
      <c r="F65" s="746"/>
      <c r="G65" s="746"/>
      <c r="H65" s="746"/>
      <c r="I65" s="746"/>
      <c r="J65" s="746"/>
      <c r="K65" s="746"/>
    </row>
    <row r="66" spans="1:11" ht="12.75" customHeight="1">
      <c r="A66" s="312" t="s">
        <v>607</v>
      </c>
      <c r="B66" s="314">
        <v>1520</v>
      </c>
      <c r="C66" s="746"/>
      <c r="D66" s="746"/>
      <c r="E66" s="746"/>
      <c r="F66" s="746"/>
      <c r="G66" s="746"/>
      <c r="H66" s="746"/>
      <c r="I66" s="746"/>
      <c r="J66" s="746"/>
      <c r="K66" s="746"/>
    </row>
    <row r="67" spans="1:11" ht="12.75" customHeight="1" thickBot="1">
      <c r="A67" s="641" t="s">
        <v>428</v>
      </c>
      <c r="B67" s="642"/>
      <c r="C67" s="762">
        <f>SUM(C65:C66)</f>
        <v>56451</v>
      </c>
      <c r="D67" s="762">
        <f t="shared" ref="D67:K67" si="2">SUM(D65:D66)</f>
        <v>0</v>
      </c>
      <c r="E67" s="762">
        <f t="shared" si="2"/>
        <v>0</v>
      </c>
      <c r="F67" s="762">
        <f t="shared" si="2"/>
        <v>0</v>
      </c>
      <c r="G67" s="762">
        <f t="shared" si="2"/>
        <v>0</v>
      </c>
      <c r="H67" s="762">
        <f t="shared" si="2"/>
        <v>0</v>
      </c>
      <c r="I67" s="762">
        <f t="shared" si="2"/>
        <v>0</v>
      </c>
      <c r="J67" s="762">
        <f t="shared" si="2"/>
        <v>0</v>
      </c>
      <c r="K67" s="762">
        <f t="shared" si="2"/>
        <v>0</v>
      </c>
    </row>
    <row r="68" spans="1:11" ht="15.75" customHeight="1" thickTop="1">
      <c r="A68" s="613" t="s">
        <v>399</v>
      </c>
      <c r="B68" s="615">
        <v>1600</v>
      </c>
      <c r="C68" s="798"/>
      <c r="D68" s="747"/>
      <c r="E68" s="747"/>
      <c r="F68" s="747"/>
      <c r="G68" s="747"/>
      <c r="H68" s="747"/>
      <c r="I68" s="747"/>
      <c r="J68" s="747"/>
      <c r="K68" s="747"/>
    </row>
    <row r="69" spans="1:11" ht="12.75" customHeight="1">
      <c r="A69" s="312" t="s">
        <v>595</v>
      </c>
      <c r="B69" s="314">
        <v>1611</v>
      </c>
      <c r="C69" s="746">
        <v>110209</v>
      </c>
      <c r="D69" s="747"/>
      <c r="E69" s="747"/>
      <c r="F69" s="747"/>
      <c r="G69" s="747"/>
      <c r="H69" s="747"/>
      <c r="I69" s="747"/>
      <c r="J69" s="747"/>
      <c r="K69" s="747"/>
    </row>
    <row r="70" spans="1:11" ht="12.75" customHeight="1">
      <c r="A70" s="312" t="s">
        <v>897</v>
      </c>
      <c r="B70" s="314">
        <v>1612</v>
      </c>
      <c r="C70" s="765"/>
      <c r="D70" s="747"/>
      <c r="E70" s="747"/>
      <c r="F70" s="747"/>
      <c r="G70" s="747"/>
      <c r="H70" s="747"/>
      <c r="I70" s="747"/>
      <c r="J70" s="747"/>
      <c r="K70" s="747"/>
    </row>
    <row r="71" spans="1:11" ht="12.75" customHeight="1">
      <c r="A71" s="312" t="s">
        <v>230</v>
      </c>
      <c r="B71" s="314">
        <v>1613</v>
      </c>
      <c r="C71" s="765"/>
      <c r="D71" s="747"/>
      <c r="E71" s="747"/>
      <c r="F71" s="747"/>
      <c r="G71" s="747"/>
      <c r="H71" s="747"/>
      <c r="I71" s="747"/>
      <c r="J71" s="747"/>
      <c r="K71" s="747"/>
    </row>
    <row r="72" spans="1:11" ht="12.75" customHeight="1">
      <c r="A72" s="312" t="s">
        <v>24</v>
      </c>
      <c r="B72" s="314">
        <v>1614</v>
      </c>
      <c r="C72" s="765"/>
      <c r="D72" s="747"/>
      <c r="E72" s="747"/>
      <c r="F72" s="747"/>
      <c r="G72" s="747"/>
      <c r="H72" s="747"/>
      <c r="I72" s="747"/>
      <c r="J72" s="747"/>
      <c r="K72" s="747"/>
    </row>
    <row r="73" spans="1:11" ht="12.75" customHeight="1">
      <c r="A73" s="312" t="s">
        <v>898</v>
      </c>
      <c r="B73" s="314">
        <v>1620</v>
      </c>
      <c r="C73" s="765">
        <v>15617</v>
      </c>
      <c r="D73" s="747"/>
      <c r="E73" s="747"/>
      <c r="F73" s="747"/>
      <c r="G73" s="747"/>
      <c r="H73" s="747"/>
      <c r="I73" s="747"/>
      <c r="J73" s="747"/>
      <c r="K73" s="747"/>
    </row>
    <row r="74" spans="1:11" ht="12.75" customHeight="1">
      <c r="A74" s="312" t="s">
        <v>25</v>
      </c>
      <c r="B74" s="314">
        <v>1690</v>
      </c>
      <c r="C74" s="765">
        <v>943</v>
      </c>
      <c r="D74" s="747"/>
      <c r="E74" s="747"/>
      <c r="F74" s="747"/>
      <c r="G74" s="747"/>
      <c r="H74" s="747"/>
      <c r="I74" s="747"/>
      <c r="J74" s="747"/>
      <c r="K74" s="747"/>
    </row>
    <row r="75" spans="1:11" ht="12.75" customHeight="1" thickBot="1">
      <c r="A75" s="641" t="s">
        <v>487</v>
      </c>
      <c r="B75" s="642"/>
      <c r="C75" s="762">
        <f>SUM(C69:C74)</f>
        <v>126769</v>
      </c>
      <c r="D75" s="747"/>
      <c r="E75" s="747"/>
      <c r="F75" s="747"/>
      <c r="G75" s="747"/>
      <c r="H75" s="747"/>
      <c r="I75" s="747"/>
      <c r="J75" s="747"/>
      <c r="K75" s="747"/>
    </row>
    <row r="76" spans="1:11" ht="15.75" customHeight="1" thickTop="1">
      <c r="A76" s="613" t="s">
        <v>787</v>
      </c>
      <c r="B76" s="615">
        <v>1700</v>
      </c>
      <c r="C76" s="798"/>
      <c r="D76" s="747"/>
      <c r="E76" s="747"/>
      <c r="F76" s="747"/>
      <c r="G76" s="747"/>
      <c r="H76" s="747"/>
      <c r="I76" s="747"/>
      <c r="J76" s="747"/>
      <c r="K76" s="747"/>
    </row>
    <row r="77" spans="1:11" ht="12.75" customHeight="1">
      <c r="A77" s="312" t="s">
        <v>488</v>
      </c>
      <c r="B77" s="314">
        <v>1711</v>
      </c>
      <c r="C77" s="778">
        <v>60418</v>
      </c>
      <c r="D77" s="746"/>
      <c r="E77" s="747"/>
      <c r="F77" s="747"/>
      <c r="G77" s="747"/>
      <c r="H77" s="747"/>
      <c r="I77" s="747"/>
      <c r="J77" s="747"/>
      <c r="K77" s="747"/>
    </row>
    <row r="78" spans="1:11" ht="12.75" customHeight="1">
      <c r="A78" s="312" t="s">
        <v>75</v>
      </c>
      <c r="B78" s="314">
        <v>1719</v>
      </c>
      <c r="C78" s="765">
        <v>29041</v>
      </c>
      <c r="D78" s="746"/>
      <c r="E78" s="747"/>
      <c r="F78" s="747"/>
      <c r="G78" s="747"/>
      <c r="H78" s="747"/>
      <c r="I78" s="747"/>
      <c r="J78" s="747"/>
      <c r="K78" s="747"/>
    </row>
    <row r="79" spans="1:11" ht="12.75" customHeight="1">
      <c r="A79" s="312" t="s">
        <v>489</v>
      </c>
      <c r="B79" s="314">
        <v>1720</v>
      </c>
      <c r="C79" s="765">
        <v>6196</v>
      </c>
      <c r="D79" s="746"/>
      <c r="E79" s="747"/>
      <c r="F79" s="747"/>
      <c r="G79" s="747"/>
      <c r="H79" s="747"/>
      <c r="I79" s="747"/>
      <c r="J79" s="747"/>
      <c r="K79" s="747"/>
    </row>
    <row r="80" spans="1:11" ht="12.75" customHeight="1">
      <c r="A80" s="312" t="s">
        <v>490</v>
      </c>
      <c r="B80" s="314">
        <v>1730</v>
      </c>
      <c r="C80" s="765"/>
      <c r="D80" s="746"/>
      <c r="E80" s="747"/>
      <c r="F80" s="747"/>
      <c r="G80" s="747"/>
      <c r="H80" s="747"/>
      <c r="I80" s="747"/>
      <c r="J80" s="747"/>
      <c r="K80" s="747"/>
    </row>
    <row r="81" spans="1:11" ht="12.75" customHeight="1">
      <c r="A81" s="312" t="s">
        <v>26</v>
      </c>
      <c r="B81" s="314">
        <v>1790</v>
      </c>
      <c r="C81" s="765">
        <v>1900</v>
      </c>
      <c r="D81" s="746"/>
      <c r="E81" s="747"/>
      <c r="F81" s="747"/>
      <c r="G81" s="747"/>
      <c r="H81" s="747"/>
      <c r="I81" s="747"/>
      <c r="J81" s="747"/>
      <c r="K81" s="747"/>
    </row>
    <row r="82" spans="1:11" ht="12.75" customHeight="1">
      <c r="A82" s="322" t="s">
        <v>1465</v>
      </c>
      <c r="B82" s="314">
        <v>1799</v>
      </c>
      <c r="C82" s="995">
        <v>306539</v>
      </c>
      <c r="D82" s="747"/>
      <c r="E82" s="747"/>
      <c r="F82" s="747"/>
      <c r="G82" s="747"/>
      <c r="H82" s="747"/>
      <c r="I82" s="747"/>
      <c r="J82" s="747"/>
      <c r="K82" s="747"/>
    </row>
    <row r="83" spans="1:11" ht="12.75" customHeight="1" thickBot="1">
      <c r="A83" s="641" t="s">
        <v>1463</v>
      </c>
      <c r="B83" s="642"/>
      <c r="C83" s="797">
        <f>SUM(C77:C81)</f>
        <v>97555</v>
      </c>
      <c r="D83" s="762">
        <f>SUM(D77:D81)</f>
        <v>0</v>
      </c>
      <c r="E83" s="747"/>
      <c r="F83" s="747"/>
      <c r="G83" s="747"/>
      <c r="H83" s="747"/>
      <c r="I83" s="747"/>
      <c r="J83" s="747"/>
      <c r="K83" s="747"/>
    </row>
    <row r="84" spans="1:11" ht="12.75" customHeight="1" thickTop="1" thickBot="1">
      <c r="A84" s="641" t="s">
        <v>1464</v>
      </c>
      <c r="B84" s="996"/>
      <c r="C84" s="997">
        <f>SUM(C77:C82)</f>
        <v>404094</v>
      </c>
      <c r="D84" s="747"/>
      <c r="E84" s="747"/>
      <c r="F84" s="747"/>
      <c r="G84" s="747"/>
      <c r="H84" s="747"/>
      <c r="I84" s="747"/>
      <c r="J84" s="747"/>
      <c r="K84" s="747"/>
    </row>
    <row r="85" spans="1:11" ht="15.75" customHeight="1" thickTop="1">
      <c r="A85" s="613" t="s">
        <v>202</v>
      </c>
      <c r="B85" s="615">
        <v>1800</v>
      </c>
      <c r="C85" s="798"/>
      <c r="D85" s="747"/>
      <c r="E85" s="747"/>
      <c r="F85" s="747"/>
      <c r="G85" s="747"/>
      <c r="H85" s="747"/>
      <c r="I85" s="747"/>
      <c r="J85" s="747"/>
      <c r="K85" s="747"/>
    </row>
    <row r="86" spans="1:11" ht="12.75" customHeight="1">
      <c r="A86" s="312" t="s">
        <v>491</v>
      </c>
      <c r="B86" s="314">
        <v>1811</v>
      </c>
      <c r="C86" s="746">
        <v>91186</v>
      </c>
      <c r="D86" s="747"/>
      <c r="E86" s="747"/>
      <c r="F86" s="747"/>
      <c r="G86" s="747"/>
      <c r="H86" s="747"/>
      <c r="I86" s="747"/>
      <c r="J86" s="747"/>
      <c r="K86" s="747"/>
    </row>
    <row r="87" spans="1:11" ht="12.75" customHeight="1">
      <c r="A87" s="312" t="s">
        <v>492</v>
      </c>
      <c r="B87" s="314">
        <v>1812</v>
      </c>
      <c r="C87" s="765"/>
      <c r="D87" s="747"/>
      <c r="E87" s="747"/>
      <c r="F87" s="747"/>
      <c r="G87" s="747"/>
      <c r="H87" s="747"/>
      <c r="I87" s="747"/>
      <c r="J87" s="747"/>
      <c r="K87" s="747"/>
    </row>
    <row r="88" spans="1:11" ht="12.75" customHeight="1">
      <c r="A88" s="312" t="s">
        <v>899</v>
      </c>
      <c r="B88" s="314">
        <v>1813</v>
      </c>
      <c r="C88" s="765"/>
      <c r="D88" s="747"/>
      <c r="E88" s="747"/>
      <c r="F88" s="747"/>
      <c r="G88" s="747"/>
      <c r="H88" s="747"/>
      <c r="I88" s="747"/>
      <c r="J88" s="747"/>
      <c r="K88" s="747"/>
    </row>
    <row r="89" spans="1:11" ht="12.75" customHeight="1">
      <c r="A89" s="312" t="s">
        <v>76</v>
      </c>
      <c r="B89" s="314">
        <v>1819</v>
      </c>
      <c r="C89" s="765"/>
      <c r="D89" s="747"/>
      <c r="E89" s="747"/>
      <c r="F89" s="747"/>
      <c r="G89" s="747"/>
      <c r="H89" s="747"/>
      <c r="I89" s="747"/>
      <c r="J89" s="747"/>
      <c r="K89" s="747"/>
    </row>
    <row r="90" spans="1:11" ht="12.75" customHeight="1">
      <c r="A90" s="312" t="s">
        <v>493</v>
      </c>
      <c r="B90" s="314">
        <v>1821</v>
      </c>
      <c r="C90" s="765"/>
      <c r="D90" s="747"/>
      <c r="E90" s="747"/>
      <c r="F90" s="747"/>
      <c r="G90" s="747"/>
      <c r="H90" s="747"/>
      <c r="I90" s="747"/>
      <c r="J90" s="747"/>
      <c r="K90" s="747"/>
    </row>
    <row r="91" spans="1:11" ht="12.75" customHeight="1">
      <c r="A91" s="312" t="s">
        <v>637</v>
      </c>
      <c r="B91" s="314">
        <v>1822</v>
      </c>
      <c r="C91" s="765"/>
      <c r="D91" s="747"/>
      <c r="E91" s="747"/>
      <c r="F91" s="747"/>
      <c r="G91" s="747"/>
      <c r="H91" s="747"/>
      <c r="I91" s="747"/>
      <c r="J91" s="747"/>
      <c r="K91" s="747"/>
    </row>
    <row r="92" spans="1:11" ht="12.75" customHeight="1">
      <c r="A92" s="312" t="s">
        <v>122</v>
      </c>
      <c r="B92" s="314">
        <v>1823</v>
      </c>
      <c r="C92" s="765"/>
      <c r="D92" s="747"/>
      <c r="E92" s="747"/>
      <c r="F92" s="747"/>
      <c r="G92" s="747"/>
      <c r="H92" s="747"/>
      <c r="I92" s="747"/>
      <c r="J92" s="747"/>
      <c r="K92" s="747"/>
    </row>
    <row r="93" spans="1:11" ht="12.75" customHeight="1">
      <c r="A93" s="312" t="s">
        <v>27</v>
      </c>
      <c r="B93" s="314">
        <v>1829</v>
      </c>
      <c r="C93" s="765"/>
      <c r="D93" s="747"/>
      <c r="E93" s="747"/>
      <c r="F93" s="747"/>
      <c r="G93" s="747"/>
      <c r="H93" s="747"/>
      <c r="I93" s="747"/>
      <c r="J93" s="747"/>
      <c r="K93" s="747"/>
    </row>
    <row r="94" spans="1:11" ht="12.75" customHeight="1">
      <c r="A94" s="312" t="s">
        <v>682</v>
      </c>
      <c r="B94" s="314">
        <v>1890</v>
      </c>
      <c r="C94" s="765"/>
      <c r="D94" s="747"/>
      <c r="E94" s="747"/>
      <c r="F94" s="747"/>
      <c r="G94" s="747"/>
      <c r="H94" s="747"/>
      <c r="I94" s="747"/>
      <c r="J94" s="747"/>
      <c r="K94" s="747"/>
    </row>
    <row r="95" spans="1:11" ht="12.75" customHeight="1" thickBot="1">
      <c r="A95" s="641" t="s">
        <v>203</v>
      </c>
      <c r="B95" s="642"/>
      <c r="C95" s="762">
        <f>SUM(C86:C94)</f>
        <v>91186</v>
      </c>
      <c r="D95" s="747"/>
      <c r="E95" s="747"/>
      <c r="F95" s="747"/>
      <c r="G95" s="747"/>
      <c r="H95" s="747"/>
      <c r="I95" s="747"/>
      <c r="J95" s="747"/>
      <c r="K95" s="747"/>
    </row>
    <row r="96" spans="1:11" ht="15.75" customHeight="1" thickTop="1">
      <c r="A96" s="613" t="s">
        <v>1013</v>
      </c>
      <c r="B96" s="615">
        <v>1900</v>
      </c>
      <c r="C96" s="798"/>
      <c r="D96" s="782"/>
      <c r="E96" s="747"/>
      <c r="F96" s="747"/>
      <c r="G96" s="747"/>
      <c r="H96" s="747"/>
      <c r="I96" s="747"/>
      <c r="J96" s="747"/>
      <c r="K96" s="747"/>
    </row>
    <row r="97" spans="1:11" ht="12.75" customHeight="1">
      <c r="A97" s="312" t="s">
        <v>945</v>
      </c>
      <c r="B97" s="314">
        <v>1910</v>
      </c>
      <c r="C97" s="746"/>
      <c r="D97" s="765">
        <v>12445</v>
      </c>
      <c r="E97" s="782"/>
      <c r="F97" s="782"/>
      <c r="G97" s="782"/>
      <c r="H97" s="782"/>
      <c r="I97" s="782"/>
      <c r="J97" s="782"/>
      <c r="K97" s="782"/>
    </row>
    <row r="98" spans="1:11" ht="12.75" customHeight="1">
      <c r="A98" s="312" t="s">
        <v>337</v>
      </c>
      <c r="B98" s="314">
        <v>1920</v>
      </c>
      <c r="C98" s="765">
        <v>15641</v>
      </c>
      <c r="D98" s="765"/>
      <c r="E98" s="753"/>
      <c r="F98" s="752"/>
      <c r="G98" s="752"/>
      <c r="H98" s="752"/>
      <c r="I98" s="752"/>
      <c r="J98" s="752"/>
      <c r="K98" s="752"/>
    </row>
    <row r="99" spans="1:11" ht="12.75" customHeight="1">
      <c r="A99" s="154" t="s">
        <v>204</v>
      </c>
      <c r="B99" s="350">
        <v>1930</v>
      </c>
      <c r="C99" s="765"/>
      <c r="D99" s="746"/>
      <c r="E99" s="749"/>
      <c r="F99" s="746"/>
      <c r="G99" s="746"/>
      <c r="H99" s="746"/>
      <c r="I99" s="746"/>
      <c r="J99" s="746"/>
      <c r="K99" s="746"/>
    </row>
    <row r="100" spans="1:11" ht="12.75" customHeight="1">
      <c r="A100" s="312" t="s">
        <v>153</v>
      </c>
      <c r="B100" s="314">
        <v>1940</v>
      </c>
      <c r="C100" s="765"/>
      <c r="D100" s="746"/>
      <c r="E100" s="777"/>
      <c r="F100" s="746"/>
      <c r="G100" s="777"/>
      <c r="H100" s="777"/>
      <c r="I100" s="775"/>
      <c r="J100" s="777"/>
      <c r="K100" s="777"/>
    </row>
    <row r="101" spans="1:11" ht="12.75" customHeight="1">
      <c r="A101" s="312" t="s">
        <v>734</v>
      </c>
      <c r="B101" s="314">
        <v>1950</v>
      </c>
      <c r="C101" s="765">
        <v>10548</v>
      </c>
      <c r="D101" s="746"/>
      <c r="E101" s="746"/>
      <c r="F101" s="746">
        <v>40431</v>
      </c>
      <c r="G101" s="746"/>
      <c r="H101" s="746"/>
      <c r="I101" s="747"/>
      <c r="J101" s="746"/>
      <c r="K101" s="746"/>
    </row>
    <row r="102" spans="1:11" ht="12.75" customHeight="1">
      <c r="A102" s="312" t="s">
        <v>205</v>
      </c>
      <c r="B102" s="314">
        <v>1960</v>
      </c>
      <c r="C102" s="765"/>
      <c r="D102" s="765"/>
      <c r="E102" s="765"/>
      <c r="F102" s="765"/>
      <c r="G102" s="765"/>
      <c r="H102" s="765"/>
      <c r="I102" s="746"/>
      <c r="J102" s="765"/>
      <c r="K102" s="746"/>
    </row>
    <row r="103" spans="1:11" ht="12.75" customHeight="1">
      <c r="A103" s="312" t="s">
        <v>206</v>
      </c>
      <c r="B103" s="314">
        <v>1970</v>
      </c>
      <c r="C103" s="765">
        <v>12565</v>
      </c>
      <c r="D103" s="788"/>
      <c r="E103" s="754"/>
      <c r="F103" s="788"/>
      <c r="G103" s="750"/>
      <c r="H103" s="788"/>
      <c r="I103" s="747"/>
      <c r="J103" s="750"/>
      <c r="K103" s="750"/>
    </row>
    <row r="104" spans="1:11" ht="12.75" customHeight="1">
      <c r="A104" s="312" t="s">
        <v>207</v>
      </c>
      <c r="B104" s="314">
        <v>1980</v>
      </c>
      <c r="C104" s="765"/>
      <c r="D104" s="765"/>
      <c r="E104" s="765"/>
      <c r="F104" s="765"/>
      <c r="G104" s="765"/>
      <c r="H104" s="765"/>
      <c r="I104" s="746"/>
      <c r="J104" s="765"/>
      <c r="K104" s="746"/>
    </row>
    <row r="105" spans="1:11" ht="12.75" customHeight="1">
      <c r="A105" s="312" t="s">
        <v>292</v>
      </c>
      <c r="B105" s="314">
        <v>1983</v>
      </c>
      <c r="C105" s="747"/>
      <c r="D105" s="747"/>
      <c r="E105" s="778"/>
      <c r="F105" s="747"/>
      <c r="G105" s="747"/>
      <c r="H105" s="765"/>
      <c r="I105" s="747"/>
      <c r="J105" s="775"/>
      <c r="K105" s="775"/>
    </row>
    <row r="106" spans="1:11" ht="12.75" customHeight="1">
      <c r="A106" s="312" t="s">
        <v>743</v>
      </c>
      <c r="B106" s="314">
        <v>1991</v>
      </c>
      <c r="C106" s="765"/>
      <c r="D106" s="746"/>
      <c r="E106" s="752"/>
      <c r="F106" s="746"/>
      <c r="G106" s="746"/>
      <c r="H106" s="746"/>
      <c r="I106" s="747"/>
      <c r="J106" s="747"/>
      <c r="K106" s="747"/>
    </row>
    <row r="107" spans="1:11" ht="12.75" customHeight="1">
      <c r="A107" s="312" t="s">
        <v>735</v>
      </c>
      <c r="B107" s="314">
        <v>1992</v>
      </c>
      <c r="C107" s="746"/>
      <c r="D107" s="774"/>
      <c r="E107" s="747"/>
      <c r="F107" s="747"/>
      <c r="G107" s="747"/>
      <c r="H107" s="775"/>
      <c r="I107" s="747"/>
      <c r="J107" s="747"/>
      <c r="K107" s="747"/>
    </row>
    <row r="108" spans="1:11" ht="12.75" customHeight="1">
      <c r="A108" s="312" t="s">
        <v>1156</v>
      </c>
      <c r="B108" s="314">
        <v>1993</v>
      </c>
      <c r="C108" s="746"/>
      <c r="D108" s="765"/>
      <c r="E108" s="746"/>
      <c r="F108" s="746"/>
      <c r="G108" s="746"/>
      <c r="H108" s="746"/>
      <c r="I108" s="782"/>
      <c r="J108" s="746"/>
      <c r="K108" s="746"/>
    </row>
    <row r="109" spans="1:11" ht="12.75" customHeight="1">
      <c r="A109" s="312" t="s">
        <v>77</v>
      </c>
      <c r="B109" s="314">
        <v>1999</v>
      </c>
      <c r="C109" s="765">
        <v>249449</v>
      </c>
      <c r="D109" s="746">
        <v>401</v>
      </c>
      <c r="E109" s="746"/>
      <c r="F109" s="746"/>
      <c r="G109" s="746"/>
      <c r="H109" s="746"/>
      <c r="I109" s="746"/>
      <c r="J109" s="746"/>
      <c r="K109" s="746"/>
    </row>
    <row r="110" spans="1:11" ht="12.75" customHeight="1" thickBot="1">
      <c r="A110" s="641" t="s">
        <v>429</v>
      </c>
      <c r="B110" s="643"/>
      <c r="C110" s="797">
        <f>SUM(C97:C109)</f>
        <v>288203</v>
      </c>
      <c r="D110" s="797">
        <f t="shared" ref="D110:K110" si="3">SUM(D97:D109)</f>
        <v>12846</v>
      </c>
      <c r="E110" s="797">
        <f t="shared" si="3"/>
        <v>0</v>
      </c>
      <c r="F110" s="797">
        <f t="shared" si="3"/>
        <v>40431</v>
      </c>
      <c r="G110" s="797">
        <f t="shared" si="3"/>
        <v>0</v>
      </c>
      <c r="H110" s="797">
        <f t="shared" si="3"/>
        <v>0</v>
      </c>
      <c r="I110" s="797">
        <f t="shared" si="3"/>
        <v>0</v>
      </c>
      <c r="J110" s="797">
        <f t="shared" si="3"/>
        <v>0</v>
      </c>
      <c r="K110" s="762">
        <f t="shared" si="3"/>
        <v>0</v>
      </c>
    </row>
    <row r="111" spans="1:11" ht="16" thickTop="1" thickBot="1">
      <c r="A111" s="644" t="s">
        <v>1517</v>
      </c>
      <c r="B111" s="1141" t="s">
        <v>509</v>
      </c>
      <c r="C111" s="803">
        <f>SUM(C12,C18,C40,C63,C67,C75,C83,C95,C110,)</f>
        <v>21942691</v>
      </c>
      <c r="D111" s="803">
        <f t="shared" ref="D111:K111" si="4">SUM(D12,D18,D40,D63,D67,D75,D83,D95,D110,)</f>
        <v>3846090</v>
      </c>
      <c r="E111" s="803">
        <f t="shared" si="4"/>
        <v>3449884</v>
      </c>
      <c r="F111" s="803">
        <f t="shared" si="4"/>
        <v>1556075</v>
      </c>
      <c r="G111" s="803">
        <f t="shared" si="4"/>
        <v>832396</v>
      </c>
      <c r="H111" s="803">
        <f t="shared" si="4"/>
        <v>58416</v>
      </c>
      <c r="I111" s="803">
        <f t="shared" si="4"/>
        <v>329469</v>
      </c>
      <c r="J111" s="803">
        <f t="shared" si="4"/>
        <v>387380</v>
      </c>
      <c r="K111" s="794">
        <f t="shared" si="4"/>
        <v>40784</v>
      </c>
    </row>
    <row r="112" spans="1:11" ht="16" thickTop="1" thickBot="1">
      <c r="A112" s="644" t="s">
        <v>1516</v>
      </c>
      <c r="B112" s="1141" t="s">
        <v>509</v>
      </c>
      <c r="C112" s="803">
        <f>SUM(C12,C18,C40,C63,C67,C75,C84,C95,C110)</f>
        <v>22249230</v>
      </c>
      <c r="D112" s="747"/>
      <c r="E112" s="747"/>
      <c r="F112" s="747"/>
      <c r="G112" s="747"/>
      <c r="H112" s="747"/>
      <c r="I112" s="747"/>
      <c r="J112" s="747"/>
      <c r="K112" s="747"/>
    </row>
    <row r="113" spans="1:12" ht="30" customHeight="1" thickTop="1">
      <c r="A113" s="609" t="s">
        <v>293</v>
      </c>
      <c r="B113" s="1142"/>
      <c r="C113" s="769"/>
      <c r="D113" s="769"/>
      <c r="E113" s="769"/>
      <c r="F113" s="769"/>
      <c r="G113" s="769"/>
      <c r="H113" s="769"/>
      <c r="I113" s="769"/>
      <c r="J113" s="769"/>
      <c r="K113" s="780"/>
    </row>
    <row r="114" spans="1:12" ht="12.75" customHeight="1">
      <c r="A114" s="319" t="s">
        <v>736</v>
      </c>
      <c r="B114" s="318">
        <v>2100</v>
      </c>
      <c r="C114" s="778">
        <v>24253</v>
      </c>
      <c r="D114" s="752"/>
      <c r="E114" s="774"/>
      <c r="F114" s="752"/>
      <c r="G114" s="752"/>
      <c r="H114" s="774"/>
      <c r="I114" s="747"/>
      <c r="J114" s="747"/>
      <c r="K114" s="747"/>
    </row>
    <row r="115" spans="1:12" ht="12.75" customHeight="1">
      <c r="A115" s="312" t="s">
        <v>737</v>
      </c>
      <c r="B115" s="314">
        <v>2200</v>
      </c>
      <c r="C115" s="765"/>
      <c r="D115" s="746"/>
      <c r="E115" s="774"/>
      <c r="F115" s="746"/>
      <c r="G115" s="746"/>
      <c r="H115" s="774"/>
      <c r="I115" s="747"/>
      <c r="J115" s="747"/>
      <c r="K115" s="747"/>
      <c r="L115" s="347"/>
    </row>
    <row r="116" spans="1:12" ht="12.75" customHeight="1">
      <c r="A116" s="312" t="s">
        <v>28</v>
      </c>
      <c r="B116" s="314">
        <v>2300</v>
      </c>
      <c r="C116" s="765"/>
      <c r="D116" s="746"/>
      <c r="E116" s="774"/>
      <c r="F116" s="746"/>
      <c r="G116" s="746"/>
      <c r="H116" s="774"/>
      <c r="I116" s="747"/>
      <c r="J116" s="747"/>
      <c r="K116" s="747"/>
    </row>
    <row r="117" spans="1:12" ht="15" thickBot="1">
      <c r="A117" s="645" t="s">
        <v>722</v>
      </c>
      <c r="B117" s="1143" t="s">
        <v>508</v>
      </c>
      <c r="C117" s="804">
        <f>SUM(C114:C116)</f>
        <v>24253</v>
      </c>
      <c r="D117" s="804">
        <f>SUM(D114:D116)</f>
        <v>0</v>
      </c>
      <c r="E117" s="774" t="s">
        <v>1044</v>
      </c>
      <c r="F117" s="804">
        <f>SUM(F114:F116)</f>
        <v>0</v>
      </c>
      <c r="G117" s="804">
        <f>SUM(G114:G116)</f>
        <v>0</v>
      </c>
      <c r="H117" s="774"/>
      <c r="I117" s="747"/>
      <c r="J117" s="747"/>
      <c r="K117" s="747"/>
    </row>
    <row r="118" spans="1:12" ht="16.75" customHeight="1" thickTop="1">
      <c r="A118" s="610" t="s">
        <v>719</v>
      </c>
      <c r="B118" s="1144"/>
      <c r="C118" s="768"/>
      <c r="D118" s="769"/>
      <c r="E118" s="769"/>
      <c r="F118" s="769"/>
      <c r="G118" s="769"/>
      <c r="H118" s="769"/>
      <c r="I118" s="769"/>
      <c r="J118" s="769"/>
      <c r="K118" s="780"/>
    </row>
    <row r="119" spans="1:12" ht="18" customHeight="1">
      <c r="A119" s="616" t="s">
        <v>1192</v>
      </c>
      <c r="B119" s="617"/>
      <c r="C119" s="805"/>
      <c r="D119" s="782"/>
      <c r="E119" s="774"/>
      <c r="F119" s="782"/>
      <c r="G119" s="782"/>
      <c r="H119" s="774"/>
      <c r="I119" s="747"/>
      <c r="J119" s="782"/>
      <c r="K119" s="782"/>
    </row>
    <row r="120" spans="1:12" ht="12.75" customHeight="1">
      <c r="A120" s="312" t="s">
        <v>1291</v>
      </c>
      <c r="B120" s="351">
        <v>3001</v>
      </c>
      <c r="C120" s="778">
        <v>1349366</v>
      </c>
      <c r="D120" s="752"/>
      <c r="E120" s="746"/>
      <c r="F120" s="752"/>
      <c r="G120" s="752"/>
      <c r="H120" s="746"/>
      <c r="I120" s="747"/>
      <c r="J120" s="746"/>
      <c r="K120" s="746"/>
    </row>
    <row r="121" spans="1:12" ht="12.75" customHeight="1">
      <c r="A121" s="312" t="s">
        <v>1334</v>
      </c>
      <c r="B121" s="351">
        <v>3005</v>
      </c>
      <c r="C121" s="765"/>
      <c r="D121" s="746"/>
      <c r="E121" s="746"/>
      <c r="F121" s="746"/>
      <c r="G121" s="746"/>
      <c r="H121" s="746"/>
      <c r="I121" s="747"/>
      <c r="J121" s="746"/>
      <c r="K121" s="746"/>
    </row>
    <row r="122" spans="1:12" ht="12.75" customHeight="1">
      <c r="A122" s="312" t="s">
        <v>1393</v>
      </c>
      <c r="B122" s="351">
        <v>3030</v>
      </c>
      <c r="C122" s="765"/>
      <c r="D122" s="746"/>
      <c r="E122" s="746"/>
      <c r="F122" s="746"/>
      <c r="G122" s="746"/>
      <c r="H122" s="746"/>
      <c r="I122" s="747"/>
      <c r="J122" s="746"/>
      <c r="K122" s="746"/>
    </row>
    <row r="123" spans="1:12">
      <c r="A123" s="581" t="s">
        <v>1335</v>
      </c>
      <c r="B123" s="353">
        <v>3099</v>
      </c>
      <c r="C123" s="765"/>
      <c r="D123" s="746"/>
      <c r="E123" s="746"/>
      <c r="F123" s="746"/>
      <c r="G123" s="746"/>
      <c r="H123" s="746"/>
      <c r="I123" s="747"/>
      <c r="J123" s="746"/>
      <c r="K123" s="746"/>
    </row>
    <row r="124" spans="1:12" ht="12.5" customHeight="1" thickBot="1">
      <c r="A124" s="641" t="s">
        <v>430</v>
      </c>
      <c r="B124" s="646"/>
      <c r="C124" s="797">
        <f t="shared" ref="C124:H124" si="5">SUM(C120:C123)</f>
        <v>1349366</v>
      </c>
      <c r="D124" s="797">
        <f t="shared" si="5"/>
        <v>0</v>
      </c>
      <c r="E124" s="797">
        <f t="shared" si="5"/>
        <v>0</v>
      </c>
      <c r="F124" s="797">
        <f t="shared" si="5"/>
        <v>0</v>
      </c>
      <c r="G124" s="797">
        <f t="shared" si="5"/>
        <v>0</v>
      </c>
      <c r="H124" s="797">
        <f t="shared" si="5"/>
        <v>0</v>
      </c>
      <c r="I124" s="747"/>
      <c r="J124" s="797">
        <f>SUM(J120:J123)</f>
        <v>0</v>
      </c>
      <c r="K124" s="762">
        <f>SUM(K120:K123)</f>
        <v>0</v>
      </c>
    </row>
    <row r="125" spans="1:12" ht="15.75" customHeight="1" thickTop="1">
      <c r="A125" s="613" t="s">
        <v>1191</v>
      </c>
      <c r="B125" s="618"/>
      <c r="C125" s="806"/>
      <c r="D125" s="774"/>
      <c r="E125" s="747"/>
      <c r="F125" s="807"/>
      <c r="G125" s="747"/>
      <c r="H125" s="747"/>
      <c r="I125" s="747"/>
      <c r="J125" s="747"/>
      <c r="K125" s="747"/>
    </row>
    <row r="126" spans="1:12" ht="15" customHeight="1">
      <c r="A126" s="619" t="s">
        <v>596</v>
      </c>
      <c r="B126" s="620"/>
      <c r="C126" s="782"/>
      <c r="D126" s="774"/>
      <c r="E126" s="747"/>
      <c r="F126" s="782"/>
      <c r="G126" s="747"/>
      <c r="H126" s="747"/>
      <c r="I126" s="747"/>
      <c r="J126" s="747"/>
      <c r="K126" s="747"/>
    </row>
    <row r="127" spans="1:12" ht="12.75" customHeight="1">
      <c r="A127" s="312" t="s">
        <v>772</v>
      </c>
      <c r="B127" s="354">
        <v>3100</v>
      </c>
      <c r="C127" s="752">
        <v>168639</v>
      </c>
      <c r="D127" s="774"/>
      <c r="E127" s="747"/>
      <c r="F127" s="796"/>
      <c r="G127" s="747"/>
      <c r="H127" s="747"/>
      <c r="I127" s="747"/>
      <c r="J127" s="747"/>
      <c r="K127" s="747"/>
    </row>
    <row r="128" spans="1:12" ht="12.75" customHeight="1">
      <c r="A128" s="312" t="s">
        <v>1614</v>
      </c>
      <c r="B128" s="351">
        <v>3105</v>
      </c>
      <c r="C128" s="746"/>
      <c r="D128" s="774"/>
      <c r="E128" s="747"/>
      <c r="F128" s="746"/>
      <c r="G128" s="747"/>
      <c r="H128" s="747"/>
      <c r="I128" s="747"/>
      <c r="J128" s="747"/>
      <c r="K128" s="747"/>
    </row>
    <row r="129" spans="1:11" ht="12.75" customHeight="1">
      <c r="A129" s="312" t="s">
        <v>773</v>
      </c>
      <c r="B129" s="351">
        <v>3110</v>
      </c>
      <c r="C129" s="765"/>
      <c r="D129" s="746"/>
      <c r="E129" s="747"/>
      <c r="F129" s="746"/>
      <c r="G129" s="747"/>
      <c r="H129" s="747"/>
      <c r="I129" s="747"/>
      <c r="J129" s="747"/>
      <c r="K129" s="747"/>
    </row>
    <row r="130" spans="1:11" ht="12.75" customHeight="1">
      <c r="A130" s="312" t="s">
        <v>103</v>
      </c>
      <c r="B130" s="351">
        <v>3120</v>
      </c>
      <c r="C130" s="746">
        <v>39038</v>
      </c>
      <c r="D130" s="774"/>
      <c r="E130" s="747"/>
      <c r="F130" s="746"/>
      <c r="G130" s="747"/>
      <c r="H130" s="747"/>
      <c r="I130" s="747"/>
      <c r="J130" s="747"/>
      <c r="K130" s="747"/>
    </row>
    <row r="131" spans="1:11" ht="12.75" customHeight="1">
      <c r="A131" s="312" t="s">
        <v>1162</v>
      </c>
      <c r="B131" s="351">
        <v>3130</v>
      </c>
      <c r="C131" s="746"/>
      <c r="D131" s="774"/>
      <c r="E131" s="747"/>
      <c r="F131" s="746"/>
      <c r="G131" s="747"/>
      <c r="H131" s="747"/>
      <c r="I131" s="747"/>
      <c r="J131" s="747"/>
      <c r="K131" s="747"/>
    </row>
    <row r="132" spans="1:11" ht="12.75" customHeight="1">
      <c r="A132" s="312" t="s">
        <v>120</v>
      </c>
      <c r="B132" s="351">
        <v>3145</v>
      </c>
      <c r="C132" s="746">
        <v>909</v>
      </c>
      <c r="D132" s="774"/>
      <c r="E132" s="747"/>
      <c r="F132" s="746"/>
      <c r="G132" s="747"/>
      <c r="H132" s="747"/>
      <c r="I132" s="747"/>
      <c r="J132" s="747"/>
      <c r="K132" s="747"/>
    </row>
    <row r="133" spans="1:11" ht="12.75" customHeight="1">
      <c r="A133" s="312" t="s">
        <v>65</v>
      </c>
      <c r="B133" s="351">
        <v>3199</v>
      </c>
      <c r="C133" s="765"/>
      <c r="D133" s="746"/>
      <c r="E133" s="747"/>
      <c r="F133" s="746"/>
      <c r="G133" s="747"/>
      <c r="H133" s="747"/>
      <c r="I133" s="747"/>
      <c r="J133" s="747"/>
      <c r="K133" s="747"/>
    </row>
    <row r="134" spans="1:11" ht="12.75" customHeight="1" thickBot="1">
      <c r="A134" s="641" t="s">
        <v>919</v>
      </c>
      <c r="B134" s="647"/>
      <c r="C134" s="797">
        <f>SUM(C127:C133)</f>
        <v>208586</v>
      </c>
      <c r="D134" s="797">
        <f>SUM(D127:D133)</f>
        <v>0</v>
      </c>
      <c r="E134" s="748" t="s">
        <v>1044</v>
      </c>
      <c r="F134" s="797">
        <f>SUM(F127:F133)</f>
        <v>0</v>
      </c>
      <c r="G134" s="747" t="s">
        <v>1044</v>
      </c>
      <c r="H134" s="747" t="s">
        <v>1044</v>
      </c>
      <c r="I134" s="747" t="s">
        <v>1044</v>
      </c>
      <c r="J134" s="747" t="s">
        <v>1044</v>
      </c>
      <c r="K134" s="747" t="s">
        <v>1044</v>
      </c>
    </row>
    <row r="135" spans="1:11" ht="15.75" customHeight="1" thickTop="1">
      <c r="A135" s="621" t="s">
        <v>209</v>
      </c>
      <c r="B135" s="622"/>
      <c r="C135" s="798"/>
      <c r="D135" s="798"/>
      <c r="E135" s="774"/>
      <c r="F135" s="798"/>
      <c r="G135" s="747"/>
      <c r="H135" s="747"/>
      <c r="I135" s="747"/>
      <c r="J135" s="747"/>
      <c r="K135" s="747"/>
    </row>
    <row r="136" spans="1:11">
      <c r="A136" s="312" t="s">
        <v>533</v>
      </c>
      <c r="B136" s="351">
        <v>3200</v>
      </c>
      <c r="C136" s="765"/>
      <c r="D136" s="746"/>
      <c r="E136" s="774"/>
      <c r="F136" s="747"/>
      <c r="G136" s="746"/>
      <c r="H136" s="747"/>
      <c r="I136" s="747"/>
      <c r="J136" s="747"/>
      <c r="K136" s="747"/>
    </row>
    <row r="137" spans="1:11" ht="12.75" customHeight="1">
      <c r="A137" s="312" t="s">
        <v>598</v>
      </c>
      <c r="B137" s="351">
        <v>3220</v>
      </c>
      <c r="C137" s="765"/>
      <c r="D137" s="746"/>
      <c r="E137" s="774"/>
      <c r="F137" s="747"/>
      <c r="G137" s="746"/>
      <c r="H137" s="747"/>
      <c r="I137" s="747"/>
      <c r="J137" s="747"/>
      <c r="K137" s="747"/>
    </row>
    <row r="138" spans="1:11" ht="12.75" customHeight="1">
      <c r="A138" s="312" t="s">
        <v>208</v>
      </c>
      <c r="B138" s="351">
        <v>3225</v>
      </c>
      <c r="C138" s="765"/>
      <c r="D138" s="746"/>
      <c r="E138" s="774"/>
      <c r="F138" s="747"/>
      <c r="G138" s="746"/>
      <c r="H138" s="747"/>
      <c r="I138" s="747"/>
      <c r="J138" s="747"/>
      <c r="K138" s="747"/>
    </row>
    <row r="139" spans="1:11" ht="12.75" customHeight="1">
      <c r="A139" s="312" t="s">
        <v>534</v>
      </c>
      <c r="B139" s="351">
        <v>3235</v>
      </c>
      <c r="C139" s="765"/>
      <c r="D139" s="746"/>
      <c r="E139" s="774"/>
      <c r="F139" s="747"/>
      <c r="G139" s="746"/>
      <c r="H139" s="747"/>
      <c r="I139" s="747"/>
      <c r="J139" s="747"/>
      <c r="K139" s="747"/>
    </row>
    <row r="140" spans="1:11" ht="12.75" customHeight="1">
      <c r="A140" s="312" t="s">
        <v>535</v>
      </c>
      <c r="B140" s="351">
        <v>3240</v>
      </c>
      <c r="C140" s="765"/>
      <c r="D140" s="746"/>
      <c r="E140" s="774"/>
      <c r="F140" s="747"/>
      <c r="G140" s="746"/>
      <c r="H140" s="747"/>
      <c r="I140" s="747"/>
      <c r="J140" s="747"/>
      <c r="K140" s="747"/>
    </row>
    <row r="141" spans="1:11" ht="12.75" customHeight="1">
      <c r="A141" s="312" t="s">
        <v>536</v>
      </c>
      <c r="B141" s="351">
        <v>3270</v>
      </c>
      <c r="C141" s="765"/>
      <c r="D141" s="746"/>
      <c r="E141" s="774"/>
      <c r="F141" s="747"/>
      <c r="G141" s="746"/>
      <c r="H141" s="747"/>
      <c r="I141" s="747"/>
      <c r="J141" s="747"/>
      <c r="K141" s="747"/>
    </row>
    <row r="142" spans="1:11" ht="12.75" customHeight="1">
      <c r="A142" s="312" t="s">
        <v>66</v>
      </c>
      <c r="B142" s="351">
        <v>3299</v>
      </c>
      <c r="C142" s="765"/>
      <c r="D142" s="746"/>
      <c r="E142" s="774"/>
      <c r="F142" s="751"/>
      <c r="G142" s="746"/>
      <c r="H142" s="747"/>
      <c r="I142" s="747"/>
      <c r="J142" s="747"/>
      <c r="K142" s="747"/>
    </row>
    <row r="143" spans="1:11" ht="12.75" customHeight="1" thickBot="1">
      <c r="A143" s="641" t="s">
        <v>537</v>
      </c>
      <c r="B143" s="647"/>
      <c r="C143" s="797">
        <f>SUM(C136:C142)</f>
        <v>0</v>
      </c>
      <c r="D143" s="797">
        <f>SUM(D136:D142)</f>
        <v>0</v>
      </c>
      <c r="E143" s="774" t="s">
        <v>1044</v>
      </c>
      <c r="F143" s="751"/>
      <c r="G143" s="797">
        <f>SUM(G136:G142)</f>
        <v>0</v>
      </c>
      <c r="H143" s="747" t="s">
        <v>1044</v>
      </c>
      <c r="I143" s="747" t="s">
        <v>1044</v>
      </c>
      <c r="J143" s="747" t="s">
        <v>1044</v>
      </c>
      <c r="K143" s="747" t="s">
        <v>1044</v>
      </c>
    </row>
    <row r="144" spans="1:11" ht="15.75" customHeight="1" thickTop="1">
      <c r="A144" s="621" t="s">
        <v>599</v>
      </c>
      <c r="B144" s="622"/>
      <c r="C144" s="798"/>
      <c r="D144" s="807"/>
      <c r="E144" s="774"/>
      <c r="F144" s="798"/>
      <c r="G144" s="798"/>
      <c r="H144" s="747"/>
      <c r="I144" s="747"/>
      <c r="J144" s="747"/>
      <c r="K144" s="747"/>
    </row>
    <row r="145" spans="1:11" ht="12.75" customHeight="1">
      <c r="A145" s="312" t="s">
        <v>538</v>
      </c>
      <c r="B145" s="351">
        <v>3305</v>
      </c>
      <c r="C145" s="746"/>
      <c r="D145" s="747"/>
      <c r="E145" s="774"/>
      <c r="F145" s="747"/>
      <c r="G145" s="746"/>
      <c r="H145" s="747"/>
      <c r="I145" s="747"/>
      <c r="J145" s="747"/>
      <c r="K145" s="747"/>
    </row>
    <row r="146" spans="1:11" ht="12.75" customHeight="1">
      <c r="A146" s="312" t="s">
        <v>294</v>
      </c>
      <c r="B146" s="351">
        <v>3310</v>
      </c>
      <c r="C146" s="765"/>
      <c r="D146" s="747"/>
      <c r="E146" s="774"/>
      <c r="F146" s="747"/>
      <c r="G146" s="746"/>
      <c r="H146" s="747"/>
      <c r="I146" s="747"/>
      <c r="J146" s="747"/>
      <c r="K146" s="747"/>
    </row>
    <row r="147" spans="1:11" ht="15" thickBot="1">
      <c r="A147" s="641" t="s">
        <v>342</v>
      </c>
      <c r="B147" s="647"/>
      <c r="C147" s="762">
        <f>SUM(C145:C146)</f>
        <v>0</v>
      </c>
      <c r="D147" s="747"/>
      <c r="E147" s="774"/>
      <c r="F147" s="747"/>
      <c r="G147" s="767">
        <f>SUM(G145:G146)</f>
        <v>0</v>
      </c>
      <c r="H147" s="747"/>
      <c r="I147" s="747"/>
      <c r="J147" s="747"/>
      <c r="K147" s="747"/>
    </row>
    <row r="148" spans="1:11" ht="12.75" customHeight="1" thickTop="1">
      <c r="A148" s="582" t="s">
        <v>937</v>
      </c>
      <c r="B148" s="355">
        <v>3360</v>
      </c>
      <c r="C148" s="808">
        <v>8627</v>
      </c>
      <c r="D148" s="809"/>
      <c r="E148" s="774"/>
      <c r="F148" s="747"/>
      <c r="G148" s="810"/>
      <c r="H148" s="747"/>
      <c r="I148" s="747"/>
      <c r="J148" s="747"/>
      <c r="K148" s="747"/>
    </row>
    <row r="149" spans="1:11" ht="12.75" customHeight="1" thickBot="1">
      <c r="A149" s="583" t="s">
        <v>826</v>
      </c>
      <c r="B149" s="356">
        <v>3365</v>
      </c>
      <c r="C149" s="793"/>
      <c r="D149" s="793"/>
      <c r="E149" s="774"/>
      <c r="F149" s="747"/>
      <c r="G149" s="793"/>
      <c r="H149" s="747"/>
      <c r="I149" s="747"/>
      <c r="J149" s="747"/>
      <c r="K149" s="747"/>
    </row>
    <row r="150" spans="1:11" ht="12.75" customHeight="1" thickTop="1" thickBot="1">
      <c r="A150" s="584" t="s">
        <v>121</v>
      </c>
      <c r="B150" s="357">
        <v>3370</v>
      </c>
      <c r="C150" s="793">
        <v>28513</v>
      </c>
      <c r="D150" s="793"/>
      <c r="E150" s="774"/>
      <c r="F150" s="747"/>
      <c r="G150" s="747"/>
      <c r="H150" s="747"/>
      <c r="I150" s="747"/>
      <c r="J150" s="747"/>
      <c r="K150" s="747"/>
    </row>
    <row r="151" spans="1:11" ht="12.75" customHeight="1" thickTop="1" thickBot="1">
      <c r="A151" s="584" t="s">
        <v>687</v>
      </c>
      <c r="B151" s="357">
        <v>3410</v>
      </c>
      <c r="C151" s="811"/>
      <c r="D151" s="792"/>
      <c r="E151" s="812"/>
      <c r="F151" s="791"/>
      <c r="G151" s="791"/>
      <c r="H151" s="791"/>
      <c r="I151" s="791"/>
      <c r="J151" s="791"/>
      <c r="K151" s="791"/>
    </row>
    <row r="152" spans="1:11" ht="12.75" customHeight="1" thickTop="1" thickBot="1">
      <c r="A152" s="584" t="s">
        <v>67</v>
      </c>
      <c r="B152" s="357">
        <v>3499</v>
      </c>
      <c r="C152" s="811"/>
      <c r="D152" s="792"/>
      <c r="E152" s="793"/>
      <c r="F152" s="793"/>
      <c r="G152" s="793"/>
      <c r="H152" s="793"/>
      <c r="I152" s="793"/>
      <c r="J152" s="793"/>
      <c r="K152" s="793"/>
    </row>
    <row r="153" spans="1:11" ht="15.75" customHeight="1" thickTop="1">
      <c r="A153" s="621" t="s">
        <v>397</v>
      </c>
      <c r="B153" s="623"/>
      <c r="C153" s="798"/>
      <c r="D153" s="747"/>
      <c r="E153" s="774"/>
      <c r="F153" s="747"/>
      <c r="G153" s="747"/>
      <c r="H153" s="747"/>
      <c r="I153" s="747"/>
      <c r="J153" s="747"/>
      <c r="K153" s="747"/>
    </row>
    <row r="154" spans="1:11" ht="12.75" customHeight="1">
      <c r="A154" s="312" t="s">
        <v>1163</v>
      </c>
      <c r="B154" s="351">
        <v>3500</v>
      </c>
      <c r="C154" s="765"/>
      <c r="D154" s="746"/>
      <c r="E154" s="774"/>
      <c r="F154" s="746">
        <v>396829</v>
      </c>
      <c r="G154" s="746"/>
      <c r="H154" s="747"/>
      <c r="I154" s="747"/>
      <c r="J154" s="747"/>
      <c r="K154" s="747"/>
    </row>
    <row r="155" spans="1:11" ht="12.75" customHeight="1">
      <c r="A155" s="312" t="s">
        <v>938</v>
      </c>
      <c r="B155" s="351">
        <v>3510</v>
      </c>
      <c r="C155" s="765"/>
      <c r="D155" s="746"/>
      <c r="E155" s="774"/>
      <c r="F155" s="746">
        <v>468478</v>
      </c>
      <c r="G155" s="746"/>
      <c r="H155" s="747"/>
      <c r="I155" s="747"/>
      <c r="J155" s="747"/>
      <c r="K155" s="747"/>
    </row>
    <row r="156" spans="1:11" ht="12.75" customHeight="1">
      <c r="A156" s="312" t="s">
        <v>68</v>
      </c>
      <c r="B156" s="351">
        <v>3599</v>
      </c>
      <c r="C156" s="765"/>
      <c r="D156" s="746"/>
      <c r="E156" s="774"/>
      <c r="F156" s="746"/>
      <c r="G156" s="746"/>
      <c r="H156" s="747"/>
      <c r="I156" s="747"/>
      <c r="J156" s="747"/>
      <c r="K156" s="747"/>
    </row>
    <row r="157" spans="1:11" ht="12.75" customHeight="1" thickBot="1">
      <c r="A157" s="641" t="s">
        <v>93</v>
      </c>
      <c r="B157" s="647"/>
      <c r="C157" s="797">
        <f>SUM(C154:C156)</f>
        <v>0</v>
      </c>
      <c r="D157" s="797">
        <f>SUM(D154:D156)</f>
        <v>0</v>
      </c>
      <c r="E157" s="774"/>
      <c r="F157" s="797">
        <f>SUM(F154:F156)</f>
        <v>865307</v>
      </c>
      <c r="G157" s="797">
        <f>SUM(G154:G156)</f>
        <v>0</v>
      </c>
      <c r="H157" s="747"/>
      <c r="I157" s="747"/>
      <c r="J157" s="747"/>
      <c r="K157" s="747"/>
    </row>
    <row r="158" spans="1:11" ht="12.75" customHeight="1" thickTop="1" thickBot="1">
      <c r="A158" s="584" t="s">
        <v>326</v>
      </c>
      <c r="B158" s="357">
        <v>3610</v>
      </c>
      <c r="C158" s="792"/>
      <c r="D158" s="747"/>
      <c r="E158" s="774"/>
      <c r="F158" s="747"/>
      <c r="G158" s="747"/>
      <c r="H158" s="747"/>
      <c r="I158" s="747"/>
      <c r="J158" s="747"/>
      <c r="K158" s="747"/>
    </row>
    <row r="159" spans="1:11" ht="12.75" customHeight="1" thickTop="1" thickBot="1">
      <c r="A159" s="584" t="s">
        <v>50</v>
      </c>
      <c r="B159" s="357">
        <v>3660</v>
      </c>
      <c r="C159" s="793"/>
      <c r="D159" s="791"/>
      <c r="E159" s="774"/>
      <c r="F159" s="791"/>
      <c r="G159" s="791"/>
      <c r="H159" s="747"/>
      <c r="I159" s="747"/>
      <c r="J159" s="747"/>
      <c r="K159" s="747"/>
    </row>
    <row r="160" spans="1:11" ht="12.75" customHeight="1" thickTop="1" thickBot="1">
      <c r="A160" s="584" t="s">
        <v>900</v>
      </c>
      <c r="B160" s="357">
        <v>3695</v>
      </c>
      <c r="C160" s="792"/>
      <c r="D160" s="747"/>
      <c r="E160" s="774"/>
      <c r="F160" s="792"/>
      <c r="G160" s="792"/>
      <c r="H160" s="747"/>
      <c r="I160" s="747"/>
      <c r="J160" s="747"/>
      <c r="K160" s="747"/>
    </row>
    <row r="161" spans="1:11" ht="12.75" customHeight="1" thickTop="1" thickBot="1">
      <c r="A161" s="584" t="s">
        <v>932</v>
      </c>
      <c r="B161" s="357">
        <v>3705</v>
      </c>
      <c r="C161" s="792">
        <v>175468</v>
      </c>
      <c r="D161" s="791"/>
      <c r="E161" s="774"/>
      <c r="F161" s="792"/>
      <c r="G161" s="792"/>
      <c r="H161" s="747"/>
      <c r="I161" s="747"/>
      <c r="J161" s="747"/>
      <c r="K161" s="747"/>
    </row>
    <row r="162" spans="1:11" ht="12.75" customHeight="1" thickTop="1" thickBot="1">
      <c r="A162" s="584" t="s">
        <v>39</v>
      </c>
      <c r="B162" s="357">
        <v>3766</v>
      </c>
      <c r="C162" s="792"/>
      <c r="D162" s="791"/>
      <c r="E162" s="774"/>
      <c r="F162" s="792"/>
      <c r="G162" s="792"/>
      <c r="H162" s="747"/>
      <c r="I162" s="747"/>
      <c r="J162" s="747"/>
      <c r="K162" s="747"/>
    </row>
    <row r="163" spans="1:11" ht="12.75" customHeight="1" thickTop="1" thickBot="1">
      <c r="A163" s="584" t="s">
        <v>885</v>
      </c>
      <c r="B163" s="357">
        <v>3767</v>
      </c>
      <c r="C163" s="792"/>
      <c r="D163" s="792"/>
      <c r="E163" s="774"/>
      <c r="F163" s="792"/>
      <c r="G163" s="792"/>
      <c r="H163" s="747"/>
      <c r="I163" s="747"/>
      <c r="J163" s="747"/>
      <c r="K163" s="747"/>
    </row>
    <row r="164" spans="1:11" ht="12.75" customHeight="1" thickTop="1" thickBot="1">
      <c r="A164" s="584" t="s">
        <v>886</v>
      </c>
      <c r="B164" s="357">
        <v>3775</v>
      </c>
      <c r="C164" s="792"/>
      <c r="D164" s="793"/>
      <c r="E164" s="791"/>
      <c r="F164" s="793"/>
      <c r="G164" s="793"/>
      <c r="H164" s="791"/>
      <c r="I164" s="747"/>
      <c r="J164" s="747"/>
      <c r="K164" s="791"/>
    </row>
    <row r="165" spans="1:11" ht="12.75" customHeight="1" thickTop="1" thickBot="1">
      <c r="A165" s="584" t="s">
        <v>1164</v>
      </c>
      <c r="B165" s="357">
        <v>3780</v>
      </c>
      <c r="C165" s="792"/>
      <c r="D165" s="791"/>
      <c r="E165" s="792"/>
      <c r="F165" s="792"/>
      <c r="G165" s="792"/>
      <c r="H165" s="792"/>
      <c r="I165" s="747"/>
      <c r="J165" s="747"/>
      <c r="K165" s="792"/>
    </row>
    <row r="166" spans="1:11" ht="12.75" customHeight="1" thickTop="1" thickBot="1">
      <c r="A166" s="584" t="s">
        <v>765</v>
      </c>
      <c r="B166" s="357">
        <v>3815</v>
      </c>
      <c r="C166" s="792"/>
      <c r="D166" s="747"/>
      <c r="E166" s="774"/>
      <c r="F166" s="792"/>
      <c r="G166" s="747"/>
      <c r="H166" s="747"/>
      <c r="I166" s="747"/>
      <c r="J166" s="747"/>
      <c r="K166" s="747"/>
    </row>
    <row r="167" spans="1:11" ht="12.75" customHeight="1" thickTop="1" thickBot="1">
      <c r="A167" s="584" t="s">
        <v>343</v>
      </c>
      <c r="B167" s="357">
        <v>3825</v>
      </c>
      <c r="C167" s="792"/>
      <c r="D167" s="747"/>
      <c r="E167" s="774"/>
      <c r="F167" s="792"/>
      <c r="G167" s="747"/>
      <c r="H167" s="747"/>
      <c r="I167" s="747"/>
      <c r="J167" s="747"/>
      <c r="K167" s="747"/>
    </row>
    <row r="168" spans="1:11" ht="12.75" customHeight="1" thickTop="1" thickBot="1">
      <c r="A168" s="584" t="s">
        <v>295</v>
      </c>
      <c r="B168" s="357">
        <v>3920</v>
      </c>
      <c r="C168" s="807"/>
      <c r="D168" s="791"/>
      <c r="E168" s="747"/>
      <c r="F168" s="807"/>
      <c r="G168" s="747"/>
      <c r="H168" s="791"/>
      <c r="I168" s="747"/>
      <c r="J168" s="747"/>
      <c r="K168" s="747"/>
    </row>
    <row r="169" spans="1:11" ht="12.75" customHeight="1" thickTop="1" thickBot="1">
      <c r="A169" s="584" t="s">
        <v>296</v>
      </c>
      <c r="B169" s="357">
        <v>3925</v>
      </c>
      <c r="C169" s="782"/>
      <c r="D169" s="792"/>
      <c r="E169" s="782"/>
      <c r="F169" s="782"/>
      <c r="G169" s="747"/>
      <c r="H169" s="792"/>
      <c r="I169" s="747"/>
      <c r="J169" s="747"/>
      <c r="K169" s="791"/>
    </row>
    <row r="170" spans="1:11" ht="16" thickTop="1" thickBot="1">
      <c r="A170" s="584" t="s">
        <v>69</v>
      </c>
      <c r="B170" s="357">
        <v>3999</v>
      </c>
      <c r="C170" s="813">
        <v>1947</v>
      </c>
      <c r="D170" s="814"/>
      <c r="E170" s="814"/>
      <c r="F170" s="814"/>
      <c r="G170" s="815"/>
      <c r="H170" s="814"/>
      <c r="I170" s="815"/>
      <c r="J170" s="815"/>
      <c r="K170" s="814"/>
    </row>
    <row r="171" spans="1:11" ht="12.75" customHeight="1" thickTop="1" thickBot="1">
      <c r="A171" s="1858" t="s">
        <v>344</v>
      </c>
      <c r="B171" s="1859"/>
      <c r="C171" s="816">
        <f t="shared" ref="C171:K171" si="6">SUM(C134,C143,C147,C148:C152,C157,C158:C169,C170)</f>
        <v>423141</v>
      </c>
      <c r="D171" s="816">
        <f t="shared" si="6"/>
        <v>0</v>
      </c>
      <c r="E171" s="816">
        <f t="shared" si="6"/>
        <v>0</v>
      </c>
      <c r="F171" s="816">
        <f t="shared" si="6"/>
        <v>865307</v>
      </c>
      <c r="G171" s="816">
        <f t="shared" si="6"/>
        <v>0</v>
      </c>
      <c r="H171" s="816">
        <f t="shared" si="6"/>
        <v>0</v>
      </c>
      <c r="I171" s="816">
        <f t="shared" si="6"/>
        <v>0</v>
      </c>
      <c r="J171" s="816">
        <f t="shared" si="6"/>
        <v>0</v>
      </c>
      <c r="K171" s="789">
        <f t="shared" si="6"/>
        <v>0</v>
      </c>
    </row>
    <row r="172" spans="1:11" ht="12.75" customHeight="1" thickTop="1" thickBot="1">
      <c r="A172" s="641" t="s">
        <v>345</v>
      </c>
      <c r="B172" s="1141" t="s">
        <v>514</v>
      </c>
      <c r="C172" s="803">
        <f t="shared" ref="C172:K172" si="7">SUM(C124,C171)</f>
        <v>1772507</v>
      </c>
      <c r="D172" s="803">
        <f t="shared" si="7"/>
        <v>0</v>
      </c>
      <c r="E172" s="803">
        <f t="shared" si="7"/>
        <v>0</v>
      </c>
      <c r="F172" s="803">
        <f t="shared" si="7"/>
        <v>865307</v>
      </c>
      <c r="G172" s="803">
        <f t="shared" si="7"/>
        <v>0</v>
      </c>
      <c r="H172" s="803">
        <f t="shared" si="7"/>
        <v>0</v>
      </c>
      <c r="I172" s="803">
        <f t="shared" si="7"/>
        <v>0</v>
      </c>
      <c r="J172" s="803">
        <f t="shared" si="7"/>
        <v>0</v>
      </c>
      <c r="K172" s="794">
        <f t="shared" si="7"/>
        <v>0</v>
      </c>
    </row>
    <row r="173" spans="1:11" ht="16.75" customHeight="1" thickTop="1">
      <c r="A173" s="611" t="s">
        <v>720</v>
      </c>
      <c r="B173" s="1145"/>
      <c r="C173" s="768"/>
      <c r="D173" s="769"/>
      <c r="E173" s="769"/>
      <c r="F173" s="769"/>
      <c r="G173" s="769"/>
      <c r="H173" s="769"/>
      <c r="I173" s="769"/>
      <c r="J173" s="769"/>
      <c r="K173" s="780"/>
    </row>
    <row r="174" spans="1:11" ht="15.75" customHeight="1">
      <c r="A174" s="1860" t="s">
        <v>1193</v>
      </c>
      <c r="B174" s="1861"/>
      <c r="C174" s="781"/>
      <c r="D174" s="781"/>
      <c r="E174" s="774"/>
      <c r="F174" s="747"/>
      <c r="G174" s="747"/>
      <c r="H174" s="747"/>
      <c r="I174" s="747"/>
      <c r="J174" s="747"/>
      <c r="K174" s="747"/>
    </row>
    <row r="175" spans="1:11" ht="12.5" customHeight="1">
      <c r="A175" s="319" t="s">
        <v>926</v>
      </c>
      <c r="B175" s="318">
        <v>4001</v>
      </c>
      <c r="C175" s="778"/>
      <c r="D175" s="752"/>
      <c r="E175" s="746"/>
      <c r="F175" s="746"/>
      <c r="G175" s="746"/>
      <c r="H175" s="746"/>
      <c r="I175" s="746"/>
      <c r="J175" s="746"/>
      <c r="K175" s="746"/>
    </row>
    <row r="176" spans="1:11">
      <c r="A176" s="352" t="s">
        <v>721</v>
      </c>
      <c r="B176" s="358">
        <v>4009</v>
      </c>
      <c r="C176" s="765"/>
      <c r="D176" s="746"/>
      <c r="E176" s="746"/>
      <c r="F176" s="746"/>
      <c r="G176" s="746"/>
      <c r="H176" s="746"/>
      <c r="I176" s="746"/>
      <c r="J176" s="746"/>
      <c r="K176" s="746"/>
    </row>
    <row r="177" spans="1:11" ht="15" thickBot="1">
      <c r="A177" s="1864" t="s">
        <v>1289</v>
      </c>
      <c r="B177" s="1865"/>
      <c r="C177" s="797">
        <f>SUM(C175:C176)</f>
        <v>0</v>
      </c>
      <c r="D177" s="797">
        <f t="shared" ref="D177:K177" si="8">SUM(D175:D176)</f>
        <v>0</v>
      </c>
      <c r="E177" s="797">
        <f t="shared" si="8"/>
        <v>0</v>
      </c>
      <c r="F177" s="797">
        <f t="shared" si="8"/>
        <v>0</v>
      </c>
      <c r="G177" s="797">
        <f t="shared" si="8"/>
        <v>0</v>
      </c>
      <c r="H177" s="797">
        <f t="shared" si="8"/>
        <v>0</v>
      </c>
      <c r="I177" s="797">
        <f t="shared" si="8"/>
        <v>0</v>
      </c>
      <c r="J177" s="797">
        <f t="shared" si="8"/>
        <v>0</v>
      </c>
      <c r="K177" s="762">
        <f t="shared" si="8"/>
        <v>0</v>
      </c>
    </row>
    <row r="178" spans="1:11" s="123" customFormat="1" ht="15.75" customHeight="1" thickTop="1">
      <c r="A178" s="1868" t="s">
        <v>1288</v>
      </c>
      <c r="B178" s="1869"/>
      <c r="C178" s="817"/>
      <c r="D178" s="818"/>
      <c r="E178" s="819"/>
      <c r="F178" s="820"/>
      <c r="G178" s="820"/>
      <c r="H178" s="820"/>
      <c r="I178" s="820"/>
      <c r="J178" s="820"/>
      <c r="K178" s="820"/>
    </row>
    <row r="179" spans="1:11" ht="12.75" customHeight="1">
      <c r="A179" s="312" t="s">
        <v>927</v>
      </c>
      <c r="B179" s="314">
        <v>4045</v>
      </c>
      <c r="C179" s="765"/>
      <c r="D179" s="747"/>
      <c r="E179" s="774"/>
      <c r="F179" s="747"/>
      <c r="G179" s="747"/>
      <c r="H179" s="747"/>
      <c r="I179" s="747"/>
      <c r="J179" s="747"/>
      <c r="K179" s="747"/>
    </row>
    <row r="180" spans="1:11" ht="12.75" customHeight="1">
      <c r="A180" s="312" t="s">
        <v>928</v>
      </c>
      <c r="B180" s="314">
        <v>4050</v>
      </c>
      <c r="C180" s="765"/>
      <c r="D180" s="746"/>
      <c r="E180" s="774"/>
      <c r="F180" s="747"/>
      <c r="G180" s="747"/>
      <c r="H180" s="746"/>
      <c r="I180" s="747"/>
      <c r="J180" s="747"/>
      <c r="K180" s="747"/>
    </row>
    <row r="181" spans="1:11" ht="12.75" customHeight="1">
      <c r="A181" s="312" t="s">
        <v>218</v>
      </c>
      <c r="B181" s="314">
        <v>4060</v>
      </c>
      <c r="C181" s="778"/>
      <c r="D181" s="746"/>
      <c r="E181" s="747"/>
      <c r="F181" s="746"/>
      <c r="G181" s="746"/>
      <c r="H181" s="746"/>
      <c r="I181" s="747"/>
      <c r="J181" s="747"/>
      <c r="K181" s="782"/>
    </row>
    <row r="182" spans="1:11">
      <c r="A182" s="352" t="s">
        <v>704</v>
      </c>
      <c r="B182" s="358">
        <v>4090</v>
      </c>
      <c r="C182" s="765"/>
      <c r="D182" s="746"/>
      <c r="E182" s="747"/>
      <c r="F182" s="746"/>
      <c r="G182" s="746"/>
      <c r="H182" s="746"/>
      <c r="I182" s="747"/>
      <c r="J182" s="747"/>
      <c r="K182" s="746"/>
    </row>
    <row r="183" spans="1:11" ht="15" thickBot="1">
      <c r="A183" s="1866" t="s">
        <v>703</v>
      </c>
      <c r="B183" s="1867"/>
      <c r="C183" s="797">
        <f>SUM(C179:C182)</f>
        <v>0</v>
      </c>
      <c r="D183" s="797">
        <f>SUM(D179:D182)</f>
        <v>0</v>
      </c>
      <c r="E183" s="747"/>
      <c r="F183" s="797">
        <f>SUM(F179:F182)</f>
        <v>0</v>
      </c>
      <c r="G183" s="797">
        <f>SUM(G179:G182)</f>
        <v>0</v>
      </c>
      <c r="H183" s="797">
        <f>SUM(H179:H182)</f>
        <v>0</v>
      </c>
      <c r="I183" s="747"/>
      <c r="J183" s="747"/>
      <c r="K183" s="762">
        <f>SUM(K179:K182)</f>
        <v>0</v>
      </c>
    </row>
    <row r="184" spans="1:11" ht="22.5" customHeight="1" thickTop="1">
      <c r="A184" s="1862" t="s">
        <v>1337</v>
      </c>
      <c r="B184" s="1863"/>
      <c r="C184" s="821"/>
      <c r="D184" s="807"/>
      <c r="E184" s="774"/>
      <c r="F184" s="807"/>
      <c r="G184" s="807"/>
      <c r="H184" s="747"/>
      <c r="I184" s="747"/>
      <c r="J184" s="747"/>
      <c r="K184" s="747"/>
    </row>
    <row r="185" spans="1:11" ht="15.75" customHeight="1">
      <c r="A185" s="1146" t="s">
        <v>1237</v>
      </c>
      <c r="B185" s="1147"/>
      <c r="C185" s="805"/>
      <c r="D185" s="782"/>
      <c r="E185" s="774"/>
      <c r="F185" s="782"/>
      <c r="G185" s="782"/>
      <c r="H185" s="747"/>
      <c r="I185" s="747"/>
      <c r="J185" s="747"/>
      <c r="K185" s="747"/>
    </row>
    <row r="186" spans="1:11" ht="12.75" customHeight="1">
      <c r="A186" s="312" t="s">
        <v>1238</v>
      </c>
      <c r="B186" s="314">
        <v>4100</v>
      </c>
      <c r="C186" s="778"/>
      <c r="D186" s="752"/>
      <c r="E186" s="774"/>
      <c r="F186" s="752"/>
      <c r="G186" s="752"/>
      <c r="H186" s="747"/>
      <c r="I186" s="747"/>
      <c r="J186" s="747"/>
      <c r="K186" s="747"/>
    </row>
    <row r="187" spans="1:11" ht="12.75" customHeight="1">
      <c r="A187" s="312" t="s">
        <v>1239</v>
      </c>
      <c r="B187" s="314">
        <v>4105</v>
      </c>
      <c r="C187" s="765"/>
      <c r="D187" s="746"/>
      <c r="E187" s="774"/>
      <c r="F187" s="746"/>
      <c r="G187" s="746"/>
      <c r="H187" s="747"/>
      <c r="I187" s="747"/>
      <c r="J187" s="747"/>
      <c r="K187" s="747"/>
    </row>
    <row r="188" spans="1:11" ht="12.75" customHeight="1">
      <c r="A188" s="312" t="s">
        <v>1241</v>
      </c>
      <c r="B188" s="314">
        <v>4107</v>
      </c>
      <c r="C188" s="765"/>
      <c r="D188" s="746"/>
      <c r="E188" s="774"/>
      <c r="F188" s="746"/>
      <c r="G188" s="746"/>
      <c r="H188" s="747"/>
      <c r="I188" s="747"/>
      <c r="J188" s="747"/>
      <c r="K188" s="747"/>
    </row>
    <row r="189" spans="1:11" ht="12.75" customHeight="1">
      <c r="A189" s="312" t="s">
        <v>1240</v>
      </c>
      <c r="B189" s="314">
        <v>4199</v>
      </c>
      <c r="C189" s="765"/>
      <c r="D189" s="746"/>
      <c r="E189" s="774"/>
      <c r="F189" s="746"/>
      <c r="G189" s="746"/>
      <c r="H189" s="747"/>
      <c r="I189" s="747"/>
      <c r="J189" s="747"/>
      <c r="K189" s="747"/>
    </row>
    <row r="190" spans="1:11" ht="12.75" customHeight="1" thickBot="1">
      <c r="A190" s="641" t="s">
        <v>1242</v>
      </c>
      <c r="B190" s="642"/>
      <c r="C190" s="797">
        <f>SUM(C186:C189)</f>
        <v>0</v>
      </c>
      <c r="D190" s="797">
        <f>SUM(D186:D189)</f>
        <v>0</v>
      </c>
      <c r="E190" s="774"/>
      <c r="F190" s="797">
        <f>SUM(F186:F189)</f>
        <v>0</v>
      </c>
      <c r="G190" s="797">
        <f>SUM(G186:G189)</f>
        <v>0</v>
      </c>
      <c r="H190" s="747"/>
      <c r="I190" s="747"/>
      <c r="J190" s="747"/>
      <c r="K190" s="747"/>
    </row>
    <row r="191" spans="1:11" ht="15.75" customHeight="1" thickTop="1">
      <c r="A191" s="621" t="s">
        <v>399</v>
      </c>
      <c r="B191" s="624"/>
      <c r="C191" s="798"/>
      <c r="D191" s="807"/>
      <c r="E191" s="774"/>
      <c r="F191" s="798"/>
      <c r="G191" s="798"/>
      <c r="H191" s="747"/>
      <c r="I191" s="747"/>
      <c r="J191" s="747"/>
      <c r="K191" s="747"/>
    </row>
    <row r="192" spans="1:11">
      <c r="A192" s="312" t="s">
        <v>1165</v>
      </c>
      <c r="B192" s="314">
        <v>4200</v>
      </c>
      <c r="C192" s="746"/>
      <c r="D192" s="747"/>
      <c r="E192" s="774"/>
      <c r="F192" s="798"/>
      <c r="G192" s="822"/>
      <c r="H192" s="747"/>
      <c r="I192" s="747"/>
      <c r="J192" s="747"/>
      <c r="K192" s="747"/>
    </row>
    <row r="193" spans="1:11" ht="12.75" customHeight="1">
      <c r="A193" s="312" t="s">
        <v>939</v>
      </c>
      <c r="B193" s="314">
        <v>4210</v>
      </c>
      <c r="C193" s="746">
        <v>733718</v>
      </c>
      <c r="D193" s="747"/>
      <c r="E193" s="774"/>
      <c r="F193" s="747"/>
      <c r="G193" s="822"/>
      <c r="H193" s="747"/>
      <c r="I193" s="747"/>
      <c r="J193" s="747"/>
      <c r="K193" s="747"/>
    </row>
    <row r="194" spans="1:11" ht="12.75" customHeight="1">
      <c r="A194" s="312" t="s">
        <v>929</v>
      </c>
      <c r="B194" s="314">
        <v>4215</v>
      </c>
      <c r="C194" s="765">
        <v>2767</v>
      </c>
      <c r="D194" s="747"/>
      <c r="E194" s="774"/>
      <c r="F194" s="747"/>
      <c r="G194" s="822"/>
      <c r="H194" s="747"/>
      <c r="I194" s="747"/>
      <c r="J194" s="747"/>
      <c r="K194" s="747"/>
    </row>
    <row r="195" spans="1:11" ht="12.75" customHeight="1">
      <c r="A195" s="312" t="s">
        <v>940</v>
      </c>
      <c r="B195" s="314">
        <v>4220</v>
      </c>
      <c r="C195" s="765">
        <v>86284</v>
      </c>
      <c r="D195" s="747"/>
      <c r="E195" s="774"/>
      <c r="F195" s="747"/>
      <c r="G195" s="822"/>
      <c r="H195" s="747"/>
      <c r="I195" s="747"/>
      <c r="J195" s="747"/>
      <c r="K195" s="747"/>
    </row>
    <row r="196" spans="1:11" ht="12.75" customHeight="1">
      <c r="A196" s="312" t="s">
        <v>1166</v>
      </c>
      <c r="B196" s="314">
        <v>4225</v>
      </c>
      <c r="C196" s="765"/>
      <c r="D196" s="747"/>
      <c r="E196" s="774"/>
      <c r="F196" s="747"/>
      <c r="G196" s="822"/>
      <c r="H196" s="747"/>
      <c r="I196" s="747"/>
      <c r="J196" s="747"/>
      <c r="K196" s="747"/>
    </row>
    <row r="197" spans="1:11" ht="12.75" customHeight="1">
      <c r="A197" s="312" t="s">
        <v>1612</v>
      </c>
      <c r="B197" s="314">
        <v>4226</v>
      </c>
      <c r="C197" s="765"/>
      <c r="D197" s="747"/>
      <c r="E197" s="774"/>
      <c r="F197" s="747"/>
      <c r="G197" s="822"/>
      <c r="H197" s="747"/>
      <c r="I197" s="747"/>
      <c r="J197" s="747"/>
      <c r="K197" s="747"/>
    </row>
    <row r="198" spans="1:11" ht="12.75" customHeight="1">
      <c r="A198" s="312" t="s">
        <v>710</v>
      </c>
      <c r="B198" s="314">
        <v>4240</v>
      </c>
      <c r="C198" s="765"/>
      <c r="D198" s="747"/>
      <c r="E198" s="774"/>
      <c r="F198" s="747"/>
      <c r="G198" s="823"/>
      <c r="H198" s="747"/>
      <c r="I198" s="747"/>
      <c r="J198" s="747"/>
      <c r="K198" s="747"/>
    </row>
    <row r="199" spans="1:11" ht="12.75" customHeight="1">
      <c r="A199" s="312" t="s">
        <v>70</v>
      </c>
      <c r="B199" s="314">
        <v>4299</v>
      </c>
      <c r="C199" s="765"/>
      <c r="D199" s="747"/>
      <c r="E199" s="774"/>
      <c r="F199" s="747"/>
      <c r="G199" s="822"/>
      <c r="H199" s="747"/>
      <c r="I199" s="747"/>
      <c r="J199" s="747"/>
      <c r="K199" s="747"/>
    </row>
    <row r="200" spans="1:11" ht="12.75" customHeight="1" thickBot="1">
      <c r="A200" s="641" t="s">
        <v>487</v>
      </c>
      <c r="B200" s="642"/>
      <c r="C200" s="762">
        <f>SUM(C192:C199)</f>
        <v>822769</v>
      </c>
      <c r="D200" s="747"/>
      <c r="E200" s="747"/>
      <c r="F200" s="747"/>
      <c r="G200" s="762">
        <f>SUM(G192:G199)</f>
        <v>0</v>
      </c>
      <c r="H200" s="747"/>
      <c r="I200" s="747"/>
      <c r="J200" s="747"/>
      <c r="K200" s="747"/>
    </row>
    <row r="201" spans="1:11" ht="15.75" customHeight="1" thickTop="1">
      <c r="A201" s="621" t="s">
        <v>1014</v>
      </c>
      <c r="B201" s="624"/>
      <c r="C201" s="798"/>
      <c r="D201" s="747"/>
      <c r="E201" s="747"/>
      <c r="F201" s="747"/>
      <c r="G201" s="747"/>
      <c r="H201" s="747"/>
      <c r="I201" s="747"/>
      <c r="J201" s="747"/>
      <c r="K201" s="747"/>
    </row>
    <row r="202" spans="1:11" ht="12.75" customHeight="1">
      <c r="A202" s="312" t="s">
        <v>822</v>
      </c>
      <c r="B202" s="314">
        <v>4300</v>
      </c>
      <c r="C202" s="746">
        <v>191186</v>
      </c>
      <c r="D202" s="746"/>
      <c r="E202" s="747"/>
      <c r="F202" s="746"/>
      <c r="G202" s="746"/>
      <c r="H202" s="747"/>
      <c r="I202" s="747"/>
      <c r="J202" s="747"/>
      <c r="K202" s="747"/>
    </row>
    <row r="203" spans="1:11" ht="12.75" customHeight="1">
      <c r="A203" s="312" t="s">
        <v>823</v>
      </c>
      <c r="B203" s="314">
        <v>4305</v>
      </c>
      <c r="C203" s="765"/>
      <c r="D203" s="746"/>
      <c r="E203" s="747"/>
      <c r="F203" s="746"/>
      <c r="G203" s="746"/>
      <c r="H203" s="747"/>
      <c r="I203" s="747"/>
      <c r="J203" s="747"/>
      <c r="K203" s="747"/>
    </row>
    <row r="204" spans="1:11" ht="12.75" customHeight="1">
      <c r="A204" s="312" t="s">
        <v>918</v>
      </c>
      <c r="B204" s="314">
        <v>4340</v>
      </c>
      <c r="C204" s="765"/>
      <c r="D204" s="746"/>
      <c r="E204" s="747"/>
      <c r="F204" s="746"/>
      <c r="G204" s="746"/>
      <c r="H204" s="747"/>
      <c r="I204" s="747"/>
      <c r="J204" s="747"/>
      <c r="K204" s="747"/>
    </row>
    <row r="205" spans="1:11" ht="12.75" customHeight="1">
      <c r="A205" s="312" t="s">
        <v>71</v>
      </c>
      <c r="B205" s="314">
        <v>4399</v>
      </c>
      <c r="C205" s="765"/>
      <c r="D205" s="746"/>
      <c r="E205" s="747"/>
      <c r="F205" s="746"/>
      <c r="G205" s="746"/>
      <c r="H205" s="747"/>
      <c r="I205" s="747"/>
      <c r="J205" s="747"/>
      <c r="K205" s="747"/>
    </row>
    <row r="206" spans="1:11" ht="12.75" customHeight="1" thickBot="1">
      <c r="A206" s="641" t="s">
        <v>346</v>
      </c>
      <c r="B206" s="642"/>
      <c r="C206" s="797">
        <f>SUM(C202:C205)</f>
        <v>191186</v>
      </c>
      <c r="D206" s="797">
        <f>SUM(D202:D205)</f>
        <v>0</v>
      </c>
      <c r="E206" s="747"/>
      <c r="F206" s="797">
        <f>SUM(F202:F205)</f>
        <v>0</v>
      </c>
      <c r="G206" s="797">
        <f>SUM(G202:G205)</f>
        <v>0</v>
      </c>
      <c r="H206" s="747"/>
      <c r="I206" s="747"/>
      <c r="J206" s="747"/>
      <c r="K206" s="747"/>
    </row>
    <row r="207" spans="1:11" ht="15.75" customHeight="1" thickTop="1">
      <c r="A207" s="621" t="s">
        <v>1015</v>
      </c>
      <c r="B207" s="624"/>
      <c r="C207" s="798"/>
      <c r="D207" s="798"/>
      <c r="E207" s="747"/>
      <c r="F207" s="798"/>
      <c r="G207" s="798"/>
      <c r="H207" s="747"/>
      <c r="I207" s="747"/>
      <c r="J207" s="747"/>
      <c r="K207" s="747"/>
    </row>
    <row r="208" spans="1:11" ht="12.75" customHeight="1">
      <c r="A208" s="312" t="s">
        <v>1613</v>
      </c>
      <c r="B208" s="314">
        <v>4400</v>
      </c>
      <c r="C208" s="765">
        <v>702</v>
      </c>
      <c r="D208" s="746"/>
      <c r="E208" s="747"/>
      <c r="F208" s="746"/>
      <c r="G208" s="746"/>
      <c r="H208" s="747"/>
      <c r="I208" s="747"/>
      <c r="J208" s="747"/>
      <c r="K208" s="747"/>
    </row>
    <row r="209" spans="1:11" ht="12.75" customHeight="1">
      <c r="A209" s="312" t="s">
        <v>1167</v>
      </c>
      <c r="B209" s="314">
        <v>4421</v>
      </c>
      <c r="C209" s="765"/>
      <c r="D209" s="746"/>
      <c r="E209" s="747"/>
      <c r="F209" s="746"/>
      <c r="G209" s="746"/>
      <c r="H209" s="747"/>
      <c r="I209" s="747"/>
      <c r="J209" s="747"/>
      <c r="K209" s="747"/>
    </row>
    <row r="210" spans="1:11" ht="12.75" customHeight="1">
      <c r="A210" s="312" t="s">
        <v>72</v>
      </c>
      <c r="B210" s="314">
        <v>4499</v>
      </c>
      <c r="C210" s="765"/>
      <c r="D210" s="746"/>
      <c r="E210" s="747"/>
      <c r="F210" s="746"/>
      <c r="G210" s="746"/>
      <c r="H210" s="747"/>
      <c r="I210" s="747"/>
      <c r="J210" s="747"/>
      <c r="K210" s="747"/>
    </row>
    <row r="211" spans="1:11" ht="12.75" customHeight="1" thickBot="1">
      <c r="A211" s="641" t="s">
        <v>793</v>
      </c>
      <c r="B211" s="642"/>
      <c r="C211" s="797">
        <f>SUM(C208:C210)</f>
        <v>702</v>
      </c>
      <c r="D211" s="797">
        <f>SUM(D208:D210)</f>
        <v>0</v>
      </c>
      <c r="E211" s="747" t="s">
        <v>1044</v>
      </c>
      <c r="F211" s="797">
        <f>SUM(F208:F210)</f>
        <v>0</v>
      </c>
      <c r="G211" s="797">
        <f>SUM(G208:G210)</f>
        <v>0</v>
      </c>
      <c r="H211" s="747"/>
      <c r="I211" s="747"/>
      <c r="J211" s="747"/>
      <c r="K211" s="747"/>
    </row>
    <row r="212" spans="1:11" ht="15.75" customHeight="1" thickTop="1">
      <c r="A212" s="621" t="s">
        <v>973</v>
      </c>
      <c r="B212" s="624"/>
      <c r="C212" s="798"/>
      <c r="D212" s="798"/>
      <c r="E212" s="747"/>
      <c r="F212" s="798"/>
      <c r="G212" s="798"/>
      <c r="H212" s="747"/>
      <c r="I212" s="747"/>
      <c r="J212" s="747"/>
      <c r="K212" s="747"/>
    </row>
    <row r="213" spans="1:11" ht="12.75" customHeight="1">
      <c r="A213" s="312" t="s">
        <v>933</v>
      </c>
      <c r="B213" s="314">
        <v>4600</v>
      </c>
      <c r="C213" s="765">
        <v>10828</v>
      </c>
      <c r="D213" s="746"/>
      <c r="E213" s="747"/>
      <c r="F213" s="746"/>
      <c r="G213" s="746"/>
      <c r="H213" s="747"/>
      <c r="I213" s="747"/>
      <c r="J213" s="747"/>
      <c r="K213" s="747"/>
    </row>
    <row r="214" spans="1:11" ht="12.75" customHeight="1">
      <c r="A214" s="312" t="s">
        <v>934</v>
      </c>
      <c r="B214" s="314">
        <v>4605</v>
      </c>
      <c r="C214" s="765"/>
      <c r="D214" s="746"/>
      <c r="E214" s="747"/>
      <c r="F214" s="746"/>
      <c r="G214" s="746"/>
      <c r="H214" s="747"/>
      <c r="I214" s="747"/>
      <c r="J214" s="747"/>
      <c r="K214" s="747"/>
    </row>
    <row r="215" spans="1:11" ht="12.75" customHeight="1">
      <c r="A215" s="312" t="s">
        <v>1168</v>
      </c>
      <c r="B215" s="331">
        <v>4620</v>
      </c>
      <c r="C215" s="765">
        <v>436000</v>
      </c>
      <c r="D215" s="746"/>
      <c r="E215" s="747"/>
      <c r="F215" s="746"/>
      <c r="G215" s="746"/>
      <c r="H215" s="747"/>
      <c r="I215" s="747"/>
      <c r="J215" s="747"/>
      <c r="K215" s="747"/>
    </row>
    <row r="216" spans="1:11" ht="12.75" customHeight="1">
      <c r="A216" s="312" t="s">
        <v>935</v>
      </c>
      <c r="B216" s="314">
        <v>4625</v>
      </c>
      <c r="C216" s="765"/>
      <c r="D216" s="746"/>
      <c r="E216" s="747"/>
      <c r="F216" s="746"/>
      <c r="G216" s="746"/>
      <c r="H216" s="747"/>
      <c r="I216" s="747"/>
      <c r="J216" s="747"/>
      <c r="K216" s="747"/>
    </row>
    <row r="217" spans="1:11" ht="12.75" customHeight="1">
      <c r="A217" s="312" t="s">
        <v>936</v>
      </c>
      <c r="B217" s="314">
        <v>4630</v>
      </c>
      <c r="C217" s="765"/>
      <c r="D217" s="746"/>
      <c r="E217" s="747"/>
      <c r="F217" s="746"/>
      <c r="G217" s="746"/>
      <c r="H217" s="747"/>
      <c r="I217" s="747"/>
      <c r="J217" s="747"/>
      <c r="K217" s="747"/>
    </row>
    <row r="218" spans="1:11" ht="12.75" customHeight="1">
      <c r="A218" s="585" t="s">
        <v>73</v>
      </c>
      <c r="B218" s="331">
        <v>4699</v>
      </c>
      <c r="C218" s="765"/>
      <c r="D218" s="746"/>
      <c r="E218" s="747"/>
      <c r="F218" s="746"/>
      <c r="G218" s="746"/>
      <c r="H218" s="747"/>
      <c r="I218" s="747"/>
      <c r="J218" s="747"/>
      <c r="K218" s="747"/>
    </row>
    <row r="219" spans="1:11" ht="12.75" customHeight="1" thickBot="1">
      <c r="A219" s="641" t="s">
        <v>391</v>
      </c>
      <c r="B219" s="642"/>
      <c r="C219" s="797">
        <f>SUM(C213:C218)</f>
        <v>446828</v>
      </c>
      <c r="D219" s="797">
        <f>SUM(D213:D218)</f>
        <v>0</v>
      </c>
      <c r="E219" s="747"/>
      <c r="F219" s="797">
        <f>SUM(F213:F218)</f>
        <v>0</v>
      </c>
      <c r="G219" s="797">
        <f>SUM(G213:G218)</f>
        <v>0</v>
      </c>
      <c r="H219" s="747"/>
      <c r="I219" s="747"/>
      <c r="J219" s="747"/>
      <c r="K219" s="747"/>
    </row>
    <row r="220" spans="1:11" ht="15.75" customHeight="1" thickTop="1">
      <c r="A220" s="621" t="s">
        <v>974</v>
      </c>
      <c r="B220" s="624"/>
      <c r="C220" s="798"/>
      <c r="D220" s="798"/>
      <c r="E220" s="747"/>
      <c r="F220" s="798"/>
      <c r="G220" s="798"/>
      <c r="H220" s="747"/>
      <c r="I220" s="747"/>
      <c r="J220" s="747"/>
      <c r="K220" s="747"/>
    </row>
    <row r="221" spans="1:11" ht="12.75" customHeight="1">
      <c r="A221" s="312" t="s">
        <v>705</v>
      </c>
      <c r="B221" s="314">
        <v>4770</v>
      </c>
      <c r="C221" s="765"/>
      <c r="D221" s="746"/>
      <c r="E221" s="747"/>
      <c r="F221" s="747"/>
      <c r="G221" s="746"/>
      <c r="H221" s="747"/>
      <c r="I221" s="747"/>
      <c r="J221" s="747"/>
      <c r="K221" s="747"/>
    </row>
    <row r="222" spans="1:11" ht="12.75" customHeight="1">
      <c r="A222" s="312" t="s">
        <v>66</v>
      </c>
      <c r="B222" s="314">
        <v>4799</v>
      </c>
      <c r="C222" s="765"/>
      <c r="D222" s="746"/>
      <c r="E222" s="747"/>
      <c r="F222" s="747"/>
      <c r="G222" s="746"/>
      <c r="H222" s="747"/>
      <c r="I222" s="747"/>
      <c r="J222" s="747"/>
      <c r="K222" s="747"/>
    </row>
    <row r="223" spans="1:11" ht="12.75" customHeight="1" thickBot="1">
      <c r="A223" s="648" t="s">
        <v>966</v>
      </c>
      <c r="B223" s="649"/>
      <c r="C223" s="797">
        <f>SUM(C221:C222)</f>
        <v>0</v>
      </c>
      <c r="D223" s="797">
        <f>SUM(D221:D222)</f>
        <v>0</v>
      </c>
      <c r="E223" s="747"/>
      <c r="F223" s="747"/>
      <c r="G223" s="797">
        <f>SUM(G221:G222)</f>
        <v>0</v>
      </c>
      <c r="H223" s="747"/>
      <c r="I223" s="747"/>
      <c r="J223" s="747"/>
      <c r="K223" s="747"/>
    </row>
    <row r="224" spans="1:11" ht="12.75" customHeight="1" thickTop="1" thickBot="1">
      <c r="A224" s="319" t="s">
        <v>678</v>
      </c>
      <c r="B224" s="318">
        <v>4810</v>
      </c>
      <c r="C224" s="811"/>
      <c r="D224" s="792"/>
      <c r="E224" s="747"/>
      <c r="F224" s="747"/>
      <c r="G224" s="792"/>
      <c r="H224" s="747"/>
      <c r="I224" s="747"/>
      <c r="J224" s="747"/>
      <c r="K224" s="747"/>
    </row>
    <row r="225" spans="1:11" ht="12.75" customHeight="1" thickTop="1">
      <c r="A225" s="319" t="s">
        <v>297</v>
      </c>
      <c r="B225" s="318">
        <v>4850</v>
      </c>
      <c r="C225" s="765"/>
      <c r="D225" s="746"/>
      <c r="E225" s="746"/>
      <c r="F225" s="746"/>
      <c r="G225" s="746"/>
      <c r="H225" s="746"/>
      <c r="I225" s="747"/>
      <c r="J225" s="746"/>
      <c r="K225" s="746"/>
    </row>
    <row r="226" spans="1:11" ht="12.75" customHeight="1">
      <c r="A226" s="319" t="s">
        <v>298</v>
      </c>
      <c r="B226" s="318">
        <v>4851</v>
      </c>
      <c r="C226" s="765"/>
      <c r="D226" s="746"/>
      <c r="E226" s="747"/>
      <c r="F226" s="749"/>
      <c r="G226" s="746"/>
      <c r="H226" s="747"/>
      <c r="I226" s="747"/>
      <c r="J226" s="747"/>
      <c r="K226" s="747"/>
    </row>
    <row r="227" spans="1:11" ht="12.75" customHeight="1">
      <c r="A227" s="319" t="s">
        <v>299</v>
      </c>
      <c r="B227" s="318">
        <v>4852</v>
      </c>
      <c r="C227" s="765"/>
      <c r="D227" s="746"/>
      <c r="E227" s="746"/>
      <c r="F227" s="746"/>
      <c r="G227" s="746"/>
      <c r="H227" s="746"/>
      <c r="I227" s="747"/>
      <c r="J227" s="746"/>
      <c r="K227" s="746"/>
    </row>
    <row r="228" spans="1:11" ht="12.75" customHeight="1">
      <c r="A228" s="319" t="s">
        <v>300</v>
      </c>
      <c r="B228" s="318">
        <v>4853</v>
      </c>
      <c r="C228" s="765"/>
      <c r="D228" s="746"/>
      <c r="E228" s="746"/>
      <c r="F228" s="746"/>
      <c r="G228" s="746"/>
      <c r="H228" s="746"/>
      <c r="I228" s="747"/>
      <c r="J228" s="746"/>
      <c r="K228" s="746"/>
    </row>
    <row r="229" spans="1:11" ht="12.75" customHeight="1">
      <c r="A229" s="319" t="s">
        <v>301</v>
      </c>
      <c r="B229" s="318">
        <v>4854</v>
      </c>
      <c r="C229" s="765"/>
      <c r="D229" s="746"/>
      <c r="E229" s="746"/>
      <c r="F229" s="746"/>
      <c r="G229" s="746"/>
      <c r="H229" s="746"/>
      <c r="I229" s="747"/>
      <c r="J229" s="746"/>
      <c r="K229" s="746"/>
    </row>
    <row r="230" spans="1:11" ht="12.75" customHeight="1">
      <c r="A230" s="319" t="s">
        <v>408</v>
      </c>
      <c r="B230" s="318">
        <v>4855</v>
      </c>
      <c r="C230" s="765"/>
      <c r="D230" s="746"/>
      <c r="E230" s="746"/>
      <c r="F230" s="746"/>
      <c r="G230" s="746"/>
      <c r="H230" s="746"/>
      <c r="I230" s="747"/>
      <c r="J230" s="746"/>
      <c r="K230" s="746"/>
    </row>
    <row r="231" spans="1:11" ht="12.75" customHeight="1">
      <c r="A231" s="319" t="s">
        <v>302</v>
      </c>
      <c r="B231" s="318">
        <v>4856</v>
      </c>
      <c r="C231" s="765"/>
      <c r="D231" s="746"/>
      <c r="E231" s="746"/>
      <c r="F231" s="746"/>
      <c r="G231" s="746"/>
      <c r="H231" s="746"/>
      <c r="I231" s="747"/>
      <c r="J231" s="746"/>
      <c r="K231" s="746"/>
    </row>
    <row r="232" spans="1:11" ht="12.75" customHeight="1">
      <c r="A232" s="319" t="s">
        <v>303</v>
      </c>
      <c r="B232" s="318">
        <v>4857</v>
      </c>
      <c r="C232" s="765"/>
      <c r="D232" s="746"/>
      <c r="E232" s="746"/>
      <c r="F232" s="746"/>
      <c r="G232" s="746"/>
      <c r="H232" s="746"/>
      <c r="I232" s="747"/>
      <c r="J232" s="746"/>
      <c r="K232" s="746"/>
    </row>
    <row r="233" spans="1:11" ht="12.75" customHeight="1">
      <c r="A233" s="319" t="s">
        <v>304</v>
      </c>
      <c r="B233" s="318">
        <v>4860</v>
      </c>
      <c r="C233" s="765"/>
      <c r="D233" s="746"/>
      <c r="E233" s="746"/>
      <c r="F233" s="746"/>
      <c r="G233" s="746"/>
      <c r="H233" s="746"/>
      <c r="I233" s="747"/>
      <c r="J233" s="746"/>
      <c r="K233" s="746"/>
    </row>
    <row r="234" spans="1:11" ht="12.75" customHeight="1">
      <c r="A234" s="319" t="s">
        <v>305</v>
      </c>
      <c r="B234" s="318">
        <v>4861</v>
      </c>
      <c r="C234" s="765"/>
      <c r="D234" s="746"/>
      <c r="E234" s="746"/>
      <c r="F234" s="746"/>
      <c r="G234" s="746"/>
      <c r="H234" s="746"/>
      <c r="I234" s="747"/>
      <c r="J234" s="746"/>
      <c r="K234" s="746"/>
    </row>
    <row r="235" spans="1:11" ht="12.75" customHeight="1">
      <c r="A235" s="319" t="s">
        <v>306</v>
      </c>
      <c r="B235" s="318">
        <v>4862</v>
      </c>
      <c r="C235" s="765"/>
      <c r="D235" s="746"/>
      <c r="E235" s="750"/>
      <c r="F235" s="746"/>
      <c r="G235" s="746"/>
      <c r="H235" s="750"/>
      <c r="I235" s="747"/>
      <c r="J235" s="750"/>
      <c r="K235" s="750"/>
    </row>
    <row r="236" spans="1:11" ht="12.75" customHeight="1">
      <c r="A236" s="319" t="s">
        <v>307</v>
      </c>
      <c r="B236" s="318">
        <v>4863</v>
      </c>
      <c r="C236" s="765"/>
      <c r="D236" s="746"/>
      <c r="E236" s="747"/>
      <c r="F236" s="750"/>
      <c r="G236" s="788"/>
      <c r="H236" s="747"/>
      <c r="I236" s="747"/>
      <c r="J236" s="747"/>
      <c r="K236" s="747"/>
    </row>
    <row r="237" spans="1:11" ht="12.75" customHeight="1">
      <c r="A237" s="319" t="s">
        <v>413</v>
      </c>
      <c r="B237" s="318">
        <v>4864</v>
      </c>
      <c r="C237" s="765"/>
      <c r="D237" s="746"/>
      <c r="E237" s="746"/>
      <c r="F237" s="746"/>
      <c r="G237" s="746"/>
      <c r="H237" s="746"/>
      <c r="I237" s="747"/>
      <c r="J237" s="746"/>
      <c r="K237" s="746"/>
    </row>
    <row r="238" spans="1:11" ht="12.75" customHeight="1">
      <c r="A238" s="319" t="s">
        <v>414</v>
      </c>
      <c r="B238" s="318">
        <v>4865</v>
      </c>
      <c r="C238" s="765"/>
      <c r="D238" s="746"/>
      <c r="E238" s="746"/>
      <c r="F238" s="746"/>
      <c r="G238" s="746"/>
      <c r="H238" s="746"/>
      <c r="I238" s="747"/>
      <c r="J238" s="746"/>
      <c r="K238" s="746"/>
    </row>
    <row r="239" spans="1:11" ht="12.75" customHeight="1">
      <c r="A239" s="319" t="s">
        <v>412</v>
      </c>
      <c r="B239" s="318">
        <v>4866</v>
      </c>
      <c r="C239" s="765"/>
      <c r="D239" s="746"/>
      <c r="E239" s="746"/>
      <c r="F239" s="746"/>
      <c r="G239" s="746"/>
      <c r="H239" s="746"/>
      <c r="I239" s="747"/>
      <c r="J239" s="746"/>
      <c r="K239" s="746"/>
    </row>
    <row r="240" spans="1:11" ht="12.75" customHeight="1">
      <c r="A240" s="319" t="s">
        <v>411</v>
      </c>
      <c r="B240" s="318">
        <v>4867</v>
      </c>
      <c r="C240" s="765"/>
      <c r="D240" s="746"/>
      <c r="E240" s="746"/>
      <c r="F240" s="746"/>
      <c r="G240" s="746"/>
      <c r="H240" s="746"/>
      <c r="I240" s="747"/>
      <c r="J240" s="746"/>
      <c r="K240" s="746"/>
    </row>
    <row r="241" spans="1:11" ht="12.75" customHeight="1">
      <c r="A241" s="319" t="s">
        <v>410</v>
      </c>
      <c r="B241" s="318">
        <v>4868</v>
      </c>
      <c r="C241" s="765"/>
      <c r="D241" s="746"/>
      <c r="E241" s="746"/>
      <c r="F241" s="746"/>
      <c r="G241" s="746"/>
      <c r="H241" s="746"/>
      <c r="I241" s="747"/>
      <c r="J241" s="746"/>
      <c r="K241" s="746"/>
    </row>
    <row r="242" spans="1:11" ht="12.75" customHeight="1">
      <c r="A242" s="319" t="s">
        <v>409</v>
      </c>
      <c r="B242" s="318">
        <v>4869</v>
      </c>
      <c r="C242" s="765"/>
      <c r="D242" s="746"/>
      <c r="E242" s="746"/>
      <c r="F242" s="746"/>
      <c r="G242" s="746"/>
      <c r="H242" s="746"/>
      <c r="I242" s="747"/>
      <c r="J242" s="746"/>
      <c r="K242" s="746"/>
    </row>
    <row r="243" spans="1:11" ht="12.75" customHeight="1">
      <c r="A243" s="319" t="s">
        <v>1007</v>
      </c>
      <c r="B243" s="318">
        <v>4870</v>
      </c>
      <c r="C243" s="765"/>
      <c r="D243" s="746"/>
      <c r="E243" s="746"/>
      <c r="F243" s="746"/>
      <c r="G243" s="746"/>
      <c r="H243" s="746"/>
      <c r="I243" s="747"/>
      <c r="J243" s="746"/>
      <c r="K243" s="746"/>
    </row>
    <row r="244" spans="1:11" ht="12.75" customHeight="1">
      <c r="A244" s="319" t="s">
        <v>706</v>
      </c>
      <c r="B244" s="318">
        <v>4871</v>
      </c>
      <c r="C244" s="765"/>
      <c r="D244" s="746"/>
      <c r="E244" s="746"/>
      <c r="F244" s="746"/>
      <c r="G244" s="746"/>
      <c r="H244" s="746"/>
      <c r="I244" s="747"/>
      <c r="J244" s="746"/>
      <c r="K244" s="746"/>
    </row>
    <row r="245" spans="1:11" ht="12.75" customHeight="1">
      <c r="A245" s="319" t="s">
        <v>707</v>
      </c>
      <c r="B245" s="318">
        <v>4872</v>
      </c>
      <c r="C245" s="765"/>
      <c r="D245" s="746"/>
      <c r="E245" s="746"/>
      <c r="F245" s="746"/>
      <c r="G245" s="746"/>
      <c r="H245" s="746"/>
      <c r="I245" s="747"/>
      <c r="J245" s="746"/>
      <c r="K245" s="746"/>
    </row>
    <row r="246" spans="1:11" ht="12.75" customHeight="1">
      <c r="A246" s="319" t="s">
        <v>708</v>
      </c>
      <c r="B246" s="318">
        <v>4873</v>
      </c>
      <c r="C246" s="765"/>
      <c r="D246" s="746"/>
      <c r="E246" s="746"/>
      <c r="F246" s="746"/>
      <c r="G246" s="746"/>
      <c r="H246" s="746"/>
      <c r="I246" s="747"/>
      <c r="J246" s="746"/>
      <c r="K246" s="746"/>
    </row>
    <row r="247" spans="1:11" ht="12.75" customHeight="1">
      <c r="A247" s="319" t="s">
        <v>709</v>
      </c>
      <c r="B247" s="318">
        <v>4874</v>
      </c>
      <c r="C247" s="765"/>
      <c r="D247" s="746"/>
      <c r="E247" s="746"/>
      <c r="F247" s="746"/>
      <c r="G247" s="746"/>
      <c r="H247" s="746"/>
      <c r="I247" s="747"/>
      <c r="J247" s="746"/>
      <c r="K247" s="746"/>
    </row>
    <row r="248" spans="1:11" ht="12.75" customHeight="1">
      <c r="A248" s="319" t="s">
        <v>415</v>
      </c>
      <c r="B248" s="318">
        <v>4875</v>
      </c>
      <c r="C248" s="765"/>
      <c r="D248" s="746"/>
      <c r="E248" s="746"/>
      <c r="F248" s="746"/>
      <c r="G248" s="746"/>
      <c r="H248" s="746"/>
      <c r="I248" s="747"/>
      <c r="J248" s="746"/>
      <c r="K248" s="746"/>
    </row>
    <row r="249" spans="1:11" ht="12.75" customHeight="1">
      <c r="A249" s="319" t="s">
        <v>690</v>
      </c>
      <c r="B249" s="318">
        <v>4876</v>
      </c>
      <c r="C249" s="765"/>
      <c r="D249" s="746"/>
      <c r="E249" s="746"/>
      <c r="F249" s="746"/>
      <c r="G249" s="746"/>
      <c r="H249" s="746"/>
      <c r="I249" s="747"/>
      <c r="J249" s="746"/>
      <c r="K249" s="746"/>
    </row>
    <row r="250" spans="1:11" ht="12.75" customHeight="1">
      <c r="A250" s="319" t="s">
        <v>691</v>
      </c>
      <c r="B250" s="318">
        <v>4877</v>
      </c>
      <c r="C250" s="765"/>
      <c r="D250" s="746"/>
      <c r="E250" s="746"/>
      <c r="F250" s="746"/>
      <c r="G250" s="746"/>
      <c r="H250" s="746"/>
      <c r="I250" s="747"/>
      <c r="J250" s="746"/>
      <c r="K250" s="746"/>
    </row>
    <row r="251" spans="1:11" ht="12.75" customHeight="1">
      <c r="A251" s="319" t="s">
        <v>692</v>
      </c>
      <c r="B251" s="318">
        <v>4878</v>
      </c>
      <c r="C251" s="765"/>
      <c r="D251" s="746"/>
      <c r="E251" s="746"/>
      <c r="F251" s="746"/>
      <c r="G251" s="746"/>
      <c r="H251" s="746"/>
      <c r="I251" s="747"/>
      <c r="J251" s="746"/>
      <c r="K251" s="746"/>
    </row>
    <row r="252" spans="1:11" ht="12.75" customHeight="1">
      <c r="A252" s="319" t="s">
        <v>693</v>
      </c>
      <c r="B252" s="318">
        <v>4879</v>
      </c>
      <c r="C252" s="765"/>
      <c r="D252" s="746"/>
      <c r="E252" s="746"/>
      <c r="F252" s="746"/>
      <c r="G252" s="746"/>
      <c r="H252" s="746"/>
      <c r="I252" s="747"/>
      <c r="J252" s="746"/>
      <c r="K252" s="746"/>
    </row>
    <row r="253" spans="1:11" ht="12.75" customHeight="1">
      <c r="A253" s="154" t="s">
        <v>1169</v>
      </c>
      <c r="B253" s="348">
        <v>4880</v>
      </c>
      <c r="C253" s="765"/>
      <c r="D253" s="746"/>
      <c r="E253" s="746"/>
      <c r="F253" s="746"/>
      <c r="G253" s="746"/>
      <c r="H253" s="746"/>
      <c r="I253" s="747"/>
      <c r="J253" s="746"/>
      <c r="K253" s="746"/>
    </row>
    <row r="254" spans="1:11" ht="12.75" customHeight="1" thickBot="1">
      <c r="A254" s="650" t="s">
        <v>694</v>
      </c>
      <c r="B254" s="651"/>
      <c r="C254" s="804">
        <f t="shared" ref="C254:H254" si="9">SUM(C225:C253)</f>
        <v>0</v>
      </c>
      <c r="D254" s="797">
        <f t="shared" si="9"/>
        <v>0</v>
      </c>
      <c r="E254" s="797">
        <f t="shared" si="9"/>
        <v>0</v>
      </c>
      <c r="F254" s="797">
        <f t="shared" si="9"/>
        <v>0</v>
      </c>
      <c r="G254" s="797">
        <f t="shared" si="9"/>
        <v>0</v>
      </c>
      <c r="H254" s="797">
        <f t="shared" si="9"/>
        <v>0</v>
      </c>
      <c r="I254" s="798"/>
      <c r="J254" s="797">
        <f>SUM(J225:J253)</f>
        <v>0</v>
      </c>
      <c r="K254" s="762">
        <f>SUM(K225:K253)</f>
        <v>0</v>
      </c>
    </row>
    <row r="255" spans="1:11" ht="12.75" customHeight="1" thickTop="1" thickBot="1">
      <c r="A255" s="586" t="s">
        <v>1150</v>
      </c>
      <c r="B255" s="359">
        <v>4901</v>
      </c>
      <c r="C255" s="824"/>
      <c r="D255" s="748"/>
      <c r="E255" s="747"/>
      <c r="F255" s="747"/>
      <c r="G255" s="747"/>
      <c r="H255" s="747"/>
      <c r="I255" s="747"/>
      <c r="J255" s="747"/>
      <c r="K255" s="747"/>
    </row>
    <row r="256" spans="1:11" ht="12.75" customHeight="1" thickTop="1" thickBot="1">
      <c r="A256" s="587" t="s">
        <v>1177</v>
      </c>
      <c r="B256" s="360">
        <v>4902</v>
      </c>
      <c r="C256" s="825"/>
      <c r="D256" s="826"/>
      <c r="E256" s="748"/>
      <c r="F256" s="826"/>
      <c r="G256" s="826"/>
      <c r="H256" s="748"/>
      <c r="I256" s="747"/>
      <c r="J256" s="748"/>
      <c r="K256" s="748"/>
    </row>
    <row r="257" spans="1:11" ht="12.75" customHeight="1" thickTop="1" thickBot="1">
      <c r="A257" s="312" t="s">
        <v>1170</v>
      </c>
      <c r="B257" s="314">
        <v>4905</v>
      </c>
      <c r="C257" s="793"/>
      <c r="D257" s="747"/>
      <c r="E257" s="747"/>
      <c r="F257" s="791"/>
      <c r="G257" s="793"/>
      <c r="H257" s="747"/>
      <c r="I257" s="747"/>
      <c r="J257" s="747"/>
      <c r="K257" s="747"/>
    </row>
    <row r="258" spans="1:11" ht="12.75" customHeight="1" thickTop="1" thickBot="1">
      <c r="A258" s="312" t="s">
        <v>1171</v>
      </c>
      <c r="B258" s="314">
        <v>4909</v>
      </c>
      <c r="C258" s="792"/>
      <c r="D258" s="747"/>
      <c r="E258" s="747"/>
      <c r="F258" s="792"/>
      <c r="G258" s="792"/>
      <c r="H258" s="747"/>
      <c r="I258" s="747"/>
      <c r="J258" s="747"/>
      <c r="K258" s="747"/>
    </row>
    <row r="259" spans="1:11" ht="12.75" customHeight="1" thickTop="1" thickBot="1">
      <c r="A259" s="312" t="s">
        <v>156</v>
      </c>
      <c r="B259" s="314">
        <v>4920</v>
      </c>
      <c r="C259" s="792">
        <v>85253</v>
      </c>
      <c r="D259" s="791"/>
      <c r="E259" s="747"/>
      <c r="F259" s="793"/>
      <c r="G259" s="793"/>
      <c r="H259" s="747"/>
      <c r="I259" s="747"/>
      <c r="J259" s="747"/>
      <c r="K259" s="747"/>
    </row>
    <row r="260" spans="1:11" ht="12.75" customHeight="1" thickTop="1" thickBot="1">
      <c r="A260" s="312" t="s">
        <v>367</v>
      </c>
      <c r="B260" s="314">
        <v>4930</v>
      </c>
      <c r="C260" s="792"/>
      <c r="D260" s="792"/>
      <c r="E260" s="747"/>
      <c r="F260" s="792"/>
      <c r="G260" s="792"/>
      <c r="H260" s="747"/>
      <c r="I260" s="747"/>
      <c r="J260" s="747"/>
      <c r="K260" s="747"/>
    </row>
    <row r="261" spans="1:11" ht="12.75" customHeight="1" thickTop="1" thickBot="1">
      <c r="A261" s="312" t="s">
        <v>679</v>
      </c>
      <c r="B261" s="314">
        <v>4932</v>
      </c>
      <c r="C261" s="792">
        <v>3850</v>
      </c>
      <c r="D261" s="792"/>
      <c r="E261" s="747"/>
      <c r="F261" s="792"/>
      <c r="G261" s="792"/>
      <c r="H261" s="747"/>
      <c r="I261" s="747"/>
      <c r="J261" s="747"/>
      <c r="K261" s="747"/>
    </row>
    <row r="262" spans="1:11" ht="12.75" customHeight="1" thickTop="1" thickBot="1">
      <c r="A262" s="312" t="s">
        <v>794</v>
      </c>
      <c r="B262" s="314">
        <v>4960</v>
      </c>
      <c r="C262" s="811"/>
      <c r="D262" s="792"/>
      <c r="E262" s="747"/>
      <c r="F262" s="792"/>
      <c r="G262" s="792"/>
      <c r="H262" s="747"/>
      <c r="I262" s="747"/>
      <c r="J262" s="747"/>
      <c r="K262" s="747"/>
    </row>
    <row r="263" spans="1:11" ht="12.75" customHeight="1" thickTop="1" thickBot="1">
      <c r="A263" s="312" t="s">
        <v>1394</v>
      </c>
      <c r="B263" s="314">
        <v>4981</v>
      </c>
      <c r="C263" s="811"/>
      <c r="D263" s="792"/>
      <c r="E263" s="747"/>
      <c r="F263" s="792"/>
      <c r="G263" s="792"/>
      <c r="H263" s="747"/>
      <c r="I263" s="747"/>
      <c r="J263" s="747"/>
      <c r="K263" s="747"/>
    </row>
    <row r="264" spans="1:11" ht="12.75" customHeight="1" thickTop="1" thickBot="1">
      <c r="A264" s="717" t="s">
        <v>1395</v>
      </c>
      <c r="B264" s="314">
        <v>4982</v>
      </c>
      <c r="C264" s="811"/>
      <c r="D264" s="792"/>
      <c r="E264" s="747"/>
      <c r="F264" s="792"/>
      <c r="G264" s="792"/>
      <c r="H264" s="747"/>
      <c r="I264" s="747"/>
      <c r="J264" s="747"/>
      <c r="K264" s="747"/>
    </row>
    <row r="265" spans="1:11" ht="12.75" customHeight="1" thickTop="1" thickBot="1">
      <c r="A265" s="312" t="s">
        <v>507</v>
      </c>
      <c r="B265" s="314">
        <v>4991</v>
      </c>
      <c r="C265" s="811"/>
      <c r="D265" s="792"/>
      <c r="E265" s="747"/>
      <c r="F265" s="792"/>
      <c r="G265" s="792"/>
      <c r="H265" s="747"/>
      <c r="I265" s="747"/>
      <c r="J265" s="747"/>
      <c r="K265" s="747"/>
    </row>
    <row r="266" spans="1:11" ht="12.75" customHeight="1" thickTop="1" thickBot="1">
      <c r="A266" s="312" t="s">
        <v>323</v>
      </c>
      <c r="B266" s="314">
        <v>4992</v>
      </c>
      <c r="C266" s="811">
        <v>56138</v>
      </c>
      <c r="D266" s="792"/>
      <c r="E266" s="747"/>
      <c r="F266" s="792"/>
      <c r="G266" s="792"/>
      <c r="H266" s="747"/>
      <c r="I266" s="747"/>
      <c r="J266" s="747"/>
      <c r="K266" s="747"/>
    </row>
    <row r="267" spans="1:11" ht="12.75" customHeight="1" thickTop="1" thickBot="1">
      <c r="A267" s="352" t="s">
        <v>74</v>
      </c>
      <c r="B267" s="331">
        <v>4998</v>
      </c>
      <c r="C267" s="811">
        <v>991037</v>
      </c>
      <c r="D267" s="792"/>
      <c r="E267" s="747"/>
      <c r="F267" s="792"/>
      <c r="G267" s="792"/>
      <c r="H267" s="791">
        <v>948363</v>
      </c>
      <c r="I267" s="747"/>
      <c r="J267" s="747"/>
      <c r="K267" s="791"/>
    </row>
    <row r="268" spans="1:11" ht="16" thickTop="1" thickBot="1">
      <c r="A268" s="641" t="s">
        <v>1290</v>
      </c>
      <c r="B268" s="1148"/>
      <c r="C268" s="803">
        <f t="shared" ref="C268:H268" si="10">SUM(C190,C200,C206,C211,C219,C223,C224,C254:C267)</f>
        <v>2597763</v>
      </c>
      <c r="D268" s="803">
        <f t="shared" si="10"/>
        <v>0</v>
      </c>
      <c r="E268" s="803">
        <f t="shared" si="10"/>
        <v>0</v>
      </c>
      <c r="F268" s="803">
        <f t="shared" si="10"/>
        <v>0</v>
      </c>
      <c r="G268" s="803">
        <f t="shared" si="10"/>
        <v>0</v>
      </c>
      <c r="H268" s="803">
        <f t="shared" si="10"/>
        <v>948363</v>
      </c>
      <c r="I268" s="747"/>
      <c r="J268" s="803">
        <f>SUM(J190,J200,J206,J211,J219,J223,J224,J254:J267)</f>
        <v>0</v>
      </c>
      <c r="K268" s="794">
        <f>SUM(K190,K200,K206,K211,K219,K223,K224,K254:K267)</f>
        <v>0</v>
      </c>
    </row>
    <row r="269" spans="1:11" ht="16" thickTop="1" thickBot="1">
      <c r="A269" s="652" t="s">
        <v>967</v>
      </c>
      <c r="B269" s="1149" t="s">
        <v>767</v>
      </c>
      <c r="C269" s="803">
        <f>SUM(C177,C183,C268)</f>
        <v>2597763</v>
      </c>
      <c r="D269" s="803">
        <f>SUM(D177,D183,D268)</f>
        <v>0</v>
      </c>
      <c r="E269" s="803">
        <f>SUM(E177,E268)</f>
        <v>0</v>
      </c>
      <c r="F269" s="803">
        <f t="shared" ref="F269:K269" si="11">SUM(F177,F183,F268)</f>
        <v>0</v>
      </c>
      <c r="G269" s="803">
        <f t="shared" si="11"/>
        <v>0</v>
      </c>
      <c r="H269" s="803">
        <f t="shared" si="11"/>
        <v>948363</v>
      </c>
      <c r="I269" s="803">
        <f t="shared" si="11"/>
        <v>0</v>
      </c>
      <c r="J269" s="803">
        <f t="shared" si="11"/>
        <v>0</v>
      </c>
      <c r="K269" s="794">
        <f t="shared" si="11"/>
        <v>0</v>
      </c>
    </row>
    <row r="270" spans="1:11" ht="16" thickTop="1" thickBot="1">
      <c r="A270" s="653" t="s">
        <v>1473</v>
      </c>
      <c r="B270" s="654"/>
      <c r="C270" s="803">
        <f t="shared" ref="C270:K270" si="12">SUM(C111,C117,C172,C269)</f>
        <v>26337214</v>
      </c>
      <c r="D270" s="803">
        <f t="shared" si="12"/>
        <v>3846090</v>
      </c>
      <c r="E270" s="803">
        <f t="shared" si="12"/>
        <v>3449884</v>
      </c>
      <c r="F270" s="803">
        <f t="shared" si="12"/>
        <v>2421382</v>
      </c>
      <c r="G270" s="803">
        <f t="shared" si="12"/>
        <v>832396</v>
      </c>
      <c r="H270" s="803">
        <f t="shared" si="12"/>
        <v>1006779</v>
      </c>
      <c r="I270" s="803">
        <f t="shared" si="12"/>
        <v>329469</v>
      </c>
      <c r="J270" s="803">
        <f t="shared" si="12"/>
        <v>387380</v>
      </c>
      <c r="K270" s="794">
        <f t="shared" si="12"/>
        <v>40784</v>
      </c>
    </row>
    <row r="271" spans="1:11" ht="16" thickTop="1" thickBot="1">
      <c r="A271" s="653" t="s">
        <v>1472</v>
      </c>
      <c r="B271" s="654"/>
      <c r="C271" s="803">
        <f>SUM(C112,C117,C172,C269)</f>
        <v>26643753</v>
      </c>
      <c r="D271" s="803">
        <f>D270</f>
        <v>3846090</v>
      </c>
      <c r="E271" s="803">
        <f t="shared" ref="E271:K271" si="13">E270</f>
        <v>3449884</v>
      </c>
      <c r="F271" s="803">
        <f t="shared" si="13"/>
        <v>2421382</v>
      </c>
      <c r="G271" s="803">
        <f t="shared" si="13"/>
        <v>832396</v>
      </c>
      <c r="H271" s="803">
        <f t="shared" si="13"/>
        <v>1006779</v>
      </c>
      <c r="I271" s="803">
        <f t="shared" si="13"/>
        <v>329469</v>
      </c>
      <c r="J271" s="803">
        <f t="shared" si="13"/>
        <v>387380</v>
      </c>
      <c r="K271" s="803">
        <f t="shared" si="13"/>
        <v>40784</v>
      </c>
    </row>
    <row r="272" spans="1:11" ht="15" thickTop="1">
      <c r="C272" s="363"/>
      <c r="D272" s="363"/>
      <c r="E272" s="363"/>
      <c r="F272" s="363"/>
      <c r="G272" s="363"/>
      <c r="H272" s="363"/>
      <c r="I272" s="363"/>
      <c r="J272" s="363"/>
      <c r="K272" s="363"/>
    </row>
    <row r="273" spans="1:11">
      <c r="C273" s="363"/>
      <c r="D273" s="363"/>
      <c r="E273" s="363"/>
      <c r="F273" s="363"/>
      <c r="G273" s="363"/>
      <c r="H273" s="363"/>
      <c r="I273" s="363"/>
      <c r="J273" s="363"/>
      <c r="K273" s="363"/>
    </row>
    <row r="274" spans="1:11">
      <c r="C274" s="363"/>
      <c r="D274" s="363"/>
      <c r="E274" s="363"/>
      <c r="F274" s="363"/>
      <c r="G274" s="363"/>
      <c r="H274" s="363"/>
      <c r="I274" s="363"/>
      <c r="J274" s="363"/>
      <c r="K274" s="363"/>
    </row>
    <row r="275" spans="1:11">
      <c r="C275" s="363"/>
      <c r="D275" s="363"/>
      <c r="E275" s="363"/>
      <c r="F275" s="363"/>
      <c r="G275" s="363"/>
      <c r="H275" s="363"/>
      <c r="I275" s="363"/>
      <c r="J275" s="363"/>
      <c r="K275" s="363"/>
    </row>
    <row r="276" spans="1:11">
      <c r="C276" s="363"/>
      <c r="D276" s="363"/>
      <c r="E276" s="363"/>
      <c r="F276" s="363"/>
      <c r="G276" s="363"/>
      <c r="H276" s="363"/>
      <c r="I276" s="363"/>
      <c r="J276" s="363"/>
      <c r="K276" s="363"/>
    </row>
    <row r="277" spans="1:11">
      <c r="C277" s="363"/>
      <c r="D277" s="363"/>
      <c r="E277" s="363"/>
      <c r="F277" s="363"/>
      <c r="G277" s="363"/>
      <c r="H277" s="363"/>
      <c r="I277" s="363"/>
      <c r="J277" s="363"/>
      <c r="K277" s="363"/>
    </row>
    <row r="278" spans="1:11">
      <c r="B278" s="122"/>
    </row>
    <row r="279" spans="1:11">
      <c r="A279" s="122"/>
      <c r="B279" s="122"/>
    </row>
    <row r="280" spans="1:11">
      <c r="A280" s="122"/>
      <c r="B280" s="122"/>
    </row>
    <row r="281" spans="1:11">
      <c r="A281" s="122"/>
      <c r="B281" s="122"/>
    </row>
  </sheetData>
  <sheetProtection algorithmName="SHA-512" hashValue="KGTO+oke94n+7QJ/5M9JvtlMBMifPZA/pPz92qvkS+Gx7bycoq8YTscnCyChBYjQO7brDGUBMCr3NBVKfu11Uw==" saltValue="kNBqy0aR8yi63k888xpdzw==" spinCount="100000" sheet="1" objects="1" scenarios="1"/>
  <mergeCells count="7">
    <mergeCell ref="A1:A2"/>
    <mergeCell ref="A171:B171"/>
    <mergeCell ref="A174:B174"/>
    <mergeCell ref="A184:B184"/>
    <mergeCell ref="A177:B177"/>
    <mergeCell ref="A183:B183"/>
    <mergeCell ref="A178:B178"/>
  </mergeCells>
  <phoneticPr fontId="23" type="noConversion"/>
  <printOptions headings="1" gridLines="1"/>
  <pageMargins left="0.25" right="0.15" top="0.66" bottom="0.46" header="0.26" footer="0.17"/>
  <pageSetup scale="51" firstPageNumber="10" fitToHeight="4" orientation="landscape" useFirstPageNumber="1" r:id="rId1"/>
  <headerFooter alignWithMargins="0">
    <oddHeader>&amp;L&amp;8Page &amp;P&amp;C&amp;"Arial,Bold"&amp;9STATEMENT OF REVENUES RECEIVED/REVENUES
FOR THE YEAR ENDING JUNE 30, 2022&amp;R&amp;8Page &amp;P</oddHeader>
    <oddFooter>&amp;L&amp;8Printed Date: &amp;D
&amp;F</oddFooter>
  </headerFooter>
  <rowBreaks count="2" manualBreakCount="2">
    <brk id="147" max="16383" man="1"/>
    <brk id="187" max="16383"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N455"/>
  <sheetViews>
    <sheetView showGridLines="0" defaultGridColor="0" colorId="8" zoomScale="110" zoomScaleNormal="110" workbookViewId="0">
      <pane ySplit="2" topLeftCell="A277" activePane="bottomLeft" state="frozen"/>
      <selection pane="bottomLeft" activeCell="D267" sqref="D267"/>
    </sheetView>
  </sheetViews>
  <sheetFormatPr baseColWidth="10" defaultColWidth="9.1640625" defaultRowHeight="14"/>
  <cols>
    <col min="1" max="1" width="48.5" style="1359" customWidth="1"/>
    <col min="2" max="2" width="5" style="1360" customWidth="1"/>
    <col min="3" max="10" width="13.33203125" style="123" customWidth="1"/>
    <col min="11" max="11" width="13.33203125" style="178" customWidth="1"/>
    <col min="12" max="12" width="11.83203125" style="123" customWidth="1"/>
    <col min="13" max="13" width="1.5" style="122" customWidth="1"/>
    <col min="14" max="16384" width="9.1640625" style="122"/>
  </cols>
  <sheetData>
    <row r="1" spans="1:14">
      <c r="A1" s="1830" t="s">
        <v>1336</v>
      </c>
      <c r="B1" s="1150"/>
      <c r="C1" s="303" t="s">
        <v>695</v>
      </c>
      <c r="D1" s="303" t="s">
        <v>959</v>
      </c>
      <c r="E1" s="303" t="s">
        <v>960</v>
      </c>
      <c r="F1" s="303" t="s">
        <v>961</v>
      </c>
      <c r="G1" s="303" t="s">
        <v>962</v>
      </c>
      <c r="H1" s="303" t="s">
        <v>963</v>
      </c>
      <c r="I1" s="303" t="s">
        <v>964</v>
      </c>
      <c r="J1" s="303" t="s">
        <v>965</v>
      </c>
      <c r="K1" s="303" t="s">
        <v>210</v>
      </c>
      <c r="L1" s="1151"/>
    </row>
    <row r="2" spans="1:14" s="1155" customFormat="1" ht="28.5" customHeight="1">
      <c r="A2" s="1870"/>
      <c r="B2" s="1152" t="s">
        <v>45</v>
      </c>
      <c r="C2" s="1153" t="s">
        <v>157</v>
      </c>
      <c r="D2" s="1154" t="s">
        <v>49</v>
      </c>
      <c r="E2" s="1154" t="s">
        <v>981</v>
      </c>
      <c r="F2" s="1154" t="s">
        <v>975</v>
      </c>
      <c r="G2" s="1153" t="s">
        <v>976</v>
      </c>
      <c r="H2" s="1153" t="s">
        <v>977</v>
      </c>
      <c r="I2" s="1154" t="s">
        <v>240</v>
      </c>
      <c r="J2" s="1154" t="s">
        <v>241</v>
      </c>
      <c r="K2" s="1153" t="s">
        <v>138</v>
      </c>
      <c r="L2" s="1153" t="s">
        <v>30</v>
      </c>
      <c r="M2" s="176"/>
      <c r="N2" s="176"/>
    </row>
    <row r="3" spans="1:14" s="123" customFormat="1" ht="16.75" customHeight="1">
      <c r="A3" s="1876" t="s">
        <v>246</v>
      </c>
      <c r="B3" s="1877"/>
      <c r="C3" s="1156"/>
      <c r="D3" s="1156"/>
      <c r="E3" s="1156"/>
      <c r="F3" s="1156"/>
      <c r="G3" s="1156"/>
      <c r="H3" s="1156"/>
      <c r="I3" s="1156"/>
      <c r="J3" s="1156"/>
      <c r="K3" s="1157"/>
      <c r="L3" s="1158"/>
    </row>
    <row r="4" spans="1:14" s="120" customFormat="1" ht="15.75" customHeight="1">
      <c r="A4" s="1159" t="s">
        <v>44</v>
      </c>
      <c r="B4" s="1160" t="s">
        <v>509</v>
      </c>
      <c r="C4" s="1161"/>
      <c r="D4" s="1161"/>
      <c r="E4" s="1161"/>
      <c r="F4" s="1161"/>
      <c r="G4" s="1161"/>
      <c r="H4" s="1161"/>
      <c r="I4" s="1162"/>
      <c r="J4" s="1161"/>
      <c r="K4" s="1163"/>
      <c r="L4" s="1161"/>
    </row>
    <row r="5" spans="1:14">
      <c r="A5" s="1164" t="s">
        <v>862</v>
      </c>
      <c r="B5" s="1165">
        <v>1100</v>
      </c>
      <c r="C5" s="746">
        <v>8179374</v>
      </c>
      <c r="D5" s="746">
        <v>1995678</v>
      </c>
      <c r="E5" s="746">
        <v>32369</v>
      </c>
      <c r="F5" s="746">
        <v>641925</v>
      </c>
      <c r="G5" s="746">
        <v>45952</v>
      </c>
      <c r="H5" s="746"/>
      <c r="I5" s="746"/>
      <c r="J5" s="746"/>
      <c r="K5" s="772">
        <f>SUM(C5:J5)</f>
        <v>10895298</v>
      </c>
      <c r="L5" s="746">
        <v>10880264</v>
      </c>
    </row>
    <row r="6" spans="1:14">
      <c r="A6" s="1164" t="s">
        <v>1159</v>
      </c>
      <c r="B6" s="1165" t="s">
        <v>1157</v>
      </c>
      <c r="C6" s="751"/>
      <c r="D6" s="751"/>
      <c r="E6" s="746"/>
      <c r="F6" s="751"/>
      <c r="G6" s="751"/>
      <c r="H6" s="751"/>
      <c r="I6" s="751"/>
      <c r="J6" s="751"/>
      <c r="K6" s="772">
        <f>SUM(C6,E6)</f>
        <v>0</v>
      </c>
      <c r="L6" s="746">
        <v>12500</v>
      </c>
    </row>
    <row r="7" spans="1:14">
      <c r="A7" s="1164" t="s">
        <v>145</v>
      </c>
      <c r="B7" s="1165" t="s">
        <v>868</v>
      </c>
      <c r="C7" s="746"/>
      <c r="D7" s="746"/>
      <c r="E7" s="746"/>
      <c r="F7" s="746"/>
      <c r="G7" s="746"/>
      <c r="H7" s="746"/>
      <c r="I7" s="746"/>
      <c r="J7" s="746"/>
      <c r="K7" s="772">
        <f t="shared" ref="K7:K33" si="0">SUM(C7:J7)</f>
        <v>0</v>
      </c>
      <c r="L7" s="746"/>
    </row>
    <row r="8" spans="1:14">
      <c r="A8" s="1164" t="s">
        <v>146</v>
      </c>
      <c r="B8" s="1165">
        <v>1200</v>
      </c>
      <c r="C8" s="746">
        <v>2036796</v>
      </c>
      <c r="D8" s="746">
        <v>433012</v>
      </c>
      <c r="E8" s="746">
        <v>84544</v>
      </c>
      <c r="F8" s="746">
        <v>57008</v>
      </c>
      <c r="G8" s="746">
        <v>15848</v>
      </c>
      <c r="H8" s="746">
        <v>568374</v>
      </c>
      <c r="I8" s="746"/>
      <c r="J8" s="746"/>
      <c r="K8" s="772">
        <f t="shared" si="0"/>
        <v>3195582</v>
      </c>
      <c r="L8" s="746">
        <v>3034106</v>
      </c>
    </row>
    <row r="9" spans="1:14">
      <c r="A9" s="1164" t="s">
        <v>644</v>
      </c>
      <c r="B9" s="1165" t="s">
        <v>869</v>
      </c>
      <c r="C9" s="746">
        <v>228207</v>
      </c>
      <c r="D9" s="746">
        <v>69936</v>
      </c>
      <c r="E9" s="746"/>
      <c r="F9" s="746">
        <v>1123</v>
      </c>
      <c r="G9" s="746"/>
      <c r="H9" s="746"/>
      <c r="I9" s="746"/>
      <c r="J9" s="746"/>
      <c r="K9" s="772">
        <f t="shared" si="0"/>
        <v>299266</v>
      </c>
      <c r="L9" s="746">
        <v>282668</v>
      </c>
    </row>
    <row r="10" spans="1:14">
      <c r="A10" s="1164" t="s">
        <v>645</v>
      </c>
      <c r="B10" s="1165">
        <v>1250</v>
      </c>
      <c r="C10" s="746">
        <v>84604</v>
      </c>
      <c r="D10" s="746">
        <v>0</v>
      </c>
      <c r="E10" s="746">
        <v>81401</v>
      </c>
      <c r="F10" s="746">
        <v>115998</v>
      </c>
      <c r="G10" s="746"/>
      <c r="H10" s="746"/>
      <c r="I10" s="746"/>
      <c r="J10" s="746"/>
      <c r="K10" s="772">
        <f t="shared" si="0"/>
        <v>282003</v>
      </c>
      <c r="L10" s="746">
        <v>164562</v>
      </c>
    </row>
    <row r="11" spans="1:14">
      <c r="A11" s="1164" t="s">
        <v>1009</v>
      </c>
      <c r="B11" s="1165" t="s">
        <v>143</v>
      </c>
      <c r="C11" s="746">
        <v>180704</v>
      </c>
      <c r="D11" s="746">
        <v>50985</v>
      </c>
      <c r="E11" s="746"/>
      <c r="F11" s="746"/>
      <c r="G11" s="746"/>
      <c r="H11" s="746"/>
      <c r="I11" s="746"/>
      <c r="J11" s="746"/>
      <c r="K11" s="772">
        <f t="shared" si="0"/>
        <v>231689</v>
      </c>
      <c r="L11" s="746">
        <v>231800</v>
      </c>
    </row>
    <row r="12" spans="1:14">
      <c r="A12" s="1164" t="s">
        <v>863</v>
      </c>
      <c r="B12" s="1165">
        <v>1300</v>
      </c>
      <c r="C12" s="746"/>
      <c r="D12" s="746"/>
      <c r="E12" s="746"/>
      <c r="F12" s="746"/>
      <c r="G12" s="746"/>
      <c r="H12" s="746"/>
      <c r="I12" s="746"/>
      <c r="J12" s="746"/>
      <c r="K12" s="772">
        <f t="shared" si="0"/>
        <v>0</v>
      </c>
      <c r="L12" s="746"/>
    </row>
    <row r="13" spans="1:14">
      <c r="A13" s="1164" t="s">
        <v>646</v>
      </c>
      <c r="B13" s="1165">
        <v>1400</v>
      </c>
      <c r="C13" s="746">
        <v>354658</v>
      </c>
      <c r="D13" s="746">
        <v>73198</v>
      </c>
      <c r="E13" s="746">
        <v>98</v>
      </c>
      <c r="F13" s="746">
        <v>25863</v>
      </c>
      <c r="G13" s="746">
        <v>2400</v>
      </c>
      <c r="H13" s="746"/>
      <c r="I13" s="746"/>
      <c r="J13" s="746"/>
      <c r="K13" s="772">
        <f t="shared" si="0"/>
        <v>456217</v>
      </c>
      <c r="L13" s="746">
        <v>485500</v>
      </c>
    </row>
    <row r="14" spans="1:14">
      <c r="A14" s="1164" t="s">
        <v>864</v>
      </c>
      <c r="B14" s="1165">
        <v>1500</v>
      </c>
      <c r="C14" s="746">
        <v>641598</v>
      </c>
      <c r="D14" s="746">
        <v>143242</v>
      </c>
      <c r="E14" s="746">
        <v>104579</v>
      </c>
      <c r="F14" s="746">
        <v>46366</v>
      </c>
      <c r="G14" s="746">
        <v>18062</v>
      </c>
      <c r="H14" s="746">
        <v>25673</v>
      </c>
      <c r="I14" s="746"/>
      <c r="J14" s="746"/>
      <c r="K14" s="772">
        <f t="shared" si="0"/>
        <v>979520</v>
      </c>
      <c r="L14" s="746">
        <v>977818</v>
      </c>
    </row>
    <row r="15" spans="1:14">
      <c r="A15" s="1164" t="s">
        <v>865</v>
      </c>
      <c r="B15" s="1165">
        <v>1600</v>
      </c>
      <c r="C15" s="746">
        <v>49017</v>
      </c>
      <c r="D15" s="746">
        <v>7800</v>
      </c>
      <c r="E15" s="746"/>
      <c r="F15" s="746">
        <v>10405</v>
      </c>
      <c r="G15" s="746"/>
      <c r="H15" s="746"/>
      <c r="I15" s="746"/>
      <c r="J15" s="746"/>
      <c r="K15" s="772">
        <f t="shared" si="0"/>
        <v>67222</v>
      </c>
      <c r="L15" s="746">
        <v>65000</v>
      </c>
    </row>
    <row r="16" spans="1:14">
      <c r="A16" s="1164" t="s">
        <v>887</v>
      </c>
      <c r="B16" s="1165" t="s">
        <v>370</v>
      </c>
      <c r="C16" s="746"/>
      <c r="D16" s="746"/>
      <c r="E16" s="746"/>
      <c r="F16" s="746"/>
      <c r="G16" s="746"/>
      <c r="H16" s="746"/>
      <c r="I16" s="746"/>
      <c r="J16" s="746"/>
      <c r="K16" s="772">
        <f t="shared" si="0"/>
        <v>0</v>
      </c>
      <c r="L16" s="746"/>
    </row>
    <row r="17" spans="1:12">
      <c r="A17" s="1164" t="s">
        <v>647</v>
      </c>
      <c r="B17" s="1165" t="s">
        <v>144</v>
      </c>
      <c r="C17" s="746"/>
      <c r="D17" s="746"/>
      <c r="E17" s="746"/>
      <c r="F17" s="746"/>
      <c r="G17" s="746"/>
      <c r="H17" s="746"/>
      <c r="I17" s="746"/>
      <c r="J17" s="746"/>
      <c r="K17" s="772">
        <f t="shared" si="0"/>
        <v>0</v>
      </c>
      <c r="L17" s="746"/>
    </row>
    <row r="18" spans="1:12">
      <c r="A18" s="1164" t="s">
        <v>968</v>
      </c>
      <c r="B18" s="1165">
        <v>1800</v>
      </c>
      <c r="C18" s="746"/>
      <c r="D18" s="746"/>
      <c r="E18" s="746"/>
      <c r="F18" s="746"/>
      <c r="G18" s="746"/>
      <c r="H18" s="746"/>
      <c r="I18" s="746"/>
      <c r="J18" s="746"/>
      <c r="K18" s="772">
        <f t="shared" si="0"/>
        <v>0</v>
      </c>
      <c r="L18" s="746"/>
    </row>
    <row r="19" spans="1:12">
      <c r="A19" s="1164" t="s">
        <v>117</v>
      </c>
      <c r="B19" s="1165">
        <v>1900</v>
      </c>
      <c r="C19" s="746"/>
      <c r="D19" s="746"/>
      <c r="E19" s="746"/>
      <c r="F19" s="746"/>
      <c r="G19" s="746"/>
      <c r="H19" s="746"/>
      <c r="I19" s="746"/>
      <c r="J19" s="746"/>
      <c r="K19" s="772">
        <f t="shared" si="0"/>
        <v>0</v>
      </c>
      <c r="L19" s="746"/>
    </row>
    <row r="20" spans="1:12">
      <c r="A20" s="1166" t="s">
        <v>661</v>
      </c>
      <c r="B20" s="1150" t="s">
        <v>648</v>
      </c>
      <c r="C20" s="751"/>
      <c r="D20" s="751"/>
      <c r="E20" s="751"/>
      <c r="F20" s="751"/>
      <c r="G20" s="751"/>
      <c r="H20" s="749"/>
      <c r="I20" s="747"/>
      <c r="J20" s="750"/>
      <c r="K20" s="772">
        <f t="shared" si="0"/>
        <v>0</v>
      </c>
      <c r="L20" s="749"/>
    </row>
    <row r="21" spans="1:12">
      <c r="A21" s="1166" t="s">
        <v>662</v>
      </c>
      <c r="B21" s="1150" t="s">
        <v>649</v>
      </c>
      <c r="C21" s="751"/>
      <c r="D21" s="751"/>
      <c r="E21" s="751"/>
      <c r="F21" s="751"/>
      <c r="G21" s="751"/>
      <c r="H21" s="749"/>
      <c r="I21" s="747"/>
      <c r="J21" s="751"/>
      <c r="K21" s="772">
        <f t="shared" si="0"/>
        <v>0</v>
      </c>
      <c r="L21" s="749"/>
    </row>
    <row r="22" spans="1:12">
      <c r="A22" s="1166" t="s">
        <v>663</v>
      </c>
      <c r="B22" s="1150" t="s">
        <v>650</v>
      </c>
      <c r="C22" s="751"/>
      <c r="D22" s="751"/>
      <c r="E22" s="751"/>
      <c r="F22" s="751"/>
      <c r="G22" s="751"/>
      <c r="H22" s="749"/>
      <c r="I22" s="747"/>
      <c r="J22" s="751"/>
      <c r="K22" s="772">
        <f t="shared" si="0"/>
        <v>0</v>
      </c>
      <c r="L22" s="749"/>
    </row>
    <row r="23" spans="1:12">
      <c r="A23" s="1166" t="s">
        <v>664</v>
      </c>
      <c r="B23" s="1150" t="s">
        <v>651</v>
      </c>
      <c r="C23" s="751"/>
      <c r="D23" s="751"/>
      <c r="E23" s="751"/>
      <c r="F23" s="751"/>
      <c r="G23" s="751"/>
      <c r="H23" s="749"/>
      <c r="I23" s="747"/>
      <c r="J23" s="751"/>
      <c r="K23" s="772">
        <f t="shared" si="0"/>
        <v>0</v>
      </c>
      <c r="L23" s="749"/>
    </row>
    <row r="24" spans="1:12" ht="12.75" customHeight="1">
      <c r="A24" s="1166" t="s">
        <v>665</v>
      </c>
      <c r="B24" s="1150" t="s">
        <v>652</v>
      </c>
      <c r="C24" s="751"/>
      <c r="D24" s="751"/>
      <c r="E24" s="751"/>
      <c r="F24" s="751"/>
      <c r="G24" s="751"/>
      <c r="H24" s="749"/>
      <c r="I24" s="747"/>
      <c r="J24" s="751"/>
      <c r="K24" s="772">
        <f t="shared" si="0"/>
        <v>0</v>
      </c>
      <c r="L24" s="749"/>
    </row>
    <row r="25" spans="1:12" ht="12.75" customHeight="1">
      <c r="A25" s="1166" t="s">
        <v>718</v>
      </c>
      <c r="B25" s="1150" t="s">
        <v>653</v>
      </c>
      <c r="C25" s="751"/>
      <c r="D25" s="751"/>
      <c r="E25" s="751"/>
      <c r="F25" s="751"/>
      <c r="G25" s="751"/>
      <c r="H25" s="749"/>
      <c r="I25" s="747"/>
      <c r="J25" s="751"/>
      <c r="K25" s="772">
        <f t="shared" si="0"/>
        <v>0</v>
      </c>
      <c r="L25" s="749"/>
    </row>
    <row r="26" spans="1:12">
      <c r="A26" s="1166" t="s">
        <v>556</v>
      </c>
      <c r="B26" s="1150" t="s">
        <v>654</v>
      </c>
      <c r="C26" s="751"/>
      <c r="D26" s="751"/>
      <c r="E26" s="751"/>
      <c r="F26" s="751"/>
      <c r="G26" s="751"/>
      <c r="H26" s="749"/>
      <c r="I26" s="747"/>
      <c r="J26" s="751"/>
      <c r="K26" s="772">
        <f t="shared" si="0"/>
        <v>0</v>
      </c>
      <c r="L26" s="749"/>
    </row>
    <row r="27" spans="1:12">
      <c r="A27" s="1166" t="s">
        <v>557</v>
      </c>
      <c r="B27" s="1150" t="s">
        <v>655</v>
      </c>
      <c r="C27" s="751"/>
      <c r="D27" s="751"/>
      <c r="E27" s="751"/>
      <c r="F27" s="751"/>
      <c r="G27" s="751"/>
      <c r="H27" s="749"/>
      <c r="I27" s="747"/>
      <c r="J27" s="751"/>
      <c r="K27" s="772">
        <f t="shared" si="0"/>
        <v>0</v>
      </c>
      <c r="L27" s="749"/>
    </row>
    <row r="28" spans="1:12">
      <c r="A28" s="1166" t="s">
        <v>132</v>
      </c>
      <c r="B28" s="1150" t="s">
        <v>656</v>
      </c>
      <c r="C28" s="751"/>
      <c r="D28" s="751"/>
      <c r="E28" s="751"/>
      <c r="F28" s="751"/>
      <c r="G28" s="751"/>
      <c r="H28" s="749"/>
      <c r="I28" s="747"/>
      <c r="J28" s="751"/>
      <c r="K28" s="772">
        <f t="shared" si="0"/>
        <v>0</v>
      </c>
      <c r="L28" s="749"/>
    </row>
    <row r="29" spans="1:12">
      <c r="A29" s="1166" t="s">
        <v>133</v>
      </c>
      <c r="B29" s="1150" t="s">
        <v>657</v>
      </c>
      <c r="C29" s="751"/>
      <c r="D29" s="751"/>
      <c r="E29" s="751"/>
      <c r="F29" s="751"/>
      <c r="G29" s="751"/>
      <c r="H29" s="749"/>
      <c r="I29" s="747"/>
      <c r="J29" s="751"/>
      <c r="K29" s="772">
        <f t="shared" si="0"/>
        <v>0</v>
      </c>
      <c r="L29" s="749"/>
    </row>
    <row r="30" spans="1:12">
      <c r="A30" s="1166" t="s">
        <v>134</v>
      </c>
      <c r="B30" s="1150" t="s">
        <v>658</v>
      </c>
      <c r="C30" s="751"/>
      <c r="D30" s="751"/>
      <c r="E30" s="751"/>
      <c r="F30" s="751"/>
      <c r="G30" s="751"/>
      <c r="H30" s="749"/>
      <c r="I30" s="747"/>
      <c r="J30" s="751"/>
      <c r="K30" s="772">
        <f t="shared" si="0"/>
        <v>0</v>
      </c>
      <c r="L30" s="749"/>
    </row>
    <row r="31" spans="1:12">
      <c r="A31" s="1166" t="s">
        <v>135</v>
      </c>
      <c r="B31" s="1150" t="s">
        <v>659</v>
      </c>
      <c r="C31" s="751"/>
      <c r="D31" s="751"/>
      <c r="E31" s="751"/>
      <c r="F31" s="751"/>
      <c r="G31" s="751"/>
      <c r="H31" s="749"/>
      <c r="I31" s="747"/>
      <c r="J31" s="751"/>
      <c r="K31" s="772">
        <f t="shared" si="0"/>
        <v>0</v>
      </c>
      <c r="L31" s="749"/>
    </row>
    <row r="32" spans="1:12">
      <c r="A32" s="1167" t="s">
        <v>1008</v>
      </c>
      <c r="B32" s="1165" t="s">
        <v>660</v>
      </c>
      <c r="C32" s="751"/>
      <c r="D32" s="751"/>
      <c r="E32" s="751"/>
      <c r="F32" s="751"/>
      <c r="G32" s="751"/>
      <c r="H32" s="749"/>
      <c r="I32" s="747"/>
      <c r="J32" s="754"/>
      <c r="K32" s="772">
        <f t="shared" si="0"/>
        <v>0</v>
      </c>
      <c r="L32" s="749"/>
    </row>
    <row r="33" spans="1:12">
      <c r="A33" s="1167" t="s">
        <v>1467</v>
      </c>
      <c r="B33" s="1150" t="s">
        <v>1466</v>
      </c>
      <c r="C33" s="751"/>
      <c r="D33" s="751"/>
      <c r="E33" s="751"/>
      <c r="F33" s="751"/>
      <c r="G33" s="751"/>
      <c r="H33" s="749">
        <v>263613</v>
      </c>
      <c r="I33" s="747"/>
      <c r="J33" s="751"/>
      <c r="K33" s="772">
        <f t="shared" si="0"/>
        <v>263613</v>
      </c>
      <c r="L33" s="749">
        <v>270000</v>
      </c>
    </row>
    <row r="34" spans="1:12" ht="12.75" customHeight="1" thickBot="1">
      <c r="A34" s="1168" t="s">
        <v>1468</v>
      </c>
      <c r="B34" s="1169" t="s">
        <v>509</v>
      </c>
      <c r="C34" s="762">
        <f>SUM(C5:C32)</f>
        <v>11754958</v>
      </c>
      <c r="D34" s="762">
        <f t="shared" ref="D34:L34" si="1">SUM(D5:D32)</f>
        <v>2773851</v>
      </c>
      <c r="E34" s="762">
        <f t="shared" si="1"/>
        <v>302991</v>
      </c>
      <c r="F34" s="762">
        <f t="shared" si="1"/>
        <v>898688</v>
      </c>
      <c r="G34" s="762">
        <f t="shared" si="1"/>
        <v>82262</v>
      </c>
      <c r="H34" s="762">
        <f t="shared" si="1"/>
        <v>594047</v>
      </c>
      <c r="I34" s="762">
        <f t="shared" si="1"/>
        <v>0</v>
      </c>
      <c r="J34" s="762">
        <f t="shared" si="1"/>
        <v>0</v>
      </c>
      <c r="K34" s="762">
        <f t="shared" si="1"/>
        <v>16406797</v>
      </c>
      <c r="L34" s="762">
        <f t="shared" si="1"/>
        <v>16134218</v>
      </c>
    </row>
    <row r="35" spans="1:12" ht="12.75" customHeight="1" thickTop="1" thickBot="1">
      <c r="A35" s="1168" t="s">
        <v>1469</v>
      </c>
      <c r="B35" s="1169" t="s">
        <v>509</v>
      </c>
      <c r="C35" s="762">
        <f>SUM(C5:C33)</f>
        <v>11754958</v>
      </c>
      <c r="D35" s="762">
        <f t="shared" ref="D35:K35" si="2">SUM(D5:D33)</f>
        <v>2773851</v>
      </c>
      <c r="E35" s="762">
        <f t="shared" si="2"/>
        <v>302991</v>
      </c>
      <c r="F35" s="762">
        <f t="shared" si="2"/>
        <v>898688</v>
      </c>
      <c r="G35" s="762">
        <f t="shared" si="2"/>
        <v>82262</v>
      </c>
      <c r="H35" s="762">
        <f t="shared" si="2"/>
        <v>857660</v>
      </c>
      <c r="I35" s="762">
        <f t="shared" si="2"/>
        <v>0</v>
      </c>
      <c r="J35" s="762">
        <f t="shared" si="2"/>
        <v>0</v>
      </c>
      <c r="K35" s="762">
        <f t="shared" si="2"/>
        <v>16670410</v>
      </c>
      <c r="L35" s="762">
        <f>SUM(L5:L33)</f>
        <v>16404218</v>
      </c>
    </row>
    <row r="36" spans="1:12" s="120" customFormat="1" ht="15.75" customHeight="1" thickTop="1">
      <c r="A36" s="1170" t="s">
        <v>46</v>
      </c>
      <c r="B36" s="1171" t="s">
        <v>508</v>
      </c>
      <c r="C36" s="807"/>
      <c r="D36" s="807"/>
      <c r="E36" s="807"/>
      <c r="F36" s="807"/>
      <c r="G36" s="807"/>
      <c r="H36" s="807"/>
      <c r="I36" s="747"/>
      <c r="J36" s="747"/>
      <c r="K36" s="747"/>
      <c r="L36" s="747"/>
    </row>
    <row r="37" spans="1:12" s="120" customFormat="1" ht="15.75" customHeight="1">
      <c r="A37" s="1172" t="s">
        <v>525</v>
      </c>
      <c r="B37" s="365"/>
      <c r="C37" s="782"/>
      <c r="D37" s="782"/>
      <c r="E37" s="782"/>
      <c r="F37" s="782"/>
      <c r="G37" s="782"/>
      <c r="H37" s="782"/>
      <c r="I37" s="747"/>
      <c r="J37" s="747"/>
      <c r="K37" s="747"/>
      <c r="L37" s="747"/>
    </row>
    <row r="38" spans="1:12">
      <c r="A38" s="1164" t="s">
        <v>970</v>
      </c>
      <c r="B38" s="1165">
        <v>2110</v>
      </c>
      <c r="C38" s="752">
        <v>300162</v>
      </c>
      <c r="D38" s="752">
        <v>92378</v>
      </c>
      <c r="E38" s="752">
        <v>1072</v>
      </c>
      <c r="F38" s="752">
        <v>874</v>
      </c>
      <c r="G38" s="752"/>
      <c r="H38" s="752"/>
      <c r="I38" s="746"/>
      <c r="J38" s="746"/>
      <c r="K38" s="772">
        <f t="shared" ref="K38:K43" si="3">SUM(C38:J38)</f>
        <v>394486</v>
      </c>
      <c r="L38" s="746">
        <v>386415</v>
      </c>
    </row>
    <row r="39" spans="1:12">
      <c r="A39" s="1164" t="s">
        <v>971</v>
      </c>
      <c r="B39" s="1165">
        <v>2120</v>
      </c>
      <c r="C39" s="746">
        <v>209366</v>
      </c>
      <c r="D39" s="746">
        <v>55749</v>
      </c>
      <c r="E39" s="746"/>
      <c r="F39" s="746"/>
      <c r="G39" s="746"/>
      <c r="H39" s="746"/>
      <c r="I39" s="746"/>
      <c r="J39" s="746">
        <v>0</v>
      </c>
      <c r="K39" s="772">
        <f t="shared" si="3"/>
        <v>265115</v>
      </c>
      <c r="L39" s="746">
        <v>267947</v>
      </c>
    </row>
    <row r="40" spans="1:12">
      <c r="A40" s="1164" t="s">
        <v>161</v>
      </c>
      <c r="B40" s="1165">
        <v>2130</v>
      </c>
      <c r="C40" s="746">
        <v>122724</v>
      </c>
      <c r="D40" s="746">
        <v>19943</v>
      </c>
      <c r="E40" s="746">
        <v>30</v>
      </c>
      <c r="F40" s="746">
        <v>6225</v>
      </c>
      <c r="G40" s="746"/>
      <c r="H40" s="746"/>
      <c r="I40" s="746"/>
      <c r="J40" s="746"/>
      <c r="K40" s="772">
        <f t="shared" si="3"/>
        <v>148922</v>
      </c>
      <c r="L40" s="746">
        <v>175325</v>
      </c>
    </row>
    <row r="41" spans="1:12">
      <c r="A41" s="1164" t="s">
        <v>162</v>
      </c>
      <c r="B41" s="1165">
        <v>2140</v>
      </c>
      <c r="C41" s="746">
        <v>146970</v>
      </c>
      <c r="D41" s="746">
        <v>32421</v>
      </c>
      <c r="E41" s="746"/>
      <c r="F41" s="746"/>
      <c r="G41" s="746"/>
      <c r="H41" s="746"/>
      <c r="I41" s="746"/>
      <c r="J41" s="746"/>
      <c r="K41" s="772">
        <f t="shared" si="3"/>
        <v>179391</v>
      </c>
      <c r="L41" s="746">
        <v>181428</v>
      </c>
    </row>
    <row r="42" spans="1:12">
      <c r="A42" s="1164" t="s">
        <v>163</v>
      </c>
      <c r="B42" s="1165">
        <v>2150</v>
      </c>
      <c r="C42" s="746">
        <v>268204</v>
      </c>
      <c r="D42" s="746">
        <v>37499</v>
      </c>
      <c r="E42" s="746"/>
      <c r="F42" s="746"/>
      <c r="G42" s="746"/>
      <c r="H42" s="746"/>
      <c r="I42" s="746"/>
      <c r="J42" s="746"/>
      <c r="K42" s="772">
        <f t="shared" si="3"/>
        <v>305703</v>
      </c>
      <c r="L42" s="746">
        <v>307113</v>
      </c>
    </row>
    <row r="43" spans="1:12">
      <c r="A43" s="1164" t="s">
        <v>1292</v>
      </c>
      <c r="B43" s="1165">
        <v>2190</v>
      </c>
      <c r="C43" s="746">
        <v>115620</v>
      </c>
      <c r="D43" s="746">
        <v>26500</v>
      </c>
      <c r="E43" s="746">
        <v>145415</v>
      </c>
      <c r="F43" s="746">
        <v>5226</v>
      </c>
      <c r="G43" s="746"/>
      <c r="H43" s="746"/>
      <c r="I43" s="746"/>
      <c r="J43" s="746"/>
      <c r="K43" s="772">
        <f t="shared" si="3"/>
        <v>292761</v>
      </c>
      <c r="L43" s="746">
        <v>347762</v>
      </c>
    </row>
    <row r="44" spans="1:12" ht="12.75" customHeight="1" thickBot="1">
      <c r="A44" s="1168" t="s">
        <v>499</v>
      </c>
      <c r="B44" s="1169" t="s">
        <v>639</v>
      </c>
      <c r="C44" s="762">
        <f>SUM(C38:C43)</f>
        <v>1163046</v>
      </c>
      <c r="D44" s="762">
        <f t="shared" ref="D44:L44" si="4">SUM(D38:D43)</f>
        <v>264490</v>
      </c>
      <c r="E44" s="762">
        <f t="shared" si="4"/>
        <v>146517</v>
      </c>
      <c r="F44" s="762">
        <f t="shared" si="4"/>
        <v>12325</v>
      </c>
      <c r="G44" s="762">
        <f t="shared" si="4"/>
        <v>0</v>
      </c>
      <c r="H44" s="762">
        <f t="shared" si="4"/>
        <v>0</v>
      </c>
      <c r="I44" s="762">
        <f t="shared" si="4"/>
        <v>0</v>
      </c>
      <c r="J44" s="762">
        <f t="shared" si="4"/>
        <v>0</v>
      </c>
      <c r="K44" s="762">
        <f t="shared" si="4"/>
        <v>1586378</v>
      </c>
      <c r="L44" s="762">
        <f t="shared" si="4"/>
        <v>1665990</v>
      </c>
    </row>
    <row r="45" spans="1:12" ht="15.75" customHeight="1" thickTop="1">
      <c r="A45" s="1173" t="s">
        <v>526</v>
      </c>
      <c r="B45" s="1174"/>
      <c r="C45" s="810"/>
      <c r="D45" s="810"/>
      <c r="E45" s="810"/>
      <c r="F45" s="810"/>
      <c r="G45" s="810"/>
      <c r="H45" s="810"/>
      <c r="I45" s="747"/>
      <c r="J45" s="747"/>
      <c r="K45" s="810"/>
      <c r="L45" s="810"/>
    </row>
    <row r="46" spans="1:12">
      <c r="A46" s="1164" t="s">
        <v>728</v>
      </c>
      <c r="B46" s="1165">
        <v>2210</v>
      </c>
      <c r="C46" s="752">
        <v>187507</v>
      </c>
      <c r="D46" s="752">
        <v>68781</v>
      </c>
      <c r="E46" s="752">
        <v>61499</v>
      </c>
      <c r="F46" s="752">
        <v>8512</v>
      </c>
      <c r="G46" s="752">
        <v>11655</v>
      </c>
      <c r="H46" s="752"/>
      <c r="I46" s="746"/>
      <c r="J46" s="746"/>
      <c r="K46" s="771">
        <f>SUM(C46:J46)</f>
        <v>337954</v>
      </c>
      <c r="L46" s="752">
        <v>448596</v>
      </c>
    </row>
    <row r="47" spans="1:12">
      <c r="A47" s="1164" t="s">
        <v>729</v>
      </c>
      <c r="B47" s="1165">
        <v>2220</v>
      </c>
      <c r="C47" s="746">
        <v>330814</v>
      </c>
      <c r="D47" s="746">
        <v>66547</v>
      </c>
      <c r="E47" s="746">
        <v>593208</v>
      </c>
      <c r="F47" s="746">
        <v>29311</v>
      </c>
      <c r="G47" s="746">
        <v>24307</v>
      </c>
      <c r="H47" s="746"/>
      <c r="I47" s="746"/>
      <c r="J47" s="746"/>
      <c r="K47" s="771">
        <f>SUM(C47:J47)</f>
        <v>1044187</v>
      </c>
      <c r="L47" s="746">
        <v>1074233</v>
      </c>
    </row>
    <row r="48" spans="1:12">
      <c r="A48" s="1164" t="s">
        <v>730</v>
      </c>
      <c r="B48" s="1165">
        <v>2230</v>
      </c>
      <c r="C48" s="746"/>
      <c r="D48" s="746"/>
      <c r="E48" s="746">
        <v>940</v>
      </c>
      <c r="F48" s="746">
        <v>68399</v>
      </c>
      <c r="G48" s="746"/>
      <c r="H48" s="746"/>
      <c r="I48" s="746"/>
      <c r="J48" s="746"/>
      <c r="K48" s="771">
        <f>SUM(C48:J48)</f>
        <v>69339</v>
      </c>
      <c r="L48" s="746">
        <v>113725</v>
      </c>
    </row>
    <row r="49" spans="1:12" ht="12.75" customHeight="1" thickBot="1">
      <c r="A49" s="1168" t="s">
        <v>500</v>
      </c>
      <c r="B49" s="1169" t="s">
        <v>32</v>
      </c>
      <c r="C49" s="762">
        <f>SUM(C46:C48)</f>
        <v>518321</v>
      </c>
      <c r="D49" s="762">
        <f t="shared" ref="D49:K49" si="5">SUM(D46:D48)</f>
        <v>135328</v>
      </c>
      <c r="E49" s="762">
        <f t="shared" si="5"/>
        <v>655647</v>
      </c>
      <c r="F49" s="762">
        <f t="shared" si="5"/>
        <v>106222</v>
      </c>
      <c r="G49" s="762">
        <f t="shared" si="5"/>
        <v>35962</v>
      </c>
      <c r="H49" s="762">
        <f t="shared" si="5"/>
        <v>0</v>
      </c>
      <c r="I49" s="762">
        <f t="shared" si="5"/>
        <v>0</v>
      </c>
      <c r="J49" s="762">
        <f t="shared" si="5"/>
        <v>0</v>
      </c>
      <c r="K49" s="762">
        <f t="shared" si="5"/>
        <v>1451480</v>
      </c>
      <c r="L49" s="762">
        <f>SUM(L46:L48)</f>
        <v>1636554</v>
      </c>
    </row>
    <row r="50" spans="1:12" ht="15.75" customHeight="1" thickTop="1">
      <c r="A50" s="1173" t="s">
        <v>544</v>
      </c>
      <c r="B50" s="1174"/>
      <c r="C50" s="810"/>
      <c r="D50" s="810"/>
      <c r="E50" s="810"/>
      <c r="F50" s="810"/>
      <c r="G50" s="810"/>
      <c r="H50" s="810"/>
      <c r="I50" s="747"/>
      <c r="J50" s="747"/>
      <c r="K50" s="810"/>
      <c r="L50" s="810"/>
    </row>
    <row r="51" spans="1:12">
      <c r="A51" s="1164" t="s">
        <v>731</v>
      </c>
      <c r="B51" s="1165">
        <v>2310</v>
      </c>
      <c r="C51" s="752">
        <v>3</v>
      </c>
      <c r="D51" s="752">
        <v>0</v>
      </c>
      <c r="E51" s="752">
        <v>479958</v>
      </c>
      <c r="F51" s="752">
        <v>22916</v>
      </c>
      <c r="G51" s="752"/>
      <c r="H51" s="752">
        <v>27134</v>
      </c>
      <c r="I51" s="746"/>
      <c r="J51" s="746"/>
      <c r="K51" s="771">
        <f>SUM(C51:J51)</f>
        <v>530011</v>
      </c>
      <c r="L51" s="752">
        <v>490250</v>
      </c>
    </row>
    <row r="52" spans="1:12">
      <c r="A52" s="1164" t="s">
        <v>732</v>
      </c>
      <c r="B52" s="1165">
        <v>2320</v>
      </c>
      <c r="C52" s="746">
        <v>236558</v>
      </c>
      <c r="D52" s="746">
        <v>76777</v>
      </c>
      <c r="E52" s="746">
        <v>2754</v>
      </c>
      <c r="F52" s="746">
        <v>456</v>
      </c>
      <c r="G52" s="746"/>
      <c r="H52" s="746">
        <v>4815</v>
      </c>
      <c r="I52" s="746"/>
      <c r="J52" s="746"/>
      <c r="K52" s="771">
        <f>SUM(C52:J52)</f>
        <v>321360</v>
      </c>
      <c r="L52" s="746">
        <v>297501</v>
      </c>
    </row>
    <row r="53" spans="1:12">
      <c r="A53" s="1164" t="s">
        <v>42</v>
      </c>
      <c r="B53" s="1165">
        <v>2330</v>
      </c>
      <c r="C53" s="746"/>
      <c r="D53" s="746"/>
      <c r="E53" s="746"/>
      <c r="F53" s="746"/>
      <c r="G53" s="746"/>
      <c r="H53" s="746"/>
      <c r="I53" s="746"/>
      <c r="J53" s="746"/>
      <c r="K53" s="771">
        <f>SUM(C53:J53)</f>
        <v>0</v>
      </c>
      <c r="L53" s="746"/>
    </row>
    <row r="54" spans="1:12" ht="24">
      <c r="A54" s="1166" t="s">
        <v>247</v>
      </c>
      <c r="B54" s="1175" t="s">
        <v>1776</v>
      </c>
      <c r="C54" s="749"/>
      <c r="D54" s="749"/>
      <c r="E54" s="749"/>
      <c r="F54" s="749"/>
      <c r="G54" s="749"/>
      <c r="H54" s="749"/>
      <c r="I54" s="749"/>
      <c r="J54" s="749"/>
      <c r="K54" s="771">
        <f>SUM(C54:J54)</f>
        <v>0</v>
      </c>
      <c r="L54" s="749"/>
    </row>
    <row r="55" spans="1:12" ht="12.75" customHeight="1" thickBot="1">
      <c r="A55" s="1168" t="s">
        <v>640</v>
      </c>
      <c r="B55" s="1169" t="s">
        <v>33</v>
      </c>
      <c r="C55" s="762">
        <f>SUM(C51:C54)</f>
        <v>236561</v>
      </c>
      <c r="D55" s="762">
        <f t="shared" ref="D55:L55" si="6">SUM(D51:D54)</f>
        <v>76777</v>
      </c>
      <c r="E55" s="762">
        <f t="shared" si="6"/>
        <v>482712</v>
      </c>
      <c r="F55" s="762">
        <f t="shared" si="6"/>
        <v>23372</v>
      </c>
      <c r="G55" s="762">
        <f t="shared" si="6"/>
        <v>0</v>
      </c>
      <c r="H55" s="762">
        <f t="shared" si="6"/>
        <v>31949</v>
      </c>
      <c r="I55" s="762">
        <f t="shared" si="6"/>
        <v>0</v>
      </c>
      <c r="J55" s="762">
        <f t="shared" si="6"/>
        <v>0</v>
      </c>
      <c r="K55" s="762">
        <f t="shared" si="6"/>
        <v>851371</v>
      </c>
      <c r="L55" s="762">
        <f t="shared" si="6"/>
        <v>787751</v>
      </c>
    </row>
    <row r="56" spans="1:12" ht="15.75" customHeight="1" thickTop="1">
      <c r="A56" s="1173" t="s">
        <v>545</v>
      </c>
      <c r="B56" s="1174"/>
      <c r="C56" s="810"/>
      <c r="D56" s="810"/>
      <c r="E56" s="810"/>
      <c r="F56" s="810"/>
      <c r="G56" s="810"/>
      <c r="H56" s="810"/>
      <c r="I56" s="747"/>
      <c r="J56" s="747"/>
      <c r="K56" s="810"/>
      <c r="L56" s="810"/>
    </row>
    <row r="57" spans="1:12">
      <c r="A57" s="1164" t="s">
        <v>948</v>
      </c>
      <c r="B57" s="1165">
        <v>2410</v>
      </c>
      <c r="C57" s="752">
        <v>1019435</v>
      </c>
      <c r="D57" s="752">
        <v>329717</v>
      </c>
      <c r="E57" s="752">
        <v>4898</v>
      </c>
      <c r="F57" s="752">
        <v>24984</v>
      </c>
      <c r="G57" s="752"/>
      <c r="H57" s="752">
        <v>2207</v>
      </c>
      <c r="I57" s="746"/>
      <c r="J57" s="746"/>
      <c r="K57" s="771">
        <f>SUM(C57:J57)</f>
        <v>1381241</v>
      </c>
      <c r="L57" s="752">
        <v>1310514</v>
      </c>
    </row>
    <row r="58" spans="1:12" ht="12.75" customHeight="1">
      <c r="A58" s="1176" t="s">
        <v>322</v>
      </c>
      <c r="B58" s="1177">
        <v>2490</v>
      </c>
      <c r="C58" s="746"/>
      <c r="D58" s="746"/>
      <c r="E58" s="746">
        <v>1920</v>
      </c>
      <c r="F58" s="746"/>
      <c r="G58" s="746"/>
      <c r="H58" s="746"/>
      <c r="I58" s="746"/>
      <c r="J58" s="746"/>
      <c r="K58" s="771">
        <f>SUM(C58:J58)</f>
        <v>1920</v>
      </c>
      <c r="L58" s="746">
        <v>3000</v>
      </c>
    </row>
    <row r="59" spans="1:12" s="123" customFormat="1" ht="12.75" customHeight="1" thickBot="1">
      <c r="A59" s="1168" t="s">
        <v>220</v>
      </c>
      <c r="B59" s="1178" t="s">
        <v>34</v>
      </c>
      <c r="C59" s="755">
        <f>SUM(C57:C58)</f>
        <v>1019435</v>
      </c>
      <c r="D59" s="755">
        <f t="shared" ref="D59:K59" si="7">SUM(D57:D58)</f>
        <v>329717</v>
      </c>
      <c r="E59" s="755">
        <f t="shared" si="7"/>
        <v>6818</v>
      </c>
      <c r="F59" s="755">
        <f t="shared" si="7"/>
        <v>24984</v>
      </c>
      <c r="G59" s="755">
        <f t="shared" si="7"/>
        <v>0</v>
      </c>
      <c r="H59" s="755">
        <f t="shared" si="7"/>
        <v>2207</v>
      </c>
      <c r="I59" s="755">
        <f t="shared" si="7"/>
        <v>0</v>
      </c>
      <c r="J59" s="755">
        <f t="shared" si="7"/>
        <v>0</v>
      </c>
      <c r="K59" s="755">
        <f t="shared" si="7"/>
        <v>1383161</v>
      </c>
      <c r="L59" s="762">
        <f>SUM(L57:L58)</f>
        <v>1313514</v>
      </c>
    </row>
    <row r="60" spans="1:12" s="123" customFormat="1" ht="15.75" customHeight="1" thickTop="1">
      <c r="A60" s="1173" t="s">
        <v>546</v>
      </c>
      <c r="B60" s="1174"/>
      <c r="C60" s="1179"/>
      <c r="D60" s="810"/>
      <c r="E60" s="810"/>
      <c r="F60" s="810"/>
      <c r="G60" s="810"/>
      <c r="H60" s="810"/>
      <c r="I60" s="747"/>
      <c r="J60" s="747"/>
      <c r="K60" s="810"/>
      <c r="L60" s="810"/>
    </row>
    <row r="61" spans="1:12" s="123" customFormat="1">
      <c r="A61" s="1164" t="s">
        <v>949</v>
      </c>
      <c r="B61" s="1165">
        <v>2510</v>
      </c>
      <c r="C61" s="752">
        <v>80000</v>
      </c>
      <c r="D61" s="752">
        <v>24804</v>
      </c>
      <c r="E61" s="752">
        <v>1372</v>
      </c>
      <c r="F61" s="752">
        <v>1917</v>
      </c>
      <c r="G61" s="752"/>
      <c r="H61" s="752">
        <v>1084</v>
      </c>
      <c r="I61" s="746"/>
      <c r="J61" s="746"/>
      <c r="K61" s="771">
        <f t="shared" ref="K61:K66" si="8">SUM(C61:J61)</f>
        <v>109177</v>
      </c>
      <c r="L61" s="752">
        <v>101600</v>
      </c>
    </row>
    <row r="62" spans="1:12" s="123" customFormat="1">
      <c r="A62" s="1164" t="s">
        <v>407</v>
      </c>
      <c r="B62" s="1165">
        <v>2520</v>
      </c>
      <c r="C62" s="746">
        <v>105499</v>
      </c>
      <c r="D62" s="746">
        <v>20008</v>
      </c>
      <c r="E62" s="746">
        <v>3491</v>
      </c>
      <c r="F62" s="746">
        <v>24579</v>
      </c>
      <c r="G62" s="746">
        <v>4962</v>
      </c>
      <c r="H62" s="746">
        <v>978</v>
      </c>
      <c r="I62" s="746"/>
      <c r="J62" s="746"/>
      <c r="K62" s="771">
        <f t="shared" si="8"/>
        <v>159517</v>
      </c>
      <c r="L62" s="746">
        <v>207750</v>
      </c>
    </row>
    <row r="63" spans="1:12" s="123" customFormat="1">
      <c r="A63" s="1164" t="s">
        <v>160</v>
      </c>
      <c r="B63" s="1165">
        <v>2540</v>
      </c>
      <c r="C63" s="746"/>
      <c r="D63" s="746"/>
      <c r="E63" s="746"/>
      <c r="F63" s="746">
        <v>2258</v>
      </c>
      <c r="G63" s="746"/>
      <c r="H63" s="746"/>
      <c r="I63" s="746"/>
      <c r="J63" s="746"/>
      <c r="K63" s="771">
        <f t="shared" si="8"/>
        <v>2258</v>
      </c>
      <c r="L63" s="746">
        <v>5000</v>
      </c>
    </row>
    <row r="64" spans="1:12" s="123" customFormat="1">
      <c r="A64" s="1164" t="s">
        <v>856</v>
      </c>
      <c r="B64" s="1165">
        <v>2550</v>
      </c>
      <c r="C64" s="746"/>
      <c r="D64" s="746"/>
      <c r="E64" s="746"/>
      <c r="F64" s="746"/>
      <c r="G64" s="746"/>
      <c r="H64" s="746"/>
      <c r="I64" s="746"/>
      <c r="J64" s="746"/>
      <c r="K64" s="771">
        <f t="shared" si="8"/>
        <v>0</v>
      </c>
      <c r="L64" s="746"/>
    </row>
    <row r="65" spans="1:12" s="123" customFormat="1">
      <c r="A65" s="1164" t="s">
        <v>98</v>
      </c>
      <c r="B65" s="1165">
        <v>2560</v>
      </c>
      <c r="C65" s="746">
        <v>268002</v>
      </c>
      <c r="D65" s="746">
        <v>45976</v>
      </c>
      <c r="E65" s="746">
        <v>17222</v>
      </c>
      <c r="F65" s="746">
        <v>418948</v>
      </c>
      <c r="G65" s="746">
        <v>11698</v>
      </c>
      <c r="H65" s="746"/>
      <c r="I65" s="746"/>
      <c r="J65" s="746"/>
      <c r="K65" s="771">
        <f t="shared" si="8"/>
        <v>761846</v>
      </c>
      <c r="L65" s="746">
        <v>881650</v>
      </c>
    </row>
    <row r="66" spans="1:12" s="123" customFormat="1">
      <c r="A66" s="1180" t="s">
        <v>99</v>
      </c>
      <c r="B66" s="1181">
        <v>2570</v>
      </c>
      <c r="C66" s="752"/>
      <c r="D66" s="752"/>
      <c r="E66" s="752">
        <v>57266</v>
      </c>
      <c r="F66" s="752"/>
      <c r="G66" s="752"/>
      <c r="H66" s="752"/>
      <c r="I66" s="746"/>
      <c r="J66" s="746"/>
      <c r="K66" s="771">
        <f t="shared" si="8"/>
        <v>57266</v>
      </c>
      <c r="L66" s="752">
        <v>40000</v>
      </c>
    </row>
    <row r="67" spans="1:12" s="123" customFormat="1" ht="12.75" customHeight="1" thickBot="1">
      <c r="A67" s="1168" t="s">
        <v>642</v>
      </c>
      <c r="B67" s="1169" t="s">
        <v>35</v>
      </c>
      <c r="C67" s="762">
        <f>SUM(C61:C66)</f>
        <v>453501</v>
      </c>
      <c r="D67" s="762">
        <f t="shared" ref="D67:L67" si="9">SUM(D61:D66)</f>
        <v>90788</v>
      </c>
      <c r="E67" s="762">
        <f t="shared" si="9"/>
        <v>79351</v>
      </c>
      <c r="F67" s="762">
        <f t="shared" si="9"/>
        <v>447702</v>
      </c>
      <c r="G67" s="762">
        <f t="shared" si="9"/>
        <v>16660</v>
      </c>
      <c r="H67" s="762">
        <f t="shared" si="9"/>
        <v>2062</v>
      </c>
      <c r="I67" s="762">
        <f t="shared" si="9"/>
        <v>0</v>
      </c>
      <c r="J67" s="762">
        <f t="shared" si="9"/>
        <v>0</v>
      </c>
      <c r="K67" s="762">
        <f t="shared" si="9"/>
        <v>1090064</v>
      </c>
      <c r="L67" s="762">
        <f t="shared" si="9"/>
        <v>1236000</v>
      </c>
    </row>
    <row r="68" spans="1:12" s="123" customFormat="1" ht="15.75" customHeight="1" thickTop="1">
      <c r="A68" s="1173" t="s">
        <v>547</v>
      </c>
      <c r="B68" s="1182"/>
      <c r="C68" s="747"/>
      <c r="D68" s="747"/>
      <c r="E68" s="747"/>
      <c r="F68" s="747"/>
      <c r="G68" s="747"/>
      <c r="H68" s="747"/>
      <c r="I68" s="747"/>
      <c r="J68" s="747"/>
      <c r="K68" s="810"/>
      <c r="L68" s="810"/>
    </row>
    <row r="69" spans="1:12" s="123" customFormat="1">
      <c r="A69" s="1164" t="s">
        <v>941</v>
      </c>
      <c r="B69" s="1165">
        <v>2610</v>
      </c>
      <c r="C69" s="746"/>
      <c r="D69" s="746"/>
      <c r="E69" s="746"/>
      <c r="F69" s="746"/>
      <c r="G69" s="746"/>
      <c r="H69" s="746"/>
      <c r="I69" s="746"/>
      <c r="J69" s="746"/>
      <c r="K69" s="771">
        <f>SUM(C69:J69)</f>
        <v>0</v>
      </c>
      <c r="L69" s="752"/>
    </row>
    <row r="70" spans="1:12" s="123" customFormat="1">
      <c r="A70" s="1164" t="s">
        <v>541</v>
      </c>
      <c r="B70" s="1165">
        <v>2620</v>
      </c>
      <c r="C70" s="746"/>
      <c r="D70" s="746"/>
      <c r="E70" s="746"/>
      <c r="F70" s="746"/>
      <c r="G70" s="746"/>
      <c r="H70" s="746"/>
      <c r="I70" s="746"/>
      <c r="J70" s="746"/>
      <c r="K70" s="771">
        <f>SUM(C70:J70)</f>
        <v>0</v>
      </c>
      <c r="L70" s="746"/>
    </row>
    <row r="71" spans="1:12" s="123" customFormat="1">
      <c r="A71" s="1164" t="s">
        <v>942</v>
      </c>
      <c r="B71" s="1165">
        <v>2630</v>
      </c>
      <c r="C71" s="746"/>
      <c r="D71" s="746"/>
      <c r="E71" s="746">
        <v>1251</v>
      </c>
      <c r="F71" s="746"/>
      <c r="G71" s="746"/>
      <c r="H71" s="746"/>
      <c r="I71" s="746"/>
      <c r="J71" s="746"/>
      <c r="K71" s="771">
        <f>SUM(C71:J71)</f>
        <v>1251</v>
      </c>
      <c r="L71" s="746">
        <v>0</v>
      </c>
    </row>
    <row r="72" spans="1:12" s="123" customFormat="1">
      <c r="A72" s="1164" t="s">
        <v>349</v>
      </c>
      <c r="B72" s="1165">
        <v>2640</v>
      </c>
      <c r="C72" s="746"/>
      <c r="D72" s="746"/>
      <c r="E72" s="746"/>
      <c r="F72" s="746"/>
      <c r="G72" s="746"/>
      <c r="H72" s="746"/>
      <c r="I72" s="746"/>
      <c r="J72" s="746"/>
      <c r="K72" s="771">
        <f>SUM(C72:J72)</f>
        <v>0</v>
      </c>
      <c r="L72" s="746"/>
    </row>
    <row r="73" spans="1:12" s="123" customFormat="1">
      <c r="A73" s="1164" t="s">
        <v>350</v>
      </c>
      <c r="B73" s="1165">
        <v>2660</v>
      </c>
      <c r="C73" s="746"/>
      <c r="D73" s="746"/>
      <c r="E73" s="746"/>
      <c r="F73" s="746"/>
      <c r="G73" s="746"/>
      <c r="H73" s="746"/>
      <c r="I73" s="746"/>
      <c r="J73" s="746"/>
      <c r="K73" s="771">
        <f>SUM(C73:J73)</f>
        <v>0</v>
      </c>
      <c r="L73" s="746">
        <v>10700</v>
      </c>
    </row>
    <row r="74" spans="1:12" s="123" customFormat="1" ht="12.75" customHeight="1" thickBot="1">
      <c r="A74" s="1168" t="s">
        <v>37</v>
      </c>
      <c r="B74" s="1183" t="s">
        <v>36</v>
      </c>
      <c r="C74" s="762">
        <f>SUM(C69:C73)</f>
        <v>0</v>
      </c>
      <c r="D74" s="762">
        <f t="shared" ref="D74:K74" si="10">SUM(D69:D73)</f>
        <v>0</v>
      </c>
      <c r="E74" s="762">
        <f t="shared" si="10"/>
        <v>1251</v>
      </c>
      <c r="F74" s="762">
        <f t="shared" si="10"/>
        <v>0</v>
      </c>
      <c r="G74" s="762">
        <f t="shared" si="10"/>
        <v>0</v>
      </c>
      <c r="H74" s="762">
        <f t="shared" si="10"/>
        <v>0</v>
      </c>
      <c r="I74" s="762">
        <f t="shared" si="10"/>
        <v>0</v>
      </c>
      <c r="J74" s="762">
        <f t="shared" si="10"/>
        <v>0</v>
      </c>
      <c r="K74" s="762">
        <f t="shared" si="10"/>
        <v>1251</v>
      </c>
      <c r="L74" s="762">
        <f>SUM(L69:L73)</f>
        <v>10700</v>
      </c>
    </row>
    <row r="75" spans="1:12" s="123" customFormat="1" ht="16" thickTop="1" thickBot="1">
      <c r="A75" s="1184" t="s">
        <v>880</v>
      </c>
      <c r="B75" s="1185" t="s">
        <v>513</v>
      </c>
      <c r="C75" s="793"/>
      <c r="D75" s="793"/>
      <c r="E75" s="793"/>
      <c r="F75" s="793">
        <v>100</v>
      </c>
      <c r="G75" s="793"/>
      <c r="H75" s="793"/>
      <c r="I75" s="792"/>
      <c r="J75" s="792"/>
      <c r="K75" s="762">
        <f>SUM(C75:J75)</f>
        <v>100</v>
      </c>
      <c r="L75" s="792">
        <v>5181</v>
      </c>
    </row>
    <row r="76" spans="1:12" ht="12.75" customHeight="1" thickTop="1" thickBot="1">
      <c r="A76" s="1168" t="s">
        <v>725</v>
      </c>
      <c r="B76" s="1186">
        <v>2000</v>
      </c>
      <c r="C76" s="789">
        <f>SUM(C44,C49,C55,C59,C67,C74,C75)</f>
        <v>3390864</v>
      </c>
      <c r="D76" s="789">
        <f t="shared" ref="D76:K76" si="11">SUM(D44,D49,D55,D59,D67,D74,D75)</f>
        <v>897100</v>
      </c>
      <c r="E76" s="789">
        <f t="shared" si="11"/>
        <v>1372296</v>
      </c>
      <c r="F76" s="789">
        <f t="shared" si="11"/>
        <v>614705</v>
      </c>
      <c r="G76" s="789">
        <f t="shared" si="11"/>
        <v>52622</v>
      </c>
      <c r="H76" s="789">
        <f t="shared" si="11"/>
        <v>36218</v>
      </c>
      <c r="I76" s="789">
        <f t="shared" si="11"/>
        <v>0</v>
      </c>
      <c r="J76" s="789">
        <f t="shared" si="11"/>
        <v>0</v>
      </c>
      <c r="K76" s="789">
        <f t="shared" si="11"/>
        <v>6363805</v>
      </c>
      <c r="L76" s="789">
        <f>SUM(L44,L49,L55,L59,L67,L74,L75)</f>
        <v>6655690</v>
      </c>
    </row>
    <row r="77" spans="1:12" s="120" customFormat="1" ht="15.75" customHeight="1" thickTop="1" thickBot="1">
      <c r="A77" s="1187" t="s">
        <v>47</v>
      </c>
      <c r="B77" s="1188" t="s">
        <v>514</v>
      </c>
      <c r="C77" s="793"/>
      <c r="D77" s="793"/>
      <c r="E77" s="793"/>
      <c r="F77" s="793">
        <v>48</v>
      </c>
      <c r="G77" s="793"/>
      <c r="H77" s="793"/>
      <c r="I77" s="792"/>
      <c r="J77" s="792"/>
      <c r="K77" s="762">
        <f>SUM(C77:J77)</f>
        <v>48</v>
      </c>
      <c r="L77" s="792">
        <v>24201</v>
      </c>
    </row>
    <row r="78" spans="1:12" s="163" customFormat="1" ht="15.75" customHeight="1" thickTop="1">
      <c r="A78" s="1189" t="s">
        <v>312</v>
      </c>
      <c r="B78" s="1171" t="s">
        <v>767</v>
      </c>
      <c r="C78" s="807"/>
      <c r="D78" s="807"/>
      <c r="E78" s="747"/>
      <c r="F78" s="807"/>
      <c r="G78" s="807"/>
      <c r="H78" s="747"/>
      <c r="I78" s="747"/>
      <c r="J78" s="747"/>
      <c r="K78" s="747"/>
      <c r="L78" s="747"/>
    </row>
    <row r="79" spans="1:12" s="120" customFormat="1" ht="15.75" customHeight="1">
      <c r="A79" s="1172" t="s">
        <v>548</v>
      </c>
      <c r="B79" s="365"/>
      <c r="C79" s="747"/>
      <c r="D79" s="747"/>
      <c r="E79" s="782"/>
      <c r="F79" s="747"/>
      <c r="G79" s="747"/>
      <c r="H79" s="782"/>
      <c r="I79" s="747"/>
      <c r="J79" s="747"/>
      <c r="K79" s="782"/>
      <c r="L79" s="782"/>
    </row>
    <row r="80" spans="1:12">
      <c r="A80" s="1164" t="s">
        <v>438</v>
      </c>
      <c r="B80" s="1165">
        <v>4110</v>
      </c>
      <c r="C80" s="747"/>
      <c r="D80" s="747"/>
      <c r="E80" s="752">
        <v>12616</v>
      </c>
      <c r="F80" s="747"/>
      <c r="G80" s="747"/>
      <c r="H80" s="827"/>
      <c r="I80" s="751"/>
      <c r="J80" s="751"/>
      <c r="K80" s="772">
        <f t="shared" ref="K80:K85" si="12">SUM(C80:J80)</f>
        <v>12616</v>
      </c>
      <c r="L80" s="752">
        <v>25000</v>
      </c>
    </row>
    <row r="81" spans="1:12">
      <c r="A81" s="1164" t="s">
        <v>252</v>
      </c>
      <c r="B81" s="1165">
        <v>4120</v>
      </c>
      <c r="C81" s="747"/>
      <c r="D81" s="747"/>
      <c r="E81" s="746">
        <v>2114</v>
      </c>
      <c r="F81" s="747"/>
      <c r="G81" s="747"/>
      <c r="H81" s="746"/>
      <c r="I81" s="751"/>
      <c r="J81" s="751"/>
      <c r="K81" s="772">
        <f t="shared" si="12"/>
        <v>2114</v>
      </c>
      <c r="L81" s="746">
        <v>50000</v>
      </c>
    </row>
    <row r="82" spans="1:12">
      <c r="A82" s="1164" t="s">
        <v>253</v>
      </c>
      <c r="B82" s="1165">
        <v>4130</v>
      </c>
      <c r="C82" s="747"/>
      <c r="D82" s="747"/>
      <c r="E82" s="746"/>
      <c r="F82" s="747"/>
      <c r="G82" s="747"/>
      <c r="H82" s="746"/>
      <c r="I82" s="751"/>
      <c r="J82" s="751"/>
      <c r="K82" s="772">
        <f t="shared" si="12"/>
        <v>0</v>
      </c>
      <c r="L82" s="746"/>
    </row>
    <row r="83" spans="1:12">
      <c r="A83" s="1164" t="s">
        <v>621</v>
      </c>
      <c r="B83" s="1165">
        <v>4140</v>
      </c>
      <c r="C83" s="747"/>
      <c r="D83" s="747"/>
      <c r="E83" s="746"/>
      <c r="F83" s="747"/>
      <c r="G83" s="747"/>
      <c r="H83" s="746"/>
      <c r="I83" s="751"/>
      <c r="J83" s="751"/>
      <c r="K83" s="772">
        <f t="shared" si="12"/>
        <v>0</v>
      </c>
      <c r="L83" s="746"/>
    </row>
    <row r="84" spans="1:12">
      <c r="A84" s="1164" t="s">
        <v>85</v>
      </c>
      <c r="B84" s="1165">
        <v>4170</v>
      </c>
      <c r="C84" s="747"/>
      <c r="D84" s="747"/>
      <c r="E84" s="746"/>
      <c r="F84" s="747"/>
      <c r="G84" s="747"/>
      <c r="H84" s="746"/>
      <c r="I84" s="751"/>
      <c r="J84" s="751"/>
      <c r="K84" s="772">
        <f t="shared" si="12"/>
        <v>0</v>
      </c>
      <c r="L84" s="746"/>
    </row>
    <row r="85" spans="1:12">
      <c r="A85" s="1176" t="s">
        <v>622</v>
      </c>
      <c r="B85" s="1177">
        <v>4190</v>
      </c>
      <c r="C85" s="747"/>
      <c r="D85" s="747"/>
      <c r="E85" s="746"/>
      <c r="F85" s="747"/>
      <c r="G85" s="747"/>
      <c r="H85" s="746"/>
      <c r="I85" s="751"/>
      <c r="J85" s="751"/>
      <c r="K85" s="772">
        <f t="shared" si="12"/>
        <v>0</v>
      </c>
      <c r="L85" s="746"/>
    </row>
    <row r="86" spans="1:12" ht="15" thickBot="1">
      <c r="A86" s="1168" t="s">
        <v>1186</v>
      </c>
      <c r="B86" s="1190">
        <v>4100</v>
      </c>
      <c r="C86" s="747"/>
      <c r="D86" s="747"/>
      <c r="E86" s="762">
        <f>SUM(E80:E85)</f>
        <v>14730</v>
      </c>
      <c r="F86" s="747"/>
      <c r="G86" s="747"/>
      <c r="H86" s="762">
        <f>SUM(H80:H85)</f>
        <v>0</v>
      </c>
      <c r="I86" s="751"/>
      <c r="J86" s="751"/>
      <c r="K86" s="762">
        <f>SUM(K80:K85)</f>
        <v>14730</v>
      </c>
      <c r="L86" s="762">
        <f>SUM(L80:L85)</f>
        <v>75000</v>
      </c>
    </row>
    <row r="87" spans="1:12" ht="12.75" customHeight="1" thickTop="1" thickBot="1">
      <c r="A87" s="1191" t="s">
        <v>213</v>
      </c>
      <c r="B87" s="1192">
        <v>4210</v>
      </c>
      <c r="C87" s="747"/>
      <c r="D87" s="747"/>
      <c r="E87" s="790"/>
      <c r="F87" s="747"/>
      <c r="G87" s="747"/>
      <c r="H87" s="795"/>
      <c r="I87" s="751"/>
      <c r="J87" s="751"/>
      <c r="K87" s="789">
        <f>H87</f>
        <v>0</v>
      </c>
      <c r="L87" s="791"/>
    </row>
    <row r="88" spans="1:12" ht="12.75" customHeight="1" thickTop="1" thickBot="1">
      <c r="A88" s="1180" t="s">
        <v>623</v>
      </c>
      <c r="B88" s="318">
        <v>4220</v>
      </c>
      <c r="C88" s="747"/>
      <c r="D88" s="747"/>
      <c r="E88" s="751"/>
      <c r="F88" s="747"/>
      <c r="G88" s="747"/>
      <c r="H88" s="746">
        <v>120</v>
      </c>
      <c r="I88" s="751"/>
      <c r="J88" s="751"/>
      <c r="K88" s="789">
        <f t="shared" ref="K88:K100" si="13">H88</f>
        <v>120</v>
      </c>
      <c r="L88" s="791">
        <v>25000</v>
      </c>
    </row>
    <row r="89" spans="1:12" ht="16" thickTop="1" thickBot="1">
      <c r="A89" s="1164" t="s">
        <v>624</v>
      </c>
      <c r="B89" s="314">
        <v>4230</v>
      </c>
      <c r="C89" s="747"/>
      <c r="D89" s="747"/>
      <c r="E89" s="751"/>
      <c r="F89" s="747"/>
      <c r="G89" s="747"/>
      <c r="H89" s="746">
        <v>366874</v>
      </c>
      <c r="I89" s="751"/>
      <c r="J89" s="751"/>
      <c r="K89" s="789">
        <f t="shared" si="13"/>
        <v>366874</v>
      </c>
      <c r="L89" s="791">
        <v>450000</v>
      </c>
    </row>
    <row r="90" spans="1:12" ht="12.75" customHeight="1" thickTop="1" thickBot="1">
      <c r="A90" s="1164" t="s">
        <v>685</v>
      </c>
      <c r="B90" s="314">
        <v>4240</v>
      </c>
      <c r="C90" s="747"/>
      <c r="D90" s="747"/>
      <c r="E90" s="751"/>
      <c r="F90" s="747"/>
      <c r="G90" s="747"/>
      <c r="H90" s="746"/>
      <c r="I90" s="751"/>
      <c r="J90" s="751"/>
      <c r="K90" s="789">
        <f t="shared" si="13"/>
        <v>0</v>
      </c>
      <c r="L90" s="791"/>
    </row>
    <row r="91" spans="1:12" ht="12.75" customHeight="1" thickTop="1" thickBot="1">
      <c r="A91" s="1164" t="s">
        <v>625</v>
      </c>
      <c r="B91" s="314">
        <v>4270</v>
      </c>
      <c r="C91" s="747"/>
      <c r="D91" s="747"/>
      <c r="E91" s="751"/>
      <c r="F91" s="747"/>
      <c r="G91" s="747"/>
      <c r="H91" s="746"/>
      <c r="I91" s="751"/>
      <c r="J91" s="751"/>
      <c r="K91" s="789">
        <f t="shared" si="13"/>
        <v>0</v>
      </c>
      <c r="L91" s="791"/>
    </row>
    <row r="92" spans="1:12" ht="12.75" customHeight="1" thickTop="1" thickBot="1">
      <c r="A92" s="1164" t="s">
        <v>613</v>
      </c>
      <c r="B92" s="314">
        <v>4280</v>
      </c>
      <c r="C92" s="747"/>
      <c r="D92" s="747"/>
      <c r="E92" s="751"/>
      <c r="F92" s="747"/>
      <c r="G92" s="747"/>
      <c r="H92" s="746"/>
      <c r="I92" s="751"/>
      <c r="J92" s="751"/>
      <c r="K92" s="789">
        <f t="shared" si="13"/>
        <v>0</v>
      </c>
      <c r="L92" s="791"/>
    </row>
    <row r="93" spans="1:12" ht="12.75" customHeight="1" thickTop="1" thickBot="1">
      <c r="A93" s="1164" t="s">
        <v>614</v>
      </c>
      <c r="B93" s="314">
        <v>4290</v>
      </c>
      <c r="C93" s="747"/>
      <c r="D93" s="747"/>
      <c r="E93" s="751"/>
      <c r="F93" s="747"/>
      <c r="G93" s="747"/>
      <c r="H93" s="746"/>
      <c r="I93" s="751"/>
      <c r="J93" s="751"/>
      <c r="K93" s="789">
        <f t="shared" si="13"/>
        <v>0</v>
      </c>
      <c r="L93" s="791"/>
    </row>
    <row r="94" spans="1:12" ht="16" thickTop="1" thickBot="1">
      <c r="A94" s="1193" t="s">
        <v>1235</v>
      </c>
      <c r="B94" s="1190">
        <v>4200</v>
      </c>
      <c r="C94" s="747"/>
      <c r="D94" s="747"/>
      <c r="E94" s="751"/>
      <c r="F94" s="747"/>
      <c r="G94" s="747"/>
      <c r="H94" s="762">
        <f>SUM(H87:H93)</f>
        <v>366994</v>
      </c>
      <c r="I94" s="751"/>
      <c r="J94" s="751"/>
      <c r="K94" s="789">
        <f t="shared" si="13"/>
        <v>366994</v>
      </c>
      <c r="L94" s="762">
        <f>SUM(L87:L93)</f>
        <v>475000</v>
      </c>
    </row>
    <row r="95" spans="1:12" ht="16" thickTop="1" thickBot="1">
      <c r="A95" s="1180" t="s">
        <v>615</v>
      </c>
      <c r="B95" s="1194">
        <v>4310</v>
      </c>
      <c r="C95" s="747"/>
      <c r="D95" s="747"/>
      <c r="E95" s="751"/>
      <c r="F95" s="747"/>
      <c r="G95" s="747"/>
      <c r="H95" s="808"/>
      <c r="I95" s="751"/>
      <c r="J95" s="751"/>
      <c r="K95" s="789">
        <f t="shared" si="13"/>
        <v>0</v>
      </c>
      <c r="L95" s="793"/>
    </row>
    <row r="96" spans="1:12" ht="12.75" customHeight="1" thickTop="1" thickBot="1">
      <c r="A96" s="1164" t="s">
        <v>616</v>
      </c>
      <c r="B96" s="314">
        <v>4320</v>
      </c>
      <c r="C96" s="747"/>
      <c r="D96" s="747"/>
      <c r="E96" s="751"/>
      <c r="F96" s="747"/>
      <c r="G96" s="747"/>
      <c r="H96" s="746"/>
      <c r="I96" s="751"/>
      <c r="J96" s="751"/>
      <c r="K96" s="789">
        <f t="shared" si="13"/>
        <v>0</v>
      </c>
      <c r="L96" s="791"/>
    </row>
    <row r="97" spans="1:12" ht="15" customHeight="1" thickTop="1" thickBot="1">
      <c r="A97" s="1164" t="s">
        <v>1189</v>
      </c>
      <c r="B97" s="314">
        <v>4330</v>
      </c>
      <c r="C97" s="747"/>
      <c r="D97" s="747"/>
      <c r="E97" s="751"/>
      <c r="F97" s="747"/>
      <c r="G97" s="747"/>
      <c r="H97" s="746"/>
      <c r="I97" s="751"/>
      <c r="J97" s="751"/>
      <c r="K97" s="789">
        <f t="shared" si="13"/>
        <v>0</v>
      </c>
      <c r="L97" s="791"/>
    </row>
    <row r="98" spans="1:12" ht="16" thickTop="1" thickBot="1">
      <c r="A98" s="1164" t="s">
        <v>617</v>
      </c>
      <c r="B98" s="314">
        <v>4340</v>
      </c>
      <c r="C98" s="747"/>
      <c r="D98" s="747"/>
      <c r="E98" s="751"/>
      <c r="F98" s="747"/>
      <c r="G98" s="747"/>
      <c r="H98" s="746"/>
      <c r="I98" s="751"/>
      <c r="J98" s="751"/>
      <c r="K98" s="789">
        <f t="shared" si="13"/>
        <v>0</v>
      </c>
      <c r="L98" s="791"/>
    </row>
    <row r="99" spans="1:12" ht="12.75" customHeight="1" thickTop="1" thickBot="1">
      <c r="A99" s="1164" t="s">
        <v>683</v>
      </c>
      <c r="B99" s="314">
        <v>4370</v>
      </c>
      <c r="C99" s="747"/>
      <c r="D99" s="747"/>
      <c r="E99" s="751"/>
      <c r="F99" s="747"/>
      <c r="G99" s="747"/>
      <c r="H99" s="746"/>
      <c r="I99" s="751"/>
      <c r="J99" s="751"/>
      <c r="K99" s="789">
        <f t="shared" si="13"/>
        <v>0</v>
      </c>
      <c r="L99" s="791"/>
    </row>
    <row r="100" spans="1:12" ht="16" thickTop="1" thickBot="1">
      <c r="A100" s="1164" t="s">
        <v>684</v>
      </c>
      <c r="B100" s="314">
        <v>4380</v>
      </c>
      <c r="C100" s="747"/>
      <c r="D100" s="747"/>
      <c r="E100" s="754"/>
      <c r="F100" s="747"/>
      <c r="G100" s="747"/>
      <c r="H100" s="746"/>
      <c r="I100" s="751"/>
      <c r="J100" s="751"/>
      <c r="K100" s="789">
        <f t="shared" si="13"/>
        <v>0</v>
      </c>
      <c r="L100" s="791"/>
    </row>
    <row r="101" spans="1:12" ht="16" thickTop="1" thickBot="1">
      <c r="A101" s="1164" t="s">
        <v>313</v>
      </c>
      <c r="B101" s="314">
        <v>4390</v>
      </c>
      <c r="C101" s="747"/>
      <c r="D101" s="747"/>
      <c r="E101" s="793"/>
      <c r="F101" s="747"/>
      <c r="G101" s="747"/>
      <c r="H101" s="746"/>
      <c r="I101" s="751"/>
      <c r="J101" s="751"/>
      <c r="K101" s="789">
        <f>SUM(E101,H101)</f>
        <v>0</v>
      </c>
      <c r="L101" s="791"/>
    </row>
    <row r="102" spans="1:12" ht="16" thickTop="1" thickBot="1">
      <c r="A102" s="1193" t="s">
        <v>1187</v>
      </c>
      <c r="B102" s="1195">
        <v>4300</v>
      </c>
      <c r="C102" s="747"/>
      <c r="D102" s="747"/>
      <c r="E102" s="789">
        <f>SUM(E95:E101)</f>
        <v>0</v>
      </c>
      <c r="F102" s="747"/>
      <c r="G102" s="747"/>
      <c r="H102" s="789">
        <f>SUM(H95:H101)</f>
        <v>0</v>
      </c>
      <c r="I102" s="751"/>
      <c r="J102" s="751"/>
      <c r="K102" s="789">
        <f>SUM(K95:K101)</f>
        <v>0</v>
      </c>
      <c r="L102" s="789">
        <f>SUM(L95:L101)</f>
        <v>0</v>
      </c>
    </row>
    <row r="103" spans="1:12" ht="12.75" customHeight="1" thickTop="1" thickBot="1">
      <c r="A103" s="1184" t="s">
        <v>1190</v>
      </c>
      <c r="B103" s="1181" t="s">
        <v>834</v>
      </c>
      <c r="C103" s="747"/>
      <c r="D103" s="747"/>
      <c r="E103" s="792"/>
      <c r="F103" s="747"/>
      <c r="G103" s="747"/>
      <c r="H103" s="792"/>
      <c r="I103" s="751"/>
      <c r="J103" s="751"/>
      <c r="K103" s="794">
        <f>SUM(C103:J103)</f>
        <v>0</v>
      </c>
      <c r="L103" s="791"/>
    </row>
    <row r="104" spans="1:12" ht="12.75" customHeight="1" thickTop="1" thickBot="1">
      <c r="A104" s="1168" t="s">
        <v>1188</v>
      </c>
      <c r="B104" s="1190">
        <v>4000</v>
      </c>
      <c r="C104" s="747"/>
      <c r="D104" s="747"/>
      <c r="E104" s="789">
        <f>SUM(E86,E94,E102,E103)</f>
        <v>14730</v>
      </c>
      <c r="F104" s="747"/>
      <c r="G104" s="747"/>
      <c r="H104" s="789">
        <f>SUM(H86,H94,H102,H103)</f>
        <v>366994</v>
      </c>
      <c r="I104" s="751"/>
      <c r="J104" s="751"/>
      <c r="K104" s="789">
        <f>SUM(K86,K94,K102,K103)</f>
        <v>381724</v>
      </c>
      <c r="L104" s="789">
        <f>SUM(L86,L94,L102,L103)</f>
        <v>550000</v>
      </c>
    </row>
    <row r="105" spans="1:12" s="163" customFormat="1" ht="15.75" customHeight="1" thickTop="1">
      <c r="A105" s="1189" t="s">
        <v>453</v>
      </c>
      <c r="B105" s="1171" t="s">
        <v>434</v>
      </c>
      <c r="C105" s="747"/>
      <c r="D105" s="747"/>
      <c r="E105" s="747"/>
      <c r="F105" s="747"/>
      <c r="G105" s="747"/>
      <c r="H105" s="807"/>
      <c r="I105" s="747"/>
      <c r="J105" s="747"/>
      <c r="K105" s="807"/>
      <c r="L105" s="807"/>
    </row>
    <row r="106" spans="1:12" s="120" customFormat="1" ht="15.75" customHeight="1">
      <c r="A106" s="1041" t="s">
        <v>549</v>
      </c>
      <c r="B106" s="1196"/>
      <c r="C106" s="747"/>
      <c r="D106" s="747"/>
      <c r="E106" s="747"/>
      <c r="F106" s="747"/>
      <c r="G106" s="747"/>
      <c r="H106" s="782"/>
      <c r="I106" s="747"/>
      <c r="J106" s="747"/>
      <c r="K106" s="782"/>
      <c r="L106" s="782"/>
    </row>
    <row r="107" spans="1:12">
      <c r="A107" s="1164" t="s">
        <v>86</v>
      </c>
      <c r="B107" s="1165">
        <v>5110</v>
      </c>
      <c r="C107" s="747"/>
      <c r="D107" s="747"/>
      <c r="E107" s="747"/>
      <c r="F107" s="747"/>
      <c r="G107" s="747"/>
      <c r="H107" s="752"/>
      <c r="I107" s="747"/>
      <c r="J107" s="747"/>
      <c r="K107" s="772">
        <f>H107</f>
        <v>0</v>
      </c>
      <c r="L107" s="752"/>
    </row>
    <row r="108" spans="1:12">
      <c r="A108" s="1164" t="s">
        <v>87</v>
      </c>
      <c r="B108" s="1165">
        <v>5120</v>
      </c>
      <c r="C108" s="747"/>
      <c r="D108" s="747"/>
      <c r="E108" s="747"/>
      <c r="F108" s="747"/>
      <c r="G108" s="747"/>
      <c r="H108" s="746"/>
      <c r="I108" s="747"/>
      <c r="J108" s="747"/>
      <c r="K108" s="772">
        <f>H108</f>
        <v>0</v>
      </c>
      <c r="L108" s="746"/>
    </row>
    <row r="109" spans="1:12" ht="12.75" customHeight="1">
      <c r="A109" s="1164" t="s">
        <v>1045</v>
      </c>
      <c r="B109" s="1165">
        <v>5130</v>
      </c>
      <c r="C109" s="747"/>
      <c r="D109" s="747"/>
      <c r="E109" s="747"/>
      <c r="F109" s="747"/>
      <c r="G109" s="747"/>
      <c r="H109" s="746"/>
      <c r="I109" s="747"/>
      <c r="J109" s="747"/>
      <c r="K109" s="772">
        <f>H109</f>
        <v>0</v>
      </c>
      <c r="L109" s="746"/>
    </row>
    <row r="110" spans="1:12">
      <c r="A110" s="1164" t="s">
        <v>88</v>
      </c>
      <c r="B110" s="1165" t="s">
        <v>523</v>
      </c>
      <c r="C110" s="747"/>
      <c r="D110" s="747"/>
      <c r="E110" s="747"/>
      <c r="F110" s="747"/>
      <c r="G110" s="747"/>
      <c r="H110" s="746"/>
      <c r="I110" s="747"/>
      <c r="J110" s="747"/>
      <c r="K110" s="772">
        <f>H110</f>
        <v>0</v>
      </c>
      <c r="L110" s="746"/>
    </row>
    <row r="111" spans="1:12">
      <c r="A111" s="1164" t="s">
        <v>212</v>
      </c>
      <c r="B111" s="1177">
        <v>5150</v>
      </c>
      <c r="C111" s="747"/>
      <c r="D111" s="747"/>
      <c r="E111" s="747"/>
      <c r="F111" s="747"/>
      <c r="G111" s="747"/>
      <c r="H111" s="746"/>
      <c r="I111" s="747"/>
      <c r="J111" s="747"/>
      <c r="K111" s="772">
        <f>H111</f>
        <v>0</v>
      </c>
      <c r="L111" s="746"/>
    </row>
    <row r="112" spans="1:12" ht="12.75" customHeight="1" thickBot="1">
      <c r="A112" s="1168" t="s">
        <v>983</v>
      </c>
      <c r="B112" s="1183" t="s">
        <v>641</v>
      </c>
      <c r="C112" s="747"/>
      <c r="D112" s="747"/>
      <c r="E112" s="747"/>
      <c r="F112" s="747"/>
      <c r="G112" s="747"/>
      <c r="H112" s="762">
        <f>SUM(H107:H111)</f>
        <v>0</v>
      </c>
      <c r="I112" s="747"/>
      <c r="J112" s="747"/>
      <c r="K112" s="762">
        <f>SUM(K107:K111)</f>
        <v>0</v>
      </c>
      <c r="L112" s="762">
        <f>SUM(L107:L111)</f>
        <v>0</v>
      </c>
    </row>
    <row r="113" spans="1:12" ht="12.75" customHeight="1" thickTop="1" thickBot="1">
      <c r="A113" s="1197" t="s">
        <v>314</v>
      </c>
      <c r="B113" s="1198" t="s">
        <v>38</v>
      </c>
      <c r="C113" s="747"/>
      <c r="D113" s="747"/>
      <c r="E113" s="747"/>
      <c r="F113" s="747"/>
      <c r="G113" s="747"/>
      <c r="H113" s="795"/>
      <c r="I113" s="747"/>
      <c r="J113" s="747"/>
      <c r="K113" s="766">
        <f>H113</f>
        <v>0</v>
      </c>
      <c r="L113" s="793"/>
    </row>
    <row r="114" spans="1:12" ht="12.75" customHeight="1" thickTop="1" thickBot="1">
      <c r="A114" s="1168" t="s">
        <v>569</v>
      </c>
      <c r="B114" s="1169" t="s">
        <v>434</v>
      </c>
      <c r="C114" s="747"/>
      <c r="D114" s="747"/>
      <c r="E114" s="747"/>
      <c r="F114" s="747"/>
      <c r="G114" s="747"/>
      <c r="H114" s="762">
        <f>SUM(H112:H113)</f>
        <v>0</v>
      </c>
      <c r="I114" s="747"/>
      <c r="J114" s="747"/>
      <c r="K114" s="762">
        <f>SUM(K112:K113)</f>
        <v>0</v>
      </c>
      <c r="L114" s="789">
        <f>SUM(L112,L113)</f>
        <v>0</v>
      </c>
    </row>
    <row r="115" spans="1:12" s="120" customFormat="1" ht="15.75" customHeight="1" thickTop="1" thickBot="1">
      <c r="A115" s="1159" t="s">
        <v>454</v>
      </c>
      <c r="B115" s="1199" t="s">
        <v>768</v>
      </c>
      <c r="C115" s="782"/>
      <c r="D115" s="782"/>
      <c r="E115" s="747"/>
      <c r="F115" s="747"/>
      <c r="G115" s="747"/>
      <c r="H115" s="782"/>
      <c r="I115" s="747"/>
      <c r="J115" s="747"/>
      <c r="K115" s="782"/>
      <c r="L115" s="792"/>
    </row>
    <row r="116" spans="1:12" ht="23.25" customHeight="1" thickTop="1" thickBot="1">
      <c r="A116" s="1168" t="s">
        <v>1470</v>
      </c>
      <c r="B116" s="1200"/>
      <c r="C116" s="762">
        <f>SUM(C34,C76,C77,C104,C114,C115)</f>
        <v>15145822</v>
      </c>
      <c r="D116" s="762">
        <f t="shared" ref="D116:K116" si="14">SUM(D34,D76,D77,D104,D114,D115)</f>
        <v>3670951</v>
      </c>
      <c r="E116" s="762">
        <f t="shared" si="14"/>
        <v>1690017</v>
      </c>
      <c r="F116" s="762">
        <f t="shared" si="14"/>
        <v>1513441</v>
      </c>
      <c r="G116" s="762">
        <f t="shared" si="14"/>
        <v>134884</v>
      </c>
      <c r="H116" s="762">
        <f>SUM(H34,H76,H77,H104,H114,H115)</f>
        <v>997259</v>
      </c>
      <c r="I116" s="762">
        <f t="shared" si="14"/>
        <v>0</v>
      </c>
      <c r="J116" s="762">
        <f t="shared" si="14"/>
        <v>0</v>
      </c>
      <c r="K116" s="762">
        <f t="shared" si="14"/>
        <v>23152374</v>
      </c>
      <c r="L116" s="762">
        <f>SUM(L34,L76,L77,L104,L114,L115)</f>
        <v>23364109</v>
      </c>
    </row>
    <row r="117" spans="1:12" ht="21.75" customHeight="1" thickTop="1" thickBot="1">
      <c r="A117" s="1168" t="s">
        <v>1471</v>
      </c>
      <c r="B117" s="1200"/>
      <c r="C117" s="762">
        <f>SUM(C35,C76,C77,C104,C114,C115)</f>
        <v>15145822</v>
      </c>
      <c r="D117" s="762">
        <f t="shared" ref="D117:L117" si="15">SUM(D35,D76,D77,D104,D114,D115)</f>
        <v>3670951</v>
      </c>
      <c r="E117" s="762">
        <f t="shared" si="15"/>
        <v>1690017</v>
      </c>
      <c r="F117" s="762">
        <f t="shared" si="15"/>
        <v>1513441</v>
      </c>
      <c r="G117" s="762">
        <f t="shared" si="15"/>
        <v>134884</v>
      </c>
      <c r="H117" s="762">
        <f t="shared" si="15"/>
        <v>1260872</v>
      </c>
      <c r="I117" s="762">
        <f t="shared" si="15"/>
        <v>0</v>
      </c>
      <c r="J117" s="762">
        <f t="shared" si="15"/>
        <v>0</v>
      </c>
      <c r="K117" s="762">
        <f t="shared" si="15"/>
        <v>23415987</v>
      </c>
      <c r="L117" s="762">
        <f t="shared" si="15"/>
        <v>23634109</v>
      </c>
    </row>
    <row r="118" spans="1:12" ht="26.25" customHeight="1" thickTop="1" thickBot="1">
      <c r="A118" s="1897" t="s">
        <v>1474</v>
      </c>
      <c r="B118" s="1898"/>
      <c r="C118" s="807"/>
      <c r="D118" s="807"/>
      <c r="E118" s="807"/>
      <c r="F118" s="807"/>
      <c r="G118" s="807"/>
      <c r="H118" s="807"/>
      <c r="I118" s="807"/>
      <c r="J118" s="807"/>
      <c r="K118" s="762">
        <f>'Revenues 10-15'!C270-'Expenditures 16-24'!K116</f>
        <v>3184840</v>
      </c>
      <c r="L118" s="807"/>
    </row>
    <row r="119" spans="1:12" ht="26.25" customHeight="1" thickTop="1">
      <c r="A119" s="1897" t="s">
        <v>1475</v>
      </c>
      <c r="B119" s="1898"/>
      <c r="C119" s="774"/>
      <c r="D119" s="774"/>
      <c r="E119" s="774"/>
      <c r="F119" s="774"/>
      <c r="G119" s="774"/>
      <c r="H119" s="774"/>
      <c r="I119" s="774"/>
      <c r="J119" s="774"/>
      <c r="K119" s="786">
        <f>'Revenues 10-15'!C271-'Expenditures 16-24'!K117</f>
        <v>3227766</v>
      </c>
      <c r="L119" s="774"/>
    </row>
    <row r="120" spans="1:12" ht="9" customHeight="1">
      <c r="A120" s="1201"/>
      <c r="B120" s="1202"/>
      <c r="C120" s="1203"/>
      <c r="D120" s="1203"/>
      <c r="E120" s="1203"/>
      <c r="F120" s="1203"/>
      <c r="G120" s="1203"/>
      <c r="H120" s="1203"/>
      <c r="I120" s="1203"/>
      <c r="J120" s="1203"/>
      <c r="K120" s="1203"/>
      <c r="L120" s="1203"/>
    </row>
    <row r="121" spans="1:12" s="117" customFormat="1" ht="16.75" customHeight="1">
      <c r="A121" s="1873" t="s">
        <v>245</v>
      </c>
      <c r="B121" s="1874"/>
      <c r="C121" s="1204"/>
      <c r="D121" s="1205"/>
      <c r="E121" s="1205"/>
      <c r="F121" s="1205"/>
      <c r="G121" s="1205"/>
      <c r="H121" s="1205"/>
      <c r="I121" s="1205"/>
      <c r="J121" s="1205"/>
      <c r="K121" s="1205"/>
      <c r="L121" s="1206"/>
    </row>
    <row r="122" spans="1:12" ht="15.75" customHeight="1">
      <c r="A122" s="1207" t="s">
        <v>922</v>
      </c>
      <c r="B122" s="1208" t="s">
        <v>508</v>
      </c>
      <c r="C122" s="747"/>
      <c r="D122" s="747"/>
      <c r="E122" s="747"/>
      <c r="F122" s="747"/>
      <c r="G122" s="747"/>
      <c r="H122" s="747"/>
      <c r="I122" s="747"/>
      <c r="J122" s="747"/>
      <c r="K122" s="747"/>
      <c r="L122" s="747"/>
    </row>
    <row r="123" spans="1:12" ht="15.75" customHeight="1">
      <c r="A123" s="1209" t="s">
        <v>525</v>
      </c>
      <c r="B123" s="365"/>
      <c r="C123" s="782"/>
      <c r="D123" s="782"/>
      <c r="E123" s="782"/>
      <c r="F123" s="747"/>
      <c r="G123" s="747"/>
      <c r="H123" s="782"/>
      <c r="I123" s="747"/>
      <c r="J123" s="747"/>
      <c r="K123" s="782"/>
      <c r="L123" s="782"/>
    </row>
    <row r="124" spans="1:12" ht="12.75" customHeight="1">
      <c r="A124" s="1176" t="s">
        <v>1415</v>
      </c>
      <c r="B124" s="1177" t="s">
        <v>639</v>
      </c>
      <c r="C124" s="746"/>
      <c r="D124" s="746"/>
      <c r="E124" s="746"/>
      <c r="F124" s="746"/>
      <c r="G124" s="746"/>
      <c r="H124" s="746"/>
      <c r="I124" s="746"/>
      <c r="J124" s="746"/>
      <c r="K124" s="772">
        <f>SUM(C124:J124)</f>
        <v>0</v>
      </c>
      <c r="L124" s="746"/>
    </row>
    <row r="125" spans="1:12" ht="15.75" customHeight="1">
      <c r="A125" s="364" t="s">
        <v>546</v>
      </c>
      <c r="B125" s="365"/>
      <c r="C125" s="782"/>
      <c r="D125" s="782"/>
      <c r="E125" s="782"/>
      <c r="F125" s="782"/>
      <c r="G125" s="782"/>
      <c r="H125" s="782"/>
      <c r="I125" s="747"/>
      <c r="J125" s="747"/>
      <c r="K125" s="782"/>
      <c r="L125" s="782"/>
    </row>
    <row r="126" spans="1:12" ht="15" thickBot="1">
      <c r="A126" s="1164" t="s">
        <v>949</v>
      </c>
      <c r="B126" s="1165">
        <v>2510</v>
      </c>
      <c r="C126" s="746"/>
      <c r="D126" s="746"/>
      <c r="E126" s="746"/>
      <c r="F126" s="746"/>
      <c r="G126" s="746"/>
      <c r="H126" s="746"/>
      <c r="I126" s="746"/>
      <c r="J126" s="746"/>
      <c r="K126" s="762">
        <f>SUM(C126:J126)</f>
        <v>0</v>
      </c>
      <c r="L126" s="746"/>
    </row>
    <row r="127" spans="1:12" ht="16" thickTop="1" thickBot="1">
      <c r="A127" s="1164" t="s">
        <v>4</v>
      </c>
      <c r="B127" s="1165">
        <v>2530</v>
      </c>
      <c r="C127" s="746"/>
      <c r="D127" s="746"/>
      <c r="E127" s="746">
        <v>58306</v>
      </c>
      <c r="F127" s="746"/>
      <c r="G127" s="746"/>
      <c r="H127" s="746"/>
      <c r="I127" s="746"/>
      <c r="J127" s="746"/>
      <c r="K127" s="762">
        <f>SUM(C127:J127)</f>
        <v>58306</v>
      </c>
      <c r="L127" s="746">
        <v>50000</v>
      </c>
    </row>
    <row r="128" spans="1:12" ht="16" thickTop="1" thickBot="1">
      <c r="A128" s="1164" t="s">
        <v>160</v>
      </c>
      <c r="B128" s="1165">
        <v>2540</v>
      </c>
      <c r="C128" s="746">
        <v>1073253</v>
      </c>
      <c r="D128" s="746">
        <v>240439</v>
      </c>
      <c r="E128" s="746">
        <v>274302</v>
      </c>
      <c r="F128" s="746">
        <v>955546</v>
      </c>
      <c r="G128" s="746">
        <v>40258</v>
      </c>
      <c r="H128" s="746">
        <v>60</v>
      </c>
      <c r="I128" s="746"/>
      <c r="J128" s="746"/>
      <c r="K128" s="762">
        <f>SUM(C128:J128)</f>
        <v>2583858</v>
      </c>
      <c r="L128" s="746">
        <v>3138350</v>
      </c>
    </row>
    <row r="129" spans="1:12" ht="16" thickTop="1" thickBot="1">
      <c r="A129" s="1164" t="s">
        <v>856</v>
      </c>
      <c r="B129" s="1165">
        <v>2550</v>
      </c>
      <c r="C129" s="746"/>
      <c r="D129" s="746"/>
      <c r="E129" s="746"/>
      <c r="F129" s="746"/>
      <c r="G129" s="746"/>
      <c r="H129" s="746"/>
      <c r="I129" s="746"/>
      <c r="J129" s="746"/>
      <c r="K129" s="762">
        <f>SUM(C129:J129)</f>
        <v>0</v>
      </c>
      <c r="L129" s="746"/>
    </row>
    <row r="130" spans="1:12" ht="16" thickTop="1" thickBot="1">
      <c r="A130" s="1164" t="s">
        <v>98</v>
      </c>
      <c r="B130" s="1165">
        <v>2560</v>
      </c>
      <c r="C130" s="777"/>
      <c r="D130" s="777"/>
      <c r="E130" s="777"/>
      <c r="F130" s="777"/>
      <c r="G130" s="746"/>
      <c r="H130" s="777"/>
      <c r="I130" s="749"/>
      <c r="J130" s="747"/>
      <c r="K130" s="762">
        <f>SUM(C130:J130)</f>
        <v>0</v>
      </c>
      <c r="L130" s="746"/>
    </row>
    <row r="131" spans="1:12" ht="12.75" customHeight="1" thickTop="1" thickBot="1">
      <c r="A131" s="1168" t="s">
        <v>642</v>
      </c>
      <c r="B131" s="1169" t="s">
        <v>35</v>
      </c>
      <c r="C131" s="762">
        <f>SUM(C126:C130)</f>
        <v>1073253</v>
      </c>
      <c r="D131" s="762">
        <f t="shared" ref="D131:L131" si="16">SUM(D126:D130)</f>
        <v>240439</v>
      </c>
      <c r="E131" s="762">
        <f t="shared" si="16"/>
        <v>332608</v>
      </c>
      <c r="F131" s="762">
        <f t="shared" si="16"/>
        <v>955546</v>
      </c>
      <c r="G131" s="762">
        <f t="shared" si="16"/>
        <v>40258</v>
      </c>
      <c r="H131" s="762">
        <f t="shared" si="16"/>
        <v>60</v>
      </c>
      <c r="I131" s="762">
        <f t="shared" si="16"/>
        <v>0</v>
      </c>
      <c r="J131" s="762">
        <f t="shared" si="16"/>
        <v>0</v>
      </c>
      <c r="K131" s="762">
        <f t="shared" si="16"/>
        <v>2642164</v>
      </c>
      <c r="L131" s="762">
        <f t="shared" si="16"/>
        <v>3188350</v>
      </c>
    </row>
    <row r="132" spans="1:12" ht="12.75" customHeight="1" thickTop="1">
      <c r="A132" s="1191" t="s">
        <v>880</v>
      </c>
      <c r="B132" s="1210" t="s">
        <v>513</v>
      </c>
      <c r="C132" s="795"/>
      <c r="D132" s="795"/>
      <c r="E132" s="795"/>
      <c r="F132" s="795"/>
      <c r="G132" s="795"/>
      <c r="H132" s="795"/>
      <c r="I132" s="795"/>
      <c r="J132" s="795"/>
      <c r="K132" s="1211">
        <f>SUM(C132:J132)</f>
        <v>0</v>
      </c>
      <c r="L132" s="795"/>
    </row>
    <row r="133" spans="1:12" ht="12.75" customHeight="1" thickBot="1">
      <c r="A133" s="1212" t="s">
        <v>725</v>
      </c>
      <c r="B133" s="1213" t="s">
        <v>508</v>
      </c>
      <c r="C133" s="789">
        <f>SUM(C124,C131,C132)</f>
        <v>1073253</v>
      </c>
      <c r="D133" s="789">
        <f t="shared" ref="D133:L133" si="17">SUM(D124,D131,D132)</f>
        <v>240439</v>
      </c>
      <c r="E133" s="789">
        <f t="shared" si="17"/>
        <v>332608</v>
      </c>
      <c r="F133" s="789">
        <f t="shared" si="17"/>
        <v>955546</v>
      </c>
      <c r="G133" s="789">
        <f t="shared" si="17"/>
        <v>40258</v>
      </c>
      <c r="H133" s="789">
        <f t="shared" si="17"/>
        <v>60</v>
      </c>
      <c r="I133" s="789">
        <f t="shared" si="17"/>
        <v>0</v>
      </c>
      <c r="J133" s="789">
        <f t="shared" si="17"/>
        <v>0</v>
      </c>
      <c r="K133" s="789">
        <f t="shared" si="17"/>
        <v>2642164</v>
      </c>
      <c r="L133" s="789">
        <f t="shared" si="17"/>
        <v>3188350</v>
      </c>
    </row>
    <row r="134" spans="1:12" ht="15.75" customHeight="1" thickTop="1" thickBot="1">
      <c r="A134" s="1187" t="s">
        <v>923</v>
      </c>
      <c r="B134" s="1188" t="s">
        <v>514</v>
      </c>
      <c r="C134" s="792"/>
      <c r="D134" s="792"/>
      <c r="E134" s="792"/>
      <c r="F134" s="792"/>
      <c r="G134" s="792"/>
      <c r="H134" s="792"/>
      <c r="I134" s="792"/>
      <c r="J134" s="792"/>
      <c r="K134" s="762">
        <f>SUM(C134:J134)</f>
        <v>0</v>
      </c>
      <c r="L134" s="792"/>
    </row>
    <row r="135" spans="1:12" ht="15.75" customHeight="1" thickTop="1">
      <c r="A135" s="1214" t="s">
        <v>550</v>
      </c>
      <c r="B135" s="1171" t="s">
        <v>767</v>
      </c>
      <c r="C135" s="747"/>
      <c r="D135" s="747"/>
      <c r="E135" s="807"/>
      <c r="F135" s="747"/>
      <c r="G135" s="747"/>
      <c r="H135" s="807"/>
      <c r="I135" s="747"/>
      <c r="J135" s="747"/>
      <c r="K135" s="807"/>
      <c r="L135" s="807"/>
    </row>
    <row r="136" spans="1:12" ht="13.5" customHeight="1">
      <c r="A136" s="364" t="s">
        <v>548</v>
      </c>
      <c r="B136" s="365"/>
      <c r="C136" s="747"/>
      <c r="D136" s="747"/>
      <c r="E136" s="782"/>
      <c r="F136" s="747"/>
      <c r="G136" s="747"/>
      <c r="H136" s="782"/>
      <c r="I136" s="747"/>
      <c r="J136" s="747"/>
      <c r="K136" s="782"/>
      <c r="L136" s="782"/>
    </row>
    <row r="137" spans="1:12" ht="13.5" customHeight="1">
      <c r="A137" s="578" t="s">
        <v>438</v>
      </c>
      <c r="B137" s="675" t="s">
        <v>1352</v>
      </c>
      <c r="C137" s="747"/>
      <c r="D137" s="747"/>
      <c r="E137" s="808"/>
      <c r="F137" s="747"/>
      <c r="G137" s="747"/>
      <c r="H137" s="808"/>
      <c r="I137" s="747"/>
      <c r="J137" s="747"/>
      <c r="K137" s="828">
        <f>SUM(E137,H137)</f>
        <v>0</v>
      </c>
      <c r="L137" s="808"/>
    </row>
    <row r="138" spans="1:12">
      <c r="A138" s="1164" t="s">
        <v>252</v>
      </c>
      <c r="B138" s="1165">
        <v>4120</v>
      </c>
      <c r="C138" s="747"/>
      <c r="D138" s="747"/>
      <c r="E138" s="752"/>
      <c r="F138" s="747"/>
      <c r="G138" s="747"/>
      <c r="H138" s="752"/>
      <c r="I138" s="751"/>
      <c r="J138" s="747"/>
      <c r="K138" s="771">
        <f>SUM(E138,H138)</f>
        <v>0</v>
      </c>
      <c r="L138" s="752"/>
    </row>
    <row r="139" spans="1:12">
      <c r="A139" s="1164" t="s">
        <v>621</v>
      </c>
      <c r="B139" s="1165">
        <v>4140</v>
      </c>
      <c r="C139" s="747"/>
      <c r="D139" s="747"/>
      <c r="E139" s="746">
        <v>199363</v>
      </c>
      <c r="F139" s="747"/>
      <c r="G139" s="747"/>
      <c r="H139" s="746"/>
      <c r="I139" s="751"/>
      <c r="J139" s="747"/>
      <c r="K139" s="771">
        <f>SUM(E139,H139)</f>
        <v>199363</v>
      </c>
      <c r="L139" s="746">
        <v>205000</v>
      </c>
    </row>
    <row r="140" spans="1:12">
      <c r="A140" s="1176" t="s">
        <v>622</v>
      </c>
      <c r="B140" s="1177">
        <v>4190</v>
      </c>
      <c r="C140" s="747"/>
      <c r="D140" s="747"/>
      <c r="E140" s="746"/>
      <c r="F140" s="747"/>
      <c r="G140" s="747"/>
      <c r="H140" s="746"/>
      <c r="I140" s="751"/>
      <c r="J140" s="747"/>
      <c r="K140" s="771">
        <f>SUM(E140,H140)</f>
        <v>0</v>
      </c>
      <c r="L140" s="746"/>
    </row>
    <row r="141" spans="1:12" ht="12.75" customHeight="1" thickBot="1">
      <c r="A141" s="1168" t="s">
        <v>422</v>
      </c>
      <c r="B141" s="1190">
        <v>4100</v>
      </c>
      <c r="C141" s="747"/>
      <c r="D141" s="747"/>
      <c r="E141" s="762">
        <f>SUM(E137:E140)</f>
        <v>199363</v>
      </c>
      <c r="F141" s="747"/>
      <c r="G141" s="747"/>
      <c r="H141" s="762">
        <f>SUM(H137:H140)</f>
        <v>0</v>
      </c>
      <c r="I141" s="751"/>
      <c r="J141" s="747"/>
      <c r="K141" s="762">
        <f>SUM(K137:K140)</f>
        <v>199363</v>
      </c>
      <c r="L141" s="762">
        <f>SUM(L137:L140)</f>
        <v>205000</v>
      </c>
    </row>
    <row r="142" spans="1:12" ht="12.75" customHeight="1" thickTop="1" thickBot="1">
      <c r="A142" s="1184" t="s">
        <v>95</v>
      </c>
      <c r="B142" s="1181" t="s">
        <v>834</v>
      </c>
      <c r="C142" s="747"/>
      <c r="D142" s="747"/>
      <c r="E142" s="753"/>
      <c r="F142" s="747"/>
      <c r="G142" s="747"/>
      <c r="H142" s="792"/>
      <c r="I142" s="751"/>
      <c r="J142" s="747"/>
      <c r="K142" s="771">
        <f>SUM(E142,H142)</f>
        <v>0</v>
      </c>
      <c r="L142" s="792"/>
    </row>
    <row r="143" spans="1:12" ht="12.75" customHeight="1" thickTop="1" thickBot="1">
      <c r="A143" s="1168" t="s">
        <v>1188</v>
      </c>
      <c r="B143" s="1190">
        <v>4000</v>
      </c>
      <c r="C143" s="747"/>
      <c r="D143" s="747"/>
      <c r="E143" s="762">
        <f>SUM(E141,E142)</f>
        <v>199363</v>
      </c>
      <c r="F143" s="747"/>
      <c r="G143" s="747"/>
      <c r="H143" s="794">
        <f>SUM(H141:H142)</f>
        <v>0</v>
      </c>
      <c r="I143" s="751"/>
      <c r="J143" s="747"/>
      <c r="K143" s="771">
        <f>SUM(K141,K142)</f>
        <v>199363</v>
      </c>
      <c r="L143" s="794">
        <f>SUM(L141,L142)</f>
        <v>205000</v>
      </c>
    </row>
    <row r="144" spans="1:12" ht="15.75" customHeight="1" thickTop="1">
      <c r="A144" s="1189" t="s">
        <v>924</v>
      </c>
      <c r="B144" s="1199" t="s">
        <v>434</v>
      </c>
      <c r="C144" s="747"/>
      <c r="D144" s="747"/>
      <c r="E144" s="751"/>
      <c r="F144" s="751"/>
      <c r="G144" s="751"/>
      <c r="H144" s="790"/>
      <c r="I144" s="751"/>
      <c r="J144" s="751"/>
      <c r="K144" s="790"/>
      <c r="L144" s="790"/>
    </row>
    <row r="145" spans="1:12" ht="15.75" customHeight="1">
      <c r="A145" s="364" t="s">
        <v>549</v>
      </c>
      <c r="B145" s="365"/>
      <c r="C145" s="747"/>
      <c r="D145" s="747"/>
      <c r="E145" s="747"/>
      <c r="F145" s="747"/>
      <c r="G145" s="747"/>
      <c r="H145" s="782"/>
      <c r="I145" s="747"/>
      <c r="J145" s="747"/>
      <c r="K145" s="782"/>
      <c r="L145" s="782"/>
    </row>
    <row r="146" spans="1:12">
      <c r="A146" s="1164" t="s">
        <v>86</v>
      </c>
      <c r="B146" s="1165">
        <v>5110</v>
      </c>
      <c r="C146" s="747"/>
      <c r="D146" s="747"/>
      <c r="E146" s="747"/>
      <c r="F146" s="747"/>
      <c r="G146" s="747"/>
      <c r="H146" s="752"/>
      <c r="I146" s="747"/>
      <c r="J146" s="747"/>
      <c r="K146" s="771">
        <f>SUM(H146)</f>
        <v>0</v>
      </c>
      <c r="L146" s="752"/>
    </row>
    <row r="147" spans="1:12">
      <c r="A147" s="1164" t="s">
        <v>87</v>
      </c>
      <c r="B147" s="1165">
        <v>5120</v>
      </c>
      <c r="C147" s="747"/>
      <c r="D147" s="747"/>
      <c r="E147" s="747"/>
      <c r="F147" s="747"/>
      <c r="G147" s="747"/>
      <c r="H147" s="746"/>
      <c r="I147" s="747"/>
      <c r="J147" s="747"/>
      <c r="K147" s="771">
        <f>SUM(H147)</f>
        <v>0</v>
      </c>
      <c r="L147" s="746"/>
    </row>
    <row r="148" spans="1:12" ht="12.75" customHeight="1">
      <c r="A148" s="1164" t="s">
        <v>1045</v>
      </c>
      <c r="B148" s="1177" t="s">
        <v>551</v>
      </c>
      <c r="C148" s="747"/>
      <c r="D148" s="747"/>
      <c r="E148" s="747"/>
      <c r="F148" s="747"/>
      <c r="G148" s="747"/>
      <c r="H148" s="746"/>
      <c r="I148" s="747"/>
      <c r="J148" s="747"/>
      <c r="K148" s="771">
        <f>SUM(H148)</f>
        <v>0</v>
      </c>
      <c r="L148" s="746"/>
    </row>
    <row r="149" spans="1:12">
      <c r="A149" s="1164" t="s">
        <v>88</v>
      </c>
      <c r="B149" s="1165" t="s">
        <v>523</v>
      </c>
      <c r="C149" s="747"/>
      <c r="D149" s="747"/>
      <c r="E149" s="747"/>
      <c r="F149" s="747"/>
      <c r="G149" s="747"/>
      <c r="H149" s="746"/>
      <c r="I149" s="747"/>
      <c r="J149" s="747"/>
      <c r="K149" s="771">
        <f>SUM(H149)</f>
        <v>0</v>
      </c>
      <c r="L149" s="746"/>
    </row>
    <row r="150" spans="1:12" ht="12.75" customHeight="1">
      <c r="A150" s="1164" t="s">
        <v>553</v>
      </c>
      <c r="B150" s="1165" t="s">
        <v>552</v>
      </c>
      <c r="C150" s="747"/>
      <c r="D150" s="747"/>
      <c r="E150" s="747"/>
      <c r="F150" s="747"/>
      <c r="G150" s="747"/>
      <c r="H150" s="746"/>
      <c r="I150" s="747"/>
      <c r="J150" s="747"/>
      <c r="K150" s="771">
        <f>SUM(H150)</f>
        <v>0</v>
      </c>
      <c r="L150" s="746"/>
    </row>
    <row r="151" spans="1:12" ht="12.75" customHeight="1" thickBot="1">
      <c r="A151" s="1215" t="s">
        <v>560</v>
      </c>
      <c r="B151" s="1216" t="s">
        <v>641</v>
      </c>
      <c r="C151" s="747"/>
      <c r="D151" s="747"/>
      <c r="E151" s="747"/>
      <c r="F151" s="747"/>
      <c r="G151" s="747"/>
      <c r="H151" s="762">
        <f>SUM(H146:H150)</f>
        <v>0</v>
      </c>
      <c r="I151" s="747"/>
      <c r="J151" s="747"/>
      <c r="K151" s="762">
        <f>SUM(K146:K150)</f>
        <v>0</v>
      </c>
      <c r="L151" s="762">
        <f>SUM(L146:L150)</f>
        <v>0</v>
      </c>
    </row>
    <row r="152" spans="1:12" ht="15.75" customHeight="1" thickTop="1">
      <c r="A152" s="1217" t="s">
        <v>1624</v>
      </c>
      <c r="B152" s="1218" t="s">
        <v>38</v>
      </c>
      <c r="C152" s="747"/>
      <c r="D152" s="747"/>
      <c r="E152" s="747"/>
      <c r="F152" s="747"/>
      <c r="G152" s="747"/>
      <c r="H152" s="753"/>
      <c r="I152" s="747"/>
      <c r="J152" s="747"/>
      <c r="K152" s="771">
        <f>SUM(H152)</f>
        <v>0</v>
      </c>
      <c r="L152" s="753"/>
    </row>
    <row r="153" spans="1:12" ht="12.75" customHeight="1" thickBot="1">
      <c r="A153" s="1219" t="s">
        <v>569</v>
      </c>
      <c r="B153" s="1220" t="s">
        <v>434</v>
      </c>
      <c r="C153" s="747"/>
      <c r="D153" s="747"/>
      <c r="E153" s="747"/>
      <c r="F153" s="747"/>
      <c r="G153" s="747"/>
      <c r="H153" s="762">
        <f>SUM(H151,H152)</f>
        <v>0</v>
      </c>
      <c r="I153" s="747"/>
      <c r="J153" s="747"/>
      <c r="K153" s="762">
        <f>SUM(K151:K152)</f>
        <v>0</v>
      </c>
      <c r="L153" s="762">
        <f>SUM(L146:L150,L152)</f>
        <v>0</v>
      </c>
    </row>
    <row r="154" spans="1:12" ht="15.75" customHeight="1" thickTop="1" thickBot="1">
      <c r="A154" s="1159" t="s">
        <v>925</v>
      </c>
      <c r="B154" s="1199" t="s">
        <v>768</v>
      </c>
      <c r="C154" s="747"/>
      <c r="D154" s="747"/>
      <c r="E154" s="747"/>
      <c r="F154" s="747"/>
      <c r="G154" s="747"/>
      <c r="H154" s="1221"/>
      <c r="I154" s="782"/>
      <c r="J154" s="747"/>
      <c r="K154" s="782"/>
      <c r="L154" s="793"/>
    </row>
    <row r="155" spans="1:12" ht="12.75" customHeight="1" thickTop="1" thickBot="1">
      <c r="A155" s="1885" t="s">
        <v>554</v>
      </c>
      <c r="B155" s="1867"/>
      <c r="C155" s="762">
        <f>SUM(C133,C134,C143,C153,C154)</f>
        <v>1073253</v>
      </c>
      <c r="D155" s="762">
        <f t="shared" ref="D155:K155" si="18">SUM(D133,D134,D143,D153,D154)</f>
        <v>240439</v>
      </c>
      <c r="E155" s="762">
        <f t="shared" si="18"/>
        <v>531971</v>
      </c>
      <c r="F155" s="762">
        <f t="shared" si="18"/>
        <v>955546</v>
      </c>
      <c r="G155" s="762">
        <f t="shared" si="18"/>
        <v>40258</v>
      </c>
      <c r="H155" s="762">
        <f t="shared" si="18"/>
        <v>60</v>
      </c>
      <c r="I155" s="762">
        <f t="shared" si="18"/>
        <v>0</v>
      </c>
      <c r="J155" s="762">
        <f t="shared" si="18"/>
        <v>0</v>
      </c>
      <c r="K155" s="762">
        <f t="shared" si="18"/>
        <v>2841527</v>
      </c>
      <c r="L155" s="762">
        <f>SUM(L133,L134,L143,L153,L154)</f>
        <v>3393350</v>
      </c>
    </row>
    <row r="156" spans="1:12" ht="12.75" customHeight="1" thickTop="1">
      <c r="A156" s="1888" t="s">
        <v>1053</v>
      </c>
      <c r="B156" s="1889"/>
      <c r="C156" s="807"/>
      <c r="D156" s="807"/>
      <c r="E156" s="807"/>
      <c r="F156" s="807"/>
      <c r="G156" s="807"/>
      <c r="H156" s="807"/>
      <c r="I156" s="807"/>
      <c r="J156" s="747"/>
      <c r="K156" s="787">
        <f>'Revenues 10-15'!D270-'Expenditures 16-24'!K155</f>
        <v>1004563</v>
      </c>
      <c r="L156" s="807"/>
    </row>
    <row r="157" spans="1:12" ht="9" customHeight="1">
      <c r="A157" s="1201"/>
      <c r="B157" s="1222"/>
      <c r="C157" s="1203"/>
      <c r="D157" s="1203"/>
      <c r="E157" s="1203"/>
      <c r="F157" s="1203"/>
      <c r="G157" s="1203"/>
      <c r="H157" s="1203"/>
      <c r="I157" s="1203"/>
      <c r="J157" s="1203"/>
      <c r="K157" s="1203"/>
      <c r="L157" s="1203"/>
    </row>
    <row r="158" spans="1:12" s="104" customFormat="1" ht="16.75" customHeight="1">
      <c r="A158" s="1873" t="s">
        <v>555</v>
      </c>
      <c r="B158" s="1875"/>
      <c r="C158" s="1204"/>
      <c r="D158" s="1205"/>
      <c r="E158" s="1205"/>
      <c r="F158" s="1205"/>
      <c r="G158" s="1205"/>
      <c r="H158" s="1205"/>
      <c r="I158" s="1205"/>
      <c r="J158" s="1205"/>
      <c r="K158" s="1205"/>
      <c r="L158" s="1206"/>
    </row>
    <row r="159" spans="1:12" s="120" customFormat="1" ht="15.75" customHeight="1" thickBot="1">
      <c r="A159" s="1223" t="s">
        <v>80</v>
      </c>
      <c r="B159" s="1224" t="s">
        <v>767</v>
      </c>
      <c r="C159" s="747"/>
      <c r="D159" s="747"/>
      <c r="E159" s="747"/>
      <c r="F159" s="747"/>
      <c r="G159" s="747"/>
      <c r="H159" s="829"/>
      <c r="I159" s="747"/>
      <c r="J159" s="747"/>
      <c r="K159" s="829"/>
      <c r="L159" s="829"/>
    </row>
    <row r="160" spans="1:12" s="120" customFormat="1" ht="15.75" customHeight="1" thickTop="1">
      <c r="A160" s="1225" t="s">
        <v>1353</v>
      </c>
      <c r="B160" s="1226"/>
      <c r="C160" s="747"/>
      <c r="D160" s="747"/>
      <c r="E160" s="747"/>
      <c r="F160" s="747"/>
      <c r="G160" s="747"/>
      <c r="H160" s="830"/>
      <c r="I160" s="747"/>
      <c r="J160" s="747"/>
      <c r="K160" s="830"/>
      <c r="L160" s="830"/>
    </row>
    <row r="161" spans="1:12" s="120" customFormat="1" ht="12">
      <c r="A161" s="1227" t="s">
        <v>438</v>
      </c>
      <c r="B161" s="1228" t="s">
        <v>1352</v>
      </c>
      <c r="C161" s="747"/>
      <c r="D161" s="747"/>
      <c r="E161" s="747"/>
      <c r="F161" s="747"/>
      <c r="G161" s="747"/>
      <c r="H161" s="808"/>
      <c r="I161" s="747"/>
      <c r="J161" s="747"/>
      <c r="K161" s="772">
        <f>H161</f>
        <v>0</v>
      </c>
      <c r="L161" s="746"/>
    </row>
    <row r="162" spans="1:12" s="120" customFormat="1" ht="12">
      <c r="A162" s="1227" t="s">
        <v>252</v>
      </c>
      <c r="B162" s="1228" t="s">
        <v>1354</v>
      </c>
      <c r="C162" s="747"/>
      <c r="D162" s="747"/>
      <c r="E162" s="747"/>
      <c r="F162" s="747"/>
      <c r="G162" s="747"/>
      <c r="H162" s="746"/>
      <c r="I162" s="747"/>
      <c r="J162" s="747"/>
      <c r="K162" s="772">
        <f>H162</f>
        <v>0</v>
      </c>
      <c r="L162" s="746"/>
    </row>
    <row r="163" spans="1:12" s="120" customFormat="1" ht="12">
      <c r="A163" s="1227" t="s">
        <v>1355</v>
      </c>
      <c r="B163" s="1228" t="s">
        <v>497</v>
      </c>
      <c r="C163" s="747"/>
      <c r="D163" s="747"/>
      <c r="E163" s="747"/>
      <c r="F163" s="747"/>
      <c r="G163" s="747"/>
      <c r="H163" s="746"/>
      <c r="I163" s="747"/>
      <c r="J163" s="747"/>
      <c r="K163" s="772">
        <f>H163</f>
        <v>0</v>
      </c>
      <c r="L163" s="746"/>
    </row>
    <row r="164" spans="1:12" s="120" customFormat="1" ht="15.75" customHeight="1" thickBot="1">
      <c r="A164" s="1229" t="s">
        <v>1356</v>
      </c>
      <c r="B164" s="1230" t="s">
        <v>767</v>
      </c>
      <c r="C164" s="747"/>
      <c r="D164" s="747"/>
      <c r="E164" s="747"/>
      <c r="F164" s="747"/>
      <c r="G164" s="747"/>
      <c r="H164" s="762">
        <f>SUM(H161:H163)</f>
        <v>0</v>
      </c>
      <c r="I164" s="747"/>
      <c r="J164" s="747"/>
      <c r="K164" s="762">
        <f>SUM(K161:K163)</f>
        <v>0</v>
      </c>
      <c r="L164" s="762">
        <f>SUM(L161:L163)</f>
        <v>0</v>
      </c>
    </row>
    <row r="165" spans="1:12" s="120" customFormat="1" ht="15.75" customHeight="1" thickTop="1">
      <c r="A165" s="1189" t="s">
        <v>81</v>
      </c>
      <c r="B165" s="1199" t="s">
        <v>434</v>
      </c>
      <c r="C165" s="747"/>
      <c r="D165" s="747"/>
      <c r="E165" s="747"/>
      <c r="F165" s="747"/>
      <c r="G165" s="747"/>
      <c r="H165" s="747"/>
      <c r="I165" s="747"/>
      <c r="J165" s="747"/>
      <c r="K165" s="747"/>
      <c r="L165" s="747"/>
    </row>
    <row r="166" spans="1:12" s="120" customFormat="1" ht="15.75" customHeight="1">
      <c r="A166" s="364" t="s">
        <v>549</v>
      </c>
      <c r="B166" s="365"/>
      <c r="C166" s="747"/>
      <c r="D166" s="747"/>
      <c r="E166" s="747"/>
      <c r="F166" s="747"/>
      <c r="G166" s="747"/>
      <c r="H166" s="747"/>
      <c r="I166" s="747"/>
      <c r="J166" s="747"/>
      <c r="K166" s="782"/>
      <c r="L166" s="782"/>
    </row>
    <row r="167" spans="1:12">
      <c r="A167" s="1164" t="s">
        <v>86</v>
      </c>
      <c r="B167" s="1165">
        <v>5110</v>
      </c>
      <c r="C167" s="747"/>
      <c r="D167" s="747"/>
      <c r="E167" s="747"/>
      <c r="F167" s="747"/>
      <c r="G167" s="747"/>
      <c r="H167" s="746"/>
      <c r="I167" s="747"/>
      <c r="J167" s="747"/>
      <c r="K167" s="772">
        <f>SUM(C167:J167)</f>
        <v>0</v>
      </c>
      <c r="L167" s="746"/>
    </row>
    <row r="168" spans="1:12">
      <c r="A168" s="1164" t="s">
        <v>87</v>
      </c>
      <c r="B168" s="1165">
        <v>5120</v>
      </c>
      <c r="C168" s="747"/>
      <c r="D168" s="747"/>
      <c r="E168" s="747"/>
      <c r="F168" s="747"/>
      <c r="G168" s="747"/>
      <c r="H168" s="746"/>
      <c r="I168" s="747"/>
      <c r="J168" s="747"/>
      <c r="K168" s="772">
        <f>SUM(C168:J168)</f>
        <v>0</v>
      </c>
      <c r="L168" s="746"/>
    </row>
    <row r="169" spans="1:12" ht="12.75" customHeight="1">
      <c r="A169" s="1164" t="s">
        <v>1045</v>
      </c>
      <c r="B169" s="1165" t="s">
        <v>551</v>
      </c>
      <c r="C169" s="747"/>
      <c r="D169" s="747"/>
      <c r="E169" s="747"/>
      <c r="F169" s="747"/>
      <c r="G169" s="747"/>
      <c r="H169" s="746"/>
      <c r="I169" s="747"/>
      <c r="J169" s="747"/>
      <c r="K169" s="772">
        <f>SUM(C169:J169)</f>
        <v>0</v>
      </c>
      <c r="L169" s="746"/>
    </row>
    <row r="170" spans="1:12">
      <c r="A170" s="1164" t="s">
        <v>88</v>
      </c>
      <c r="B170" s="1177" t="s">
        <v>523</v>
      </c>
      <c r="C170" s="747"/>
      <c r="D170" s="747"/>
      <c r="E170" s="747"/>
      <c r="F170" s="747"/>
      <c r="G170" s="747"/>
      <c r="H170" s="746"/>
      <c r="I170" s="747"/>
      <c r="J170" s="747"/>
      <c r="K170" s="772">
        <f>SUM(C170:J170)</f>
        <v>0</v>
      </c>
      <c r="L170" s="746"/>
    </row>
    <row r="171" spans="1:12" ht="12.75" customHeight="1">
      <c r="A171" s="1164" t="s">
        <v>553</v>
      </c>
      <c r="B171" s="1165" t="s">
        <v>552</v>
      </c>
      <c r="C171" s="747"/>
      <c r="D171" s="747"/>
      <c r="E171" s="747"/>
      <c r="F171" s="747"/>
      <c r="G171" s="747"/>
      <c r="H171" s="746"/>
      <c r="I171" s="747"/>
      <c r="J171" s="747"/>
      <c r="K171" s="772">
        <f>SUM(C171:J171)</f>
        <v>0</v>
      </c>
      <c r="L171" s="746"/>
    </row>
    <row r="172" spans="1:12" ht="15" thickBot="1">
      <c r="A172" s="1168" t="s">
        <v>233</v>
      </c>
      <c r="B172" s="1183" t="s">
        <v>641</v>
      </c>
      <c r="C172" s="747"/>
      <c r="D172" s="747"/>
      <c r="E172" s="747"/>
      <c r="F172" s="747"/>
      <c r="G172" s="747"/>
      <c r="H172" s="762">
        <f>SUM(H167:H171)</f>
        <v>0</v>
      </c>
      <c r="I172" s="747"/>
      <c r="J172" s="747"/>
      <c r="K172" s="762">
        <f>SUM(K167:K171)</f>
        <v>0</v>
      </c>
      <c r="L172" s="762">
        <f>SUM(L167:L171)</f>
        <v>0</v>
      </c>
    </row>
    <row r="173" spans="1:12" ht="15.75" customHeight="1" thickTop="1">
      <c r="A173" s="1231" t="s">
        <v>82</v>
      </c>
      <c r="B173" s="1232" t="s">
        <v>38</v>
      </c>
      <c r="C173" s="747"/>
      <c r="D173" s="747"/>
      <c r="E173" s="747"/>
      <c r="F173" s="747"/>
      <c r="G173" s="747"/>
      <c r="H173" s="795">
        <v>1166131</v>
      </c>
      <c r="I173" s="747"/>
      <c r="J173" s="747"/>
      <c r="K173" s="772">
        <f>SUM(C173:H173)</f>
        <v>1166131</v>
      </c>
      <c r="L173" s="795">
        <v>1166131</v>
      </c>
    </row>
    <row r="174" spans="1:12" ht="33.75" customHeight="1">
      <c r="A174" s="1231" t="s">
        <v>1293</v>
      </c>
      <c r="B174" s="1233" t="s">
        <v>31</v>
      </c>
      <c r="C174" s="747"/>
      <c r="D174" s="747"/>
      <c r="E174" s="747"/>
      <c r="F174" s="747"/>
      <c r="G174" s="747"/>
      <c r="H174" s="808">
        <v>2330000</v>
      </c>
      <c r="I174" s="747"/>
      <c r="J174" s="747"/>
      <c r="K174" s="772">
        <f>SUM(C174:J174)</f>
        <v>2330000</v>
      </c>
      <c r="L174" s="808">
        <v>2330000</v>
      </c>
    </row>
    <row r="175" spans="1:12" ht="15.75" customHeight="1">
      <c r="A175" s="1172" t="s">
        <v>686</v>
      </c>
      <c r="B175" s="1234" t="s">
        <v>83</v>
      </c>
      <c r="C175" s="747"/>
      <c r="D175" s="747"/>
      <c r="E175" s="746"/>
      <c r="F175" s="747"/>
      <c r="G175" s="747"/>
      <c r="H175" s="808">
        <v>1425</v>
      </c>
      <c r="I175" s="751"/>
      <c r="J175" s="747"/>
      <c r="K175" s="772">
        <f>SUM(C175:J175)</f>
        <v>1425</v>
      </c>
      <c r="L175" s="808">
        <v>2500</v>
      </c>
    </row>
    <row r="176" spans="1:12" ht="12.75" customHeight="1" thickBot="1">
      <c r="A176" s="1168" t="s">
        <v>569</v>
      </c>
      <c r="B176" s="1169" t="s">
        <v>434</v>
      </c>
      <c r="C176" s="747"/>
      <c r="D176" s="747"/>
      <c r="E176" s="789">
        <f>SUM(E172,E173,E174,E175)</f>
        <v>0</v>
      </c>
      <c r="F176" s="747"/>
      <c r="G176" s="747"/>
      <c r="H176" s="789">
        <f>SUM(H172,H173,H174,H175)</f>
        <v>3497556</v>
      </c>
      <c r="I176" s="751"/>
      <c r="J176" s="747"/>
      <c r="K176" s="789">
        <f>SUM(K172,K173,K174,K175)</f>
        <v>3497556</v>
      </c>
      <c r="L176" s="789">
        <f>SUM(L172,L173,L174,L175)</f>
        <v>3498631</v>
      </c>
    </row>
    <row r="177" spans="1:12" ht="15.75" customHeight="1" thickTop="1" thickBot="1">
      <c r="A177" s="1235" t="s">
        <v>84</v>
      </c>
      <c r="B177" s="1188" t="s">
        <v>768</v>
      </c>
      <c r="C177" s="747"/>
      <c r="D177" s="747"/>
      <c r="E177" s="782"/>
      <c r="F177" s="747"/>
      <c r="G177" s="747"/>
      <c r="H177" s="810"/>
      <c r="I177" s="751"/>
      <c r="J177" s="747"/>
      <c r="K177" s="782"/>
      <c r="L177" s="792"/>
    </row>
    <row r="178" spans="1:12" ht="12.75" customHeight="1" thickTop="1" thickBot="1">
      <c r="A178" s="1236" t="s">
        <v>89</v>
      </c>
      <c r="B178" s="1237"/>
      <c r="C178" s="747"/>
      <c r="D178" s="747"/>
      <c r="E178" s="789">
        <f>SUM(E176,E177)</f>
        <v>0</v>
      </c>
      <c r="F178" s="747"/>
      <c r="G178" s="747"/>
      <c r="H178" s="789">
        <f>SUM(H164,H176,H177)</f>
        <v>3497556</v>
      </c>
      <c r="I178" s="751"/>
      <c r="J178" s="747"/>
      <c r="K178" s="789">
        <f>SUM(K164,K176,K177)</f>
        <v>3497556</v>
      </c>
      <c r="L178" s="789">
        <f>SUM(L164,L176,L177)</f>
        <v>3498631</v>
      </c>
    </row>
    <row r="179" spans="1:12" ht="15" thickTop="1">
      <c r="A179" s="1895" t="s">
        <v>896</v>
      </c>
      <c r="B179" s="1896"/>
      <c r="C179" s="747"/>
      <c r="D179" s="747"/>
      <c r="E179" s="747"/>
      <c r="F179" s="747"/>
      <c r="G179" s="747"/>
      <c r="H179" s="807"/>
      <c r="I179" s="747"/>
      <c r="J179" s="747"/>
      <c r="K179" s="787">
        <f>'Revenues 10-15'!E270-'Expenditures 16-24'!K178</f>
        <v>-47672</v>
      </c>
      <c r="L179" s="807"/>
    </row>
    <row r="180" spans="1:12" ht="9" customHeight="1">
      <c r="A180" s="1201"/>
      <c r="B180" s="1238"/>
      <c r="C180" s="1203"/>
      <c r="D180" s="1203"/>
      <c r="E180" s="1203"/>
      <c r="F180" s="1203"/>
      <c r="G180" s="1203"/>
      <c r="H180" s="1203"/>
      <c r="I180" s="1203"/>
      <c r="J180" s="1203"/>
      <c r="K180" s="1203"/>
      <c r="L180" s="1203"/>
    </row>
    <row r="181" spans="1:12" s="123" customFormat="1" ht="16.75" customHeight="1">
      <c r="A181" s="1239" t="s">
        <v>840</v>
      </c>
      <c r="B181" s="1240"/>
      <c r="C181" s="756"/>
      <c r="D181" s="757"/>
      <c r="E181" s="757"/>
      <c r="F181" s="757"/>
      <c r="G181" s="757"/>
      <c r="H181" s="757"/>
      <c r="I181" s="757"/>
      <c r="J181" s="757"/>
      <c r="K181" s="757"/>
      <c r="L181" s="764"/>
    </row>
    <row r="182" spans="1:12" ht="15.75" customHeight="1">
      <c r="A182" s="1241" t="s">
        <v>841</v>
      </c>
      <c r="B182" s="1242"/>
      <c r="C182" s="747"/>
      <c r="D182" s="747"/>
      <c r="E182" s="747"/>
      <c r="F182" s="747"/>
      <c r="G182" s="747"/>
      <c r="H182" s="747"/>
      <c r="I182" s="747"/>
      <c r="J182" s="747"/>
      <c r="K182" s="747"/>
      <c r="L182" s="747"/>
    </row>
    <row r="183" spans="1:12" ht="15.75" customHeight="1">
      <c r="A183" s="1243" t="s">
        <v>525</v>
      </c>
      <c r="B183" s="365"/>
      <c r="C183" s="782"/>
      <c r="D183" s="782"/>
      <c r="E183" s="782"/>
      <c r="F183" s="747"/>
      <c r="G183" s="747"/>
      <c r="H183" s="782"/>
      <c r="I183" s="747"/>
      <c r="J183" s="747"/>
      <c r="K183" s="782"/>
      <c r="L183" s="782"/>
    </row>
    <row r="184" spans="1:12" ht="12.75" customHeight="1">
      <c r="A184" s="1164" t="s">
        <v>1415</v>
      </c>
      <c r="B184" s="1165" t="s">
        <v>639</v>
      </c>
      <c r="C184" s="746"/>
      <c r="D184" s="746"/>
      <c r="E184" s="746"/>
      <c r="F184" s="746"/>
      <c r="G184" s="746"/>
      <c r="H184" s="746"/>
      <c r="I184" s="746"/>
      <c r="J184" s="746"/>
      <c r="K184" s="772">
        <f>SUM(C184:J184)</f>
        <v>0</v>
      </c>
      <c r="L184" s="746"/>
    </row>
    <row r="185" spans="1:12" ht="15.75" customHeight="1">
      <c r="A185" s="1173" t="s">
        <v>546</v>
      </c>
      <c r="B185" s="1244"/>
      <c r="C185" s="809"/>
      <c r="D185" s="809"/>
      <c r="E185" s="809"/>
      <c r="F185" s="809"/>
      <c r="G185" s="809"/>
      <c r="H185" s="809"/>
      <c r="I185" s="747"/>
      <c r="J185" s="747"/>
      <c r="K185" s="809"/>
      <c r="L185" s="809"/>
    </row>
    <row r="186" spans="1:12" ht="12.75" customHeight="1">
      <c r="A186" s="1164" t="s">
        <v>856</v>
      </c>
      <c r="B186" s="1165">
        <v>2550</v>
      </c>
      <c r="C186" s="746"/>
      <c r="D186" s="746"/>
      <c r="E186" s="746">
        <v>2596718</v>
      </c>
      <c r="F186" s="746">
        <v>643</v>
      </c>
      <c r="G186" s="746"/>
      <c r="H186" s="746"/>
      <c r="I186" s="746"/>
      <c r="J186" s="746"/>
      <c r="K186" s="772">
        <f>SUM(C186:J186)</f>
        <v>2597361</v>
      </c>
      <c r="L186" s="746">
        <v>2577200</v>
      </c>
    </row>
    <row r="187" spans="1:12" ht="12.75" customHeight="1" thickBot="1">
      <c r="A187" s="1180" t="s">
        <v>880</v>
      </c>
      <c r="B187" s="1245">
        <v>2900</v>
      </c>
      <c r="C187" s="793"/>
      <c r="D187" s="793"/>
      <c r="E187" s="793"/>
      <c r="F187" s="793"/>
      <c r="G187" s="793"/>
      <c r="H187" s="793"/>
      <c r="I187" s="793"/>
      <c r="J187" s="793"/>
      <c r="K187" s="789">
        <f>SUM(C187:J187)</f>
        <v>0</v>
      </c>
      <c r="L187" s="793"/>
    </row>
    <row r="188" spans="1:12" ht="12.75" customHeight="1" thickTop="1" thickBot="1">
      <c r="A188" s="1246" t="s">
        <v>725</v>
      </c>
      <c r="B188" s="1169" t="s">
        <v>508</v>
      </c>
      <c r="C188" s="789">
        <f>SUM(C184,C186,C187)</f>
        <v>0</v>
      </c>
      <c r="D188" s="789">
        <f t="shared" ref="D188:J188" si="19">SUM(D184,D186,D187)</f>
        <v>0</v>
      </c>
      <c r="E188" s="789">
        <f t="shared" si="19"/>
        <v>2596718</v>
      </c>
      <c r="F188" s="789">
        <f t="shared" si="19"/>
        <v>643</v>
      </c>
      <c r="G188" s="789">
        <f t="shared" si="19"/>
        <v>0</v>
      </c>
      <c r="H188" s="789">
        <f t="shared" si="19"/>
        <v>0</v>
      </c>
      <c r="I188" s="789">
        <f t="shared" si="19"/>
        <v>0</v>
      </c>
      <c r="J188" s="789">
        <f t="shared" si="19"/>
        <v>0</v>
      </c>
      <c r="K188" s="789">
        <f>SUM(K184,K186,K187)</f>
        <v>2597361</v>
      </c>
      <c r="L188" s="789">
        <f>SUM(L184, L186:L187)</f>
        <v>2577200</v>
      </c>
    </row>
    <row r="189" spans="1:12" ht="15.75" customHeight="1" thickTop="1" thickBot="1">
      <c r="A189" s="1247" t="s">
        <v>842</v>
      </c>
      <c r="B189" s="1188">
        <v>3000</v>
      </c>
      <c r="C189" s="792"/>
      <c r="D189" s="792"/>
      <c r="E189" s="792"/>
      <c r="F189" s="792"/>
      <c r="G189" s="792"/>
      <c r="H189" s="792"/>
      <c r="I189" s="792"/>
      <c r="J189" s="792"/>
      <c r="K189" s="762">
        <f>SUM(C189:J189)</f>
        <v>0</v>
      </c>
      <c r="L189" s="792"/>
    </row>
    <row r="190" spans="1:12" ht="15.75" customHeight="1" thickTop="1">
      <c r="A190" s="1159" t="s">
        <v>90</v>
      </c>
      <c r="B190" s="1171" t="s">
        <v>767</v>
      </c>
      <c r="C190" s="747"/>
      <c r="D190" s="747"/>
      <c r="E190" s="747"/>
      <c r="F190" s="747"/>
      <c r="G190" s="747"/>
      <c r="H190" s="747"/>
      <c r="I190" s="747"/>
      <c r="J190" s="747"/>
      <c r="K190" s="747"/>
      <c r="L190" s="747"/>
    </row>
    <row r="191" spans="1:12" ht="15.75" customHeight="1">
      <c r="A191" s="1172" t="s">
        <v>1010</v>
      </c>
      <c r="B191" s="365"/>
      <c r="C191" s="747"/>
      <c r="D191" s="747"/>
      <c r="E191" s="747"/>
      <c r="F191" s="747"/>
      <c r="G191" s="747"/>
      <c r="H191" s="747"/>
      <c r="I191" s="747"/>
      <c r="J191" s="747"/>
      <c r="K191" s="747"/>
      <c r="L191" s="747"/>
    </row>
    <row r="192" spans="1:12">
      <c r="A192" s="1164" t="s">
        <v>438</v>
      </c>
      <c r="B192" s="1165">
        <v>4110</v>
      </c>
      <c r="C192" s="747"/>
      <c r="D192" s="747"/>
      <c r="E192" s="746"/>
      <c r="F192" s="747"/>
      <c r="G192" s="747"/>
      <c r="H192" s="746"/>
      <c r="I192" s="751"/>
      <c r="J192" s="747"/>
      <c r="K192" s="772">
        <f t="shared" ref="K192:K197" si="20">SUM(E192,H192)</f>
        <v>0</v>
      </c>
      <c r="L192" s="746"/>
    </row>
    <row r="193" spans="1:12">
      <c r="A193" s="1164" t="s">
        <v>252</v>
      </c>
      <c r="B193" s="1165">
        <v>4120</v>
      </c>
      <c r="C193" s="747"/>
      <c r="D193" s="747"/>
      <c r="E193" s="746"/>
      <c r="F193" s="747"/>
      <c r="G193" s="747"/>
      <c r="H193" s="746"/>
      <c r="I193" s="751"/>
      <c r="J193" s="747"/>
      <c r="K193" s="772">
        <f t="shared" si="20"/>
        <v>0</v>
      </c>
      <c r="L193" s="746"/>
    </row>
    <row r="194" spans="1:12">
      <c r="A194" s="1164" t="s">
        <v>253</v>
      </c>
      <c r="B194" s="1177">
        <v>4130</v>
      </c>
      <c r="C194" s="747"/>
      <c r="D194" s="747"/>
      <c r="E194" s="746"/>
      <c r="F194" s="747"/>
      <c r="G194" s="747"/>
      <c r="H194" s="746"/>
      <c r="I194" s="751"/>
      <c r="J194" s="747"/>
      <c r="K194" s="772">
        <f t="shared" si="20"/>
        <v>0</v>
      </c>
      <c r="L194" s="746"/>
    </row>
    <row r="195" spans="1:12">
      <c r="A195" s="1164" t="s">
        <v>621</v>
      </c>
      <c r="B195" s="1165">
        <v>4140</v>
      </c>
      <c r="C195" s="747"/>
      <c r="D195" s="747"/>
      <c r="E195" s="746"/>
      <c r="F195" s="747"/>
      <c r="G195" s="747"/>
      <c r="H195" s="746"/>
      <c r="I195" s="751"/>
      <c r="J195" s="747"/>
      <c r="K195" s="772">
        <f t="shared" si="20"/>
        <v>0</v>
      </c>
      <c r="L195" s="746"/>
    </row>
    <row r="196" spans="1:12">
      <c r="A196" s="1164" t="s">
        <v>85</v>
      </c>
      <c r="B196" s="1165">
        <v>4170</v>
      </c>
      <c r="C196" s="747"/>
      <c r="D196" s="747"/>
      <c r="E196" s="746"/>
      <c r="F196" s="747"/>
      <c r="G196" s="747"/>
      <c r="H196" s="746"/>
      <c r="I196" s="751"/>
      <c r="J196" s="747"/>
      <c r="K196" s="772">
        <f t="shared" si="20"/>
        <v>0</v>
      </c>
      <c r="L196" s="746"/>
    </row>
    <row r="197" spans="1:12">
      <c r="A197" s="1176" t="s">
        <v>622</v>
      </c>
      <c r="B197" s="1177">
        <v>4190</v>
      </c>
      <c r="C197" s="747"/>
      <c r="D197" s="747"/>
      <c r="E197" s="746"/>
      <c r="F197" s="747"/>
      <c r="G197" s="747"/>
      <c r="H197" s="746"/>
      <c r="I197" s="751"/>
      <c r="J197" s="747"/>
      <c r="K197" s="772">
        <f t="shared" si="20"/>
        <v>0</v>
      </c>
      <c r="L197" s="746"/>
    </row>
    <row r="198" spans="1:12" ht="12.75" customHeight="1" thickBot="1">
      <c r="A198" s="1168" t="s">
        <v>1016</v>
      </c>
      <c r="B198" s="1169" t="s">
        <v>498</v>
      </c>
      <c r="C198" s="747"/>
      <c r="D198" s="747"/>
      <c r="E198" s="762">
        <f>SUM(E192:E197)</f>
        <v>0</v>
      </c>
      <c r="F198" s="747"/>
      <c r="G198" s="747"/>
      <c r="H198" s="762">
        <f>SUM(H192:H197)</f>
        <v>0</v>
      </c>
      <c r="I198" s="751"/>
      <c r="J198" s="747"/>
      <c r="K198" s="762">
        <f>SUM(K192:K197)</f>
        <v>0</v>
      </c>
      <c r="L198" s="762">
        <f>SUM(L192:L197)</f>
        <v>0</v>
      </c>
    </row>
    <row r="199" spans="1:12" ht="15.75" customHeight="1" thickTop="1">
      <c r="A199" s="1231" t="s">
        <v>91</v>
      </c>
      <c r="B199" s="1248" t="s">
        <v>834</v>
      </c>
      <c r="C199" s="747"/>
      <c r="D199" s="747"/>
      <c r="E199" s="795"/>
      <c r="F199" s="747"/>
      <c r="G199" s="747"/>
      <c r="H199" s="795"/>
      <c r="I199" s="751"/>
      <c r="J199" s="747"/>
      <c r="K199" s="1211">
        <f>SUM(E199,H199)</f>
        <v>0</v>
      </c>
      <c r="L199" s="795"/>
    </row>
    <row r="200" spans="1:12" ht="12.75" customHeight="1" thickBot="1">
      <c r="A200" s="1168" t="s">
        <v>1188</v>
      </c>
      <c r="B200" s="1169" t="s">
        <v>767</v>
      </c>
      <c r="C200" s="747"/>
      <c r="D200" s="747"/>
      <c r="E200" s="789">
        <f>SUM(E198,E199)</f>
        <v>0</v>
      </c>
      <c r="F200" s="747"/>
      <c r="G200" s="747"/>
      <c r="H200" s="789">
        <f>SUM(H198,H199)</f>
        <v>0</v>
      </c>
      <c r="I200" s="751"/>
      <c r="J200" s="747"/>
      <c r="K200" s="789">
        <f>SUM(K198,K199)</f>
        <v>0</v>
      </c>
      <c r="L200" s="789">
        <f>SUM(L198,L199)</f>
        <v>0</v>
      </c>
    </row>
    <row r="201" spans="1:12" ht="15.75" customHeight="1" thickTop="1">
      <c r="A201" s="1189" t="s">
        <v>843</v>
      </c>
      <c r="B201" s="1171" t="s">
        <v>434</v>
      </c>
      <c r="C201" s="747"/>
      <c r="D201" s="747"/>
      <c r="E201" s="747"/>
      <c r="F201" s="747"/>
      <c r="G201" s="747"/>
      <c r="H201" s="747"/>
      <c r="I201" s="747"/>
      <c r="J201" s="747"/>
      <c r="K201" s="747"/>
      <c r="L201" s="747"/>
    </row>
    <row r="202" spans="1:12" ht="15.75" customHeight="1">
      <c r="A202" s="364" t="s">
        <v>92</v>
      </c>
      <c r="B202" s="365"/>
      <c r="C202" s="747"/>
      <c r="D202" s="747"/>
      <c r="E202" s="747"/>
      <c r="F202" s="747"/>
      <c r="G202" s="747"/>
      <c r="H202" s="747"/>
      <c r="I202" s="747"/>
      <c r="J202" s="747"/>
      <c r="K202" s="747"/>
      <c r="L202" s="747"/>
    </row>
    <row r="203" spans="1:12">
      <c r="A203" s="1164" t="s">
        <v>86</v>
      </c>
      <c r="B203" s="1165">
        <v>5110</v>
      </c>
      <c r="C203" s="747"/>
      <c r="D203" s="747"/>
      <c r="E203" s="747"/>
      <c r="F203" s="747"/>
      <c r="G203" s="747"/>
      <c r="H203" s="746"/>
      <c r="I203" s="747"/>
      <c r="J203" s="747"/>
      <c r="K203" s="772">
        <f>SUM(H203)</f>
        <v>0</v>
      </c>
      <c r="L203" s="746"/>
    </row>
    <row r="204" spans="1:12">
      <c r="A204" s="1164" t="s">
        <v>87</v>
      </c>
      <c r="B204" s="1165">
        <v>5120</v>
      </c>
      <c r="C204" s="747"/>
      <c r="D204" s="747"/>
      <c r="E204" s="747"/>
      <c r="F204" s="747"/>
      <c r="G204" s="747"/>
      <c r="H204" s="746"/>
      <c r="I204" s="747"/>
      <c r="J204" s="747"/>
      <c r="K204" s="772">
        <f>SUM(H204)</f>
        <v>0</v>
      </c>
      <c r="L204" s="746"/>
    </row>
    <row r="205" spans="1:12" ht="12.75" customHeight="1">
      <c r="A205" s="1164" t="s">
        <v>1045</v>
      </c>
      <c r="B205" s="1177" t="s">
        <v>551</v>
      </c>
      <c r="C205" s="747"/>
      <c r="D205" s="747"/>
      <c r="E205" s="747"/>
      <c r="F205" s="747"/>
      <c r="G205" s="747"/>
      <c r="H205" s="746"/>
      <c r="I205" s="747"/>
      <c r="J205" s="747"/>
      <c r="K205" s="772">
        <f>SUM(H205)</f>
        <v>0</v>
      </c>
      <c r="L205" s="746"/>
    </row>
    <row r="206" spans="1:12">
      <c r="A206" s="1164" t="s">
        <v>88</v>
      </c>
      <c r="B206" s="1165" t="s">
        <v>523</v>
      </c>
      <c r="C206" s="747"/>
      <c r="D206" s="747"/>
      <c r="E206" s="747"/>
      <c r="F206" s="747"/>
      <c r="G206" s="747"/>
      <c r="H206" s="746"/>
      <c r="I206" s="747"/>
      <c r="J206" s="747"/>
      <c r="K206" s="772">
        <f>SUM(H206)</f>
        <v>0</v>
      </c>
      <c r="L206" s="746"/>
    </row>
    <row r="207" spans="1:12">
      <c r="A207" s="1249" t="s">
        <v>553</v>
      </c>
      <c r="B207" s="1165" t="s">
        <v>552</v>
      </c>
      <c r="C207" s="747"/>
      <c r="D207" s="747"/>
      <c r="E207" s="747"/>
      <c r="F207" s="747"/>
      <c r="G207" s="747"/>
      <c r="H207" s="749"/>
      <c r="I207" s="747"/>
      <c r="J207" s="747"/>
      <c r="K207" s="772">
        <f>SUM(H207)</f>
        <v>0</v>
      </c>
      <c r="L207" s="749"/>
    </row>
    <row r="208" spans="1:12" ht="15" thickBot="1">
      <c r="A208" s="1168" t="s">
        <v>233</v>
      </c>
      <c r="B208" s="1169" t="s">
        <v>641</v>
      </c>
      <c r="C208" s="747"/>
      <c r="D208" s="747"/>
      <c r="E208" s="747"/>
      <c r="F208" s="747"/>
      <c r="G208" s="747"/>
      <c r="H208" s="762">
        <f>SUM(H203:H207)</f>
        <v>0</v>
      </c>
      <c r="I208" s="747"/>
      <c r="J208" s="747"/>
      <c r="K208" s="762">
        <f>SUM(K203:K207)</f>
        <v>0</v>
      </c>
      <c r="L208" s="762">
        <f>SUM(L203:L207)</f>
        <v>0</v>
      </c>
    </row>
    <row r="209" spans="1:12" ht="15.75" customHeight="1" thickTop="1">
      <c r="A209" s="1250" t="s">
        <v>82</v>
      </c>
      <c r="B209" s="1251" t="s">
        <v>38</v>
      </c>
      <c r="C209" s="747"/>
      <c r="D209" s="747"/>
      <c r="E209" s="747"/>
      <c r="F209" s="747"/>
      <c r="G209" s="747"/>
      <c r="H209" s="795"/>
      <c r="I209" s="747"/>
      <c r="J209" s="747"/>
      <c r="K209" s="1211">
        <f>SUM(H209)</f>
        <v>0</v>
      </c>
      <c r="L209" s="795"/>
    </row>
    <row r="210" spans="1:12" ht="30" customHeight="1">
      <c r="A210" s="1252" t="s">
        <v>1294</v>
      </c>
      <c r="B210" s="1234" t="s">
        <v>31</v>
      </c>
      <c r="C210" s="747"/>
      <c r="D210" s="747"/>
      <c r="E210" s="747"/>
      <c r="F210" s="747"/>
      <c r="G210" s="747"/>
      <c r="H210" s="746"/>
      <c r="I210" s="747"/>
      <c r="J210" s="747"/>
      <c r="K210" s="772">
        <f>SUM(H210)</f>
        <v>0</v>
      </c>
      <c r="L210" s="746"/>
    </row>
    <row r="211" spans="1:12" ht="15.75" customHeight="1">
      <c r="A211" s="1172" t="s">
        <v>686</v>
      </c>
      <c r="B211" s="1234" t="s">
        <v>83</v>
      </c>
      <c r="C211" s="747"/>
      <c r="D211" s="747"/>
      <c r="E211" s="747"/>
      <c r="F211" s="747"/>
      <c r="G211" s="747"/>
      <c r="H211" s="746"/>
      <c r="I211" s="747"/>
      <c r="J211" s="747"/>
      <c r="K211" s="772">
        <f>H211</f>
        <v>0</v>
      </c>
      <c r="L211" s="746"/>
    </row>
    <row r="212" spans="1:12" ht="12.75" customHeight="1" thickBot="1">
      <c r="A212" s="1212" t="s">
        <v>569</v>
      </c>
      <c r="B212" s="1213" t="s">
        <v>434</v>
      </c>
      <c r="C212" s="747"/>
      <c r="D212" s="747"/>
      <c r="E212" s="747"/>
      <c r="F212" s="747"/>
      <c r="G212" s="747"/>
      <c r="H212" s="789">
        <f>SUM(H208,H209,H210,H211)</f>
        <v>0</v>
      </c>
      <c r="I212" s="747"/>
      <c r="J212" s="747"/>
      <c r="K212" s="789">
        <f>SUM(K208,K209,K210,K211)</f>
        <v>0</v>
      </c>
      <c r="L212" s="789">
        <f>SUM(L208,L209,L210,L211)</f>
        <v>0</v>
      </c>
    </row>
    <row r="213" spans="1:12" ht="15.75" customHeight="1" thickTop="1" thickBot="1">
      <c r="A213" s="1159" t="s">
        <v>778</v>
      </c>
      <c r="B213" s="1199" t="s">
        <v>768</v>
      </c>
      <c r="C213" s="782"/>
      <c r="D213" s="782"/>
      <c r="E213" s="782"/>
      <c r="F213" s="782"/>
      <c r="G213" s="782"/>
      <c r="H213" s="782"/>
      <c r="I213" s="747"/>
      <c r="J213" s="747"/>
      <c r="K213" s="782"/>
      <c r="L213" s="792"/>
    </row>
    <row r="214" spans="1:12" ht="12.75" customHeight="1" thickTop="1" thickBot="1">
      <c r="A214" s="1253" t="s">
        <v>234</v>
      </c>
      <c r="B214" s="1254"/>
      <c r="C214" s="762">
        <f>SUM(C188,C189)</f>
        <v>0</v>
      </c>
      <c r="D214" s="762">
        <f>SUM(D188,D189)</f>
        <v>0</v>
      </c>
      <c r="E214" s="762">
        <f>SUM(E188,E189,E200)</f>
        <v>2596718</v>
      </c>
      <c r="F214" s="762">
        <f>SUM(F188,F189)</f>
        <v>643</v>
      </c>
      <c r="G214" s="762">
        <f>SUM(G188,G189)</f>
        <v>0</v>
      </c>
      <c r="H214" s="762">
        <f>SUM(H188,H189,H200,H212,H213)</f>
        <v>0</v>
      </c>
      <c r="I214" s="762">
        <f>SUM(I188,I189)</f>
        <v>0</v>
      </c>
      <c r="J214" s="762">
        <f>SUM(J188,J189)</f>
        <v>0</v>
      </c>
      <c r="K214" s="772">
        <f>SUM(K188,K189,K200,K212,K213)</f>
        <v>2597361</v>
      </c>
      <c r="L214" s="762">
        <f>SUM(L188,L189,L200,L212,L213)</f>
        <v>2577200</v>
      </c>
    </row>
    <row r="215" spans="1:12" ht="15" thickTop="1">
      <c r="A215" s="1895" t="s">
        <v>896</v>
      </c>
      <c r="B215" s="1896"/>
      <c r="C215" s="807"/>
      <c r="D215" s="807"/>
      <c r="E215" s="807"/>
      <c r="F215" s="807"/>
      <c r="G215" s="807"/>
      <c r="H215" s="807"/>
      <c r="I215" s="747"/>
      <c r="J215" s="747"/>
      <c r="K215" s="787">
        <f>'Revenues 10-15'!F270-'Expenditures 16-24'!K214</f>
        <v>-175979</v>
      </c>
      <c r="L215" s="807"/>
    </row>
    <row r="216" spans="1:12" ht="9" customHeight="1">
      <c r="A216" s="1201"/>
      <c r="B216" s="1238"/>
      <c r="C216" s="1203"/>
      <c r="D216" s="1203"/>
      <c r="E216" s="1203"/>
      <c r="F216" s="1203"/>
      <c r="G216" s="1203"/>
      <c r="H216" s="1203"/>
      <c r="I216" s="1203"/>
      <c r="J216" s="1203"/>
      <c r="K216" s="1203"/>
      <c r="L216" s="1203"/>
    </row>
    <row r="217" spans="1:12" s="123" customFormat="1" ht="16.75" customHeight="1">
      <c r="A217" s="1890" t="s">
        <v>866</v>
      </c>
      <c r="B217" s="1891"/>
      <c r="C217" s="756"/>
      <c r="D217" s="757"/>
      <c r="E217" s="757"/>
      <c r="F217" s="757"/>
      <c r="G217" s="757"/>
      <c r="H217" s="757"/>
      <c r="I217" s="757"/>
      <c r="J217" s="757"/>
      <c r="K217" s="757"/>
      <c r="L217" s="764"/>
    </row>
    <row r="218" spans="1:12" ht="15.75" customHeight="1">
      <c r="A218" s="985" t="s">
        <v>779</v>
      </c>
      <c r="B218" s="1208" t="s">
        <v>509</v>
      </c>
      <c r="C218" s="747"/>
      <c r="D218" s="782"/>
      <c r="E218" s="747"/>
      <c r="F218" s="747"/>
      <c r="G218" s="747"/>
      <c r="H218" s="747"/>
      <c r="I218" s="747"/>
      <c r="J218" s="747"/>
      <c r="K218" s="782"/>
      <c r="L218" s="782"/>
    </row>
    <row r="219" spans="1:12">
      <c r="A219" s="1164" t="s">
        <v>862</v>
      </c>
      <c r="B219" s="1165">
        <v>1100</v>
      </c>
      <c r="C219" s="747"/>
      <c r="D219" s="746">
        <v>131391</v>
      </c>
      <c r="E219" s="747"/>
      <c r="F219" s="747"/>
      <c r="G219" s="747"/>
      <c r="H219" s="747"/>
      <c r="I219" s="747"/>
      <c r="J219" s="747"/>
      <c r="K219" s="772">
        <f>D219</f>
        <v>131391</v>
      </c>
      <c r="L219" s="746">
        <v>103700</v>
      </c>
    </row>
    <row r="220" spans="1:12">
      <c r="A220" s="1164" t="s">
        <v>145</v>
      </c>
      <c r="B220" s="1165" t="s">
        <v>868</v>
      </c>
      <c r="C220" s="747"/>
      <c r="D220" s="746">
        <v>0</v>
      </c>
      <c r="E220" s="747"/>
      <c r="F220" s="747"/>
      <c r="G220" s="747"/>
      <c r="H220" s="747"/>
      <c r="I220" s="747"/>
      <c r="J220" s="747"/>
      <c r="K220" s="772">
        <f t="shared" ref="K220:K232" si="21">D220</f>
        <v>0</v>
      </c>
      <c r="L220" s="746">
        <v>31400</v>
      </c>
    </row>
    <row r="221" spans="1:12">
      <c r="A221" s="1164" t="s">
        <v>146</v>
      </c>
      <c r="B221" s="1165">
        <v>1200</v>
      </c>
      <c r="C221" s="747"/>
      <c r="D221" s="746">
        <v>134769</v>
      </c>
      <c r="E221" s="747"/>
      <c r="F221" s="747"/>
      <c r="G221" s="747"/>
      <c r="H221" s="747"/>
      <c r="I221" s="747"/>
      <c r="J221" s="747"/>
      <c r="K221" s="772">
        <f t="shared" si="21"/>
        <v>134769</v>
      </c>
      <c r="L221" s="746">
        <v>126000</v>
      </c>
    </row>
    <row r="222" spans="1:12">
      <c r="A222" s="1164" t="s">
        <v>235</v>
      </c>
      <c r="B222" s="1165" t="s">
        <v>869</v>
      </c>
      <c r="C222" s="747"/>
      <c r="D222" s="746">
        <v>13281</v>
      </c>
      <c r="E222" s="747"/>
      <c r="F222" s="747"/>
      <c r="G222" s="747"/>
      <c r="H222" s="747"/>
      <c r="I222" s="747"/>
      <c r="J222" s="747"/>
      <c r="K222" s="772">
        <f t="shared" si="21"/>
        <v>13281</v>
      </c>
      <c r="L222" s="746">
        <v>10300</v>
      </c>
    </row>
    <row r="223" spans="1:12">
      <c r="A223" s="1164" t="s">
        <v>236</v>
      </c>
      <c r="B223" s="1165">
        <v>1250</v>
      </c>
      <c r="C223" s="747"/>
      <c r="D223" s="746">
        <f>1124+2295+1699+1978+2453</f>
        <v>9549</v>
      </c>
      <c r="E223" s="747"/>
      <c r="F223" s="747"/>
      <c r="G223" s="747"/>
      <c r="H223" s="747"/>
      <c r="I223" s="747"/>
      <c r="J223" s="747"/>
      <c r="K223" s="772">
        <f t="shared" si="21"/>
        <v>9549</v>
      </c>
      <c r="L223" s="746">
        <v>4000</v>
      </c>
    </row>
    <row r="224" spans="1:12">
      <c r="A224" s="1164" t="s">
        <v>237</v>
      </c>
      <c r="B224" s="1165" t="s">
        <v>143</v>
      </c>
      <c r="C224" s="747"/>
      <c r="D224" s="746">
        <f>2225+3857+1600+2833+1635</f>
        <v>12150</v>
      </c>
      <c r="E224" s="747"/>
      <c r="F224" s="747"/>
      <c r="G224" s="747"/>
      <c r="H224" s="747"/>
      <c r="I224" s="747"/>
      <c r="J224" s="747"/>
      <c r="K224" s="772">
        <f t="shared" si="21"/>
        <v>12150</v>
      </c>
      <c r="L224" s="746">
        <v>12800</v>
      </c>
    </row>
    <row r="225" spans="1:12">
      <c r="A225" s="1164" t="s">
        <v>863</v>
      </c>
      <c r="B225" s="1165">
        <v>1300</v>
      </c>
      <c r="C225" s="747"/>
      <c r="D225" s="746"/>
      <c r="E225" s="747"/>
      <c r="F225" s="747"/>
      <c r="G225" s="747"/>
      <c r="H225" s="747"/>
      <c r="I225" s="747"/>
      <c r="J225" s="747"/>
      <c r="K225" s="772">
        <f t="shared" si="21"/>
        <v>0</v>
      </c>
      <c r="L225" s="746"/>
    </row>
    <row r="226" spans="1:12">
      <c r="A226" s="1164" t="s">
        <v>646</v>
      </c>
      <c r="B226" s="1165">
        <v>1400</v>
      </c>
      <c r="C226" s="747"/>
      <c r="D226" s="746">
        <f>3398+933+701</f>
        <v>5032</v>
      </c>
      <c r="E226" s="747"/>
      <c r="F226" s="747"/>
      <c r="G226" s="747"/>
      <c r="H226" s="747"/>
      <c r="I226" s="747"/>
      <c r="J226" s="747"/>
      <c r="K226" s="772">
        <f t="shared" si="21"/>
        <v>5032</v>
      </c>
      <c r="L226" s="746">
        <v>6100</v>
      </c>
    </row>
    <row r="227" spans="1:12">
      <c r="A227" s="1164" t="s">
        <v>864</v>
      </c>
      <c r="B227" s="1165">
        <v>1500</v>
      </c>
      <c r="C227" s="747"/>
      <c r="D227" s="746">
        <v>15536</v>
      </c>
      <c r="E227" s="747"/>
      <c r="F227" s="747"/>
      <c r="G227" s="747"/>
      <c r="H227" s="747"/>
      <c r="I227" s="747"/>
      <c r="J227" s="747"/>
      <c r="K227" s="772">
        <f t="shared" si="21"/>
        <v>15536</v>
      </c>
      <c r="L227" s="746">
        <v>12350</v>
      </c>
    </row>
    <row r="228" spans="1:12">
      <c r="A228" s="1164" t="s">
        <v>865</v>
      </c>
      <c r="B228" s="1165">
        <v>1600</v>
      </c>
      <c r="C228" s="747"/>
      <c r="D228" s="746">
        <f>690+9+671+460+23+8+8+5+5+8+4+3+34</f>
        <v>1928</v>
      </c>
      <c r="E228" s="747"/>
      <c r="F228" s="747"/>
      <c r="G228" s="747"/>
      <c r="H228" s="747"/>
      <c r="I228" s="747"/>
      <c r="J228" s="747"/>
      <c r="K228" s="772">
        <f t="shared" si="21"/>
        <v>1928</v>
      </c>
      <c r="L228" s="746">
        <v>1500</v>
      </c>
    </row>
    <row r="229" spans="1:12">
      <c r="A229" s="1164" t="s">
        <v>887</v>
      </c>
      <c r="B229" s="1165">
        <v>1650</v>
      </c>
      <c r="C229" s="747"/>
      <c r="D229" s="746"/>
      <c r="E229" s="747"/>
      <c r="F229" s="747"/>
      <c r="G229" s="747"/>
      <c r="H229" s="747"/>
      <c r="I229" s="747"/>
      <c r="J229" s="747"/>
      <c r="K229" s="772">
        <f t="shared" si="21"/>
        <v>0</v>
      </c>
      <c r="L229" s="746"/>
    </row>
    <row r="230" spans="1:12">
      <c r="A230" s="1164" t="s">
        <v>647</v>
      </c>
      <c r="B230" s="1165" t="s">
        <v>144</v>
      </c>
      <c r="C230" s="747"/>
      <c r="D230" s="746"/>
      <c r="E230" s="747"/>
      <c r="F230" s="747"/>
      <c r="G230" s="747"/>
      <c r="H230" s="747"/>
      <c r="I230" s="747"/>
      <c r="J230" s="747"/>
      <c r="K230" s="772">
        <f t="shared" si="21"/>
        <v>0</v>
      </c>
      <c r="L230" s="746"/>
    </row>
    <row r="231" spans="1:12">
      <c r="A231" s="1164" t="s">
        <v>968</v>
      </c>
      <c r="B231" s="1165">
        <v>1800</v>
      </c>
      <c r="C231" s="747"/>
      <c r="D231" s="746"/>
      <c r="E231" s="747"/>
      <c r="F231" s="747"/>
      <c r="G231" s="747"/>
      <c r="H231" s="747"/>
      <c r="I231" s="747"/>
      <c r="J231" s="747"/>
      <c r="K231" s="772">
        <f t="shared" si="21"/>
        <v>0</v>
      </c>
      <c r="L231" s="746"/>
    </row>
    <row r="232" spans="1:12">
      <c r="A232" s="1164" t="s">
        <v>969</v>
      </c>
      <c r="B232" s="1165">
        <v>1900</v>
      </c>
      <c r="C232" s="747"/>
      <c r="D232" s="746"/>
      <c r="E232" s="747"/>
      <c r="F232" s="747"/>
      <c r="G232" s="747"/>
      <c r="H232" s="747"/>
      <c r="I232" s="747"/>
      <c r="J232" s="747"/>
      <c r="K232" s="772">
        <f t="shared" si="21"/>
        <v>0</v>
      </c>
      <c r="L232" s="746"/>
    </row>
    <row r="233" spans="1:12" ht="12.75" customHeight="1" thickBot="1">
      <c r="A233" s="1168" t="s">
        <v>638</v>
      </c>
      <c r="B233" s="1183" t="s">
        <v>509</v>
      </c>
      <c r="C233" s="747"/>
      <c r="D233" s="762">
        <f>SUM(D219:D232)</f>
        <v>323636</v>
      </c>
      <c r="E233" s="747"/>
      <c r="F233" s="747"/>
      <c r="G233" s="747"/>
      <c r="H233" s="747"/>
      <c r="I233" s="747"/>
      <c r="J233" s="747"/>
      <c r="K233" s="762">
        <f>SUM(K219:K232)</f>
        <v>323636</v>
      </c>
      <c r="L233" s="762">
        <f>SUM(L219:L232)</f>
        <v>308150</v>
      </c>
    </row>
    <row r="234" spans="1:12" ht="15.75" customHeight="1" thickTop="1">
      <c r="A234" s="1189" t="s">
        <v>780</v>
      </c>
      <c r="B234" s="1199" t="s">
        <v>508</v>
      </c>
      <c r="C234" s="747"/>
      <c r="D234" s="747"/>
      <c r="E234" s="747"/>
      <c r="F234" s="747"/>
      <c r="G234" s="747"/>
      <c r="H234" s="747"/>
      <c r="I234" s="747"/>
      <c r="J234" s="747"/>
      <c r="K234" s="747"/>
      <c r="L234" s="747"/>
    </row>
    <row r="235" spans="1:12" ht="15.75" customHeight="1">
      <c r="A235" s="364" t="s">
        <v>525</v>
      </c>
      <c r="B235" s="365"/>
      <c r="C235" s="747"/>
      <c r="D235" s="747"/>
      <c r="E235" s="747"/>
      <c r="F235" s="747"/>
      <c r="G235" s="747"/>
      <c r="H235" s="747"/>
      <c r="I235" s="747"/>
      <c r="J235" s="747"/>
      <c r="K235" s="747"/>
      <c r="L235" s="747"/>
    </row>
    <row r="236" spans="1:12">
      <c r="A236" s="1164" t="s">
        <v>970</v>
      </c>
      <c r="B236" s="1165">
        <v>2110</v>
      </c>
      <c r="C236" s="747"/>
      <c r="D236" s="746">
        <f>672+1566+1076+831</f>
        <v>4145</v>
      </c>
      <c r="E236" s="747"/>
      <c r="F236" s="747"/>
      <c r="G236" s="747"/>
      <c r="H236" s="747"/>
      <c r="I236" s="747"/>
      <c r="J236" s="747"/>
      <c r="K236" s="772">
        <f t="shared" ref="K236:K241" si="22">D236</f>
        <v>4145</v>
      </c>
      <c r="L236" s="746">
        <v>4800</v>
      </c>
    </row>
    <row r="237" spans="1:12">
      <c r="A237" s="1164" t="s">
        <v>971</v>
      </c>
      <c r="B237" s="1165">
        <v>2120</v>
      </c>
      <c r="C237" s="747"/>
      <c r="D237" s="746">
        <v>2907</v>
      </c>
      <c r="E237" s="747"/>
      <c r="F237" s="747"/>
      <c r="G237" s="747"/>
      <c r="H237" s="747"/>
      <c r="I237" s="747"/>
      <c r="J237" s="747"/>
      <c r="K237" s="772">
        <f t="shared" si="22"/>
        <v>2907</v>
      </c>
      <c r="L237" s="746">
        <v>3000</v>
      </c>
    </row>
    <row r="238" spans="1:12">
      <c r="A238" s="1164" t="s">
        <v>161</v>
      </c>
      <c r="B238" s="1165">
        <v>2130</v>
      </c>
      <c r="C238" s="747"/>
      <c r="D238" s="746">
        <v>21639</v>
      </c>
      <c r="E238" s="747"/>
      <c r="F238" s="747"/>
      <c r="G238" s="747"/>
      <c r="H238" s="747"/>
      <c r="I238" s="747"/>
      <c r="J238" s="747"/>
      <c r="K238" s="772">
        <f t="shared" si="22"/>
        <v>21639</v>
      </c>
      <c r="L238" s="746">
        <v>24600</v>
      </c>
    </row>
    <row r="239" spans="1:12">
      <c r="A239" s="1164" t="s">
        <v>162</v>
      </c>
      <c r="B239" s="1165">
        <v>2140</v>
      </c>
      <c r="C239" s="747"/>
      <c r="D239" s="746">
        <f>1071+996</f>
        <v>2067</v>
      </c>
      <c r="E239" s="747"/>
      <c r="F239" s="747"/>
      <c r="G239" s="747"/>
      <c r="H239" s="747"/>
      <c r="I239" s="747"/>
      <c r="J239" s="747"/>
      <c r="K239" s="772">
        <f t="shared" si="22"/>
        <v>2067</v>
      </c>
      <c r="L239" s="746">
        <v>2000</v>
      </c>
    </row>
    <row r="240" spans="1:12">
      <c r="A240" s="1164" t="s">
        <v>163</v>
      </c>
      <c r="B240" s="1165">
        <v>2150</v>
      </c>
      <c r="C240" s="747"/>
      <c r="D240" s="746">
        <f>1074+2800</f>
        <v>3874</v>
      </c>
      <c r="E240" s="747"/>
      <c r="F240" s="747"/>
      <c r="G240" s="747"/>
      <c r="H240" s="747"/>
      <c r="I240" s="747"/>
      <c r="J240" s="747"/>
      <c r="K240" s="772">
        <f t="shared" si="22"/>
        <v>3874</v>
      </c>
      <c r="L240" s="746">
        <v>3800</v>
      </c>
    </row>
    <row r="241" spans="1:12">
      <c r="A241" s="1164" t="s">
        <v>147</v>
      </c>
      <c r="B241" s="1165">
        <v>2190</v>
      </c>
      <c r="C241" s="747"/>
      <c r="D241" s="746">
        <f>1280+1374+1739</f>
        <v>4393</v>
      </c>
      <c r="E241" s="747"/>
      <c r="F241" s="747"/>
      <c r="G241" s="747"/>
      <c r="H241" s="747"/>
      <c r="I241" s="747"/>
      <c r="J241" s="747"/>
      <c r="K241" s="772">
        <f t="shared" si="22"/>
        <v>4393</v>
      </c>
      <c r="L241" s="746">
        <v>4600</v>
      </c>
    </row>
    <row r="242" spans="1:12" ht="12.75" customHeight="1" thickBot="1">
      <c r="A242" s="1168" t="s">
        <v>499</v>
      </c>
      <c r="B242" s="1183" t="s">
        <v>639</v>
      </c>
      <c r="C242" s="747"/>
      <c r="D242" s="762">
        <f>SUM(D236:D241)</f>
        <v>39025</v>
      </c>
      <c r="E242" s="747"/>
      <c r="F242" s="747"/>
      <c r="G242" s="747"/>
      <c r="H242" s="747"/>
      <c r="I242" s="747"/>
      <c r="J242" s="747"/>
      <c r="K242" s="762">
        <f>SUM(K236:K241)</f>
        <v>39025</v>
      </c>
      <c r="L242" s="762">
        <f>SUM(L236:L241)</f>
        <v>42800</v>
      </c>
    </row>
    <row r="243" spans="1:12" ht="15.75" customHeight="1" thickTop="1">
      <c r="A243" s="1173" t="s">
        <v>526</v>
      </c>
      <c r="B243" s="1182"/>
      <c r="C243" s="747"/>
      <c r="D243" s="810"/>
      <c r="E243" s="747"/>
      <c r="F243" s="747"/>
      <c r="G243" s="747"/>
      <c r="H243" s="747"/>
      <c r="I243" s="747"/>
      <c r="J243" s="747"/>
      <c r="K243" s="810"/>
      <c r="L243" s="810"/>
    </row>
    <row r="244" spans="1:12">
      <c r="A244" s="1164" t="s">
        <v>728</v>
      </c>
      <c r="B244" s="1165">
        <v>2210</v>
      </c>
      <c r="C244" s="747"/>
      <c r="D244" s="752">
        <f>20+3516+13+87+2216+2112</f>
        <v>7964</v>
      </c>
      <c r="E244" s="747"/>
      <c r="F244" s="747"/>
      <c r="G244" s="747"/>
      <c r="H244" s="747"/>
      <c r="I244" s="747"/>
      <c r="J244" s="747"/>
      <c r="K244" s="771">
        <f>D244</f>
        <v>7964</v>
      </c>
      <c r="L244" s="752">
        <v>9700</v>
      </c>
    </row>
    <row r="245" spans="1:12">
      <c r="A245" s="1164" t="s">
        <v>729</v>
      </c>
      <c r="B245" s="1165">
        <v>2220</v>
      </c>
      <c r="C245" s="747"/>
      <c r="D245" s="746">
        <f>246+3343+1789+3362+11851+202+2472+1250+2472+1075+8101+847</f>
        <v>37010</v>
      </c>
      <c r="E245" s="747"/>
      <c r="F245" s="747"/>
      <c r="G245" s="747"/>
      <c r="H245" s="747"/>
      <c r="I245" s="747"/>
      <c r="J245" s="747"/>
      <c r="K245" s="771">
        <f>D245</f>
        <v>37010</v>
      </c>
      <c r="L245" s="746">
        <v>34100</v>
      </c>
    </row>
    <row r="246" spans="1:12">
      <c r="A246" s="1164" t="s">
        <v>730</v>
      </c>
      <c r="B246" s="1165">
        <v>2230</v>
      </c>
      <c r="C246" s="747"/>
      <c r="D246" s="746"/>
      <c r="E246" s="747"/>
      <c r="F246" s="747"/>
      <c r="G246" s="747"/>
      <c r="H246" s="747"/>
      <c r="I246" s="747"/>
      <c r="J246" s="747"/>
      <c r="K246" s="771">
        <f>D246</f>
        <v>0</v>
      </c>
      <c r="L246" s="746"/>
    </row>
    <row r="247" spans="1:12" ht="12.75" customHeight="1" thickBot="1">
      <c r="A247" s="1255" t="s">
        <v>500</v>
      </c>
      <c r="B247" s="638">
        <v>2200</v>
      </c>
      <c r="C247" s="747"/>
      <c r="D247" s="762">
        <f>SUM(D244:D246)</f>
        <v>44974</v>
      </c>
      <c r="E247" s="747"/>
      <c r="F247" s="747"/>
      <c r="G247" s="747"/>
      <c r="H247" s="747"/>
      <c r="I247" s="747"/>
      <c r="J247" s="747"/>
      <c r="K247" s="762">
        <f>SUM(K244:K246)</f>
        <v>44974</v>
      </c>
      <c r="L247" s="762">
        <f>SUM(L244:L246)</f>
        <v>43800</v>
      </c>
    </row>
    <row r="248" spans="1:12" ht="15.75" customHeight="1" thickTop="1">
      <c r="A248" s="1173" t="s">
        <v>544</v>
      </c>
      <c r="B248" s="1256"/>
      <c r="C248" s="747"/>
      <c r="D248" s="810"/>
      <c r="E248" s="747"/>
      <c r="F248" s="747"/>
      <c r="G248" s="747"/>
      <c r="H248" s="747"/>
      <c r="I248" s="747"/>
      <c r="J248" s="747"/>
      <c r="K248" s="810"/>
      <c r="L248" s="810"/>
    </row>
    <row r="249" spans="1:12" ht="15.75" customHeight="1">
      <c r="A249" s="1300" t="s">
        <v>731</v>
      </c>
      <c r="B249" s="1301">
        <v>2310</v>
      </c>
      <c r="C249" s="747"/>
      <c r="D249" s="752"/>
      <c r="E249" s="747"/>
      <c r="F249" s="747"/>
      <c r="G249" s="747"/>
      <c r="H249" s="747"/>
      <c r="I249" s="747"/>
      <c r="J249" s="747"/>
      <c r="K249" s="771">
        <f>D249</f>
        <v>0</v>
      </c>
      <c r="L249" s="746"/>
    </row>
    <row r="250" spans="1:12" ht="15.75" customHeight="1">
      <c r="A250" s="1300" t="s">
        <v>732</v>
      </c>
      <c r="B250" s="1301">
        <v>2320</v>
      </c>
      <c r="C250" s="747"/>
      <c r="D250" s="746">
        <f>3352+2712+5109</f>
        <v>11173</v>
      </c>
      <c r="E250" s="747"/>
      <c r="F250" s="747"/>
      <c r="G250" s="747"/>
      <c r="H250" s="747"/>
      <c r="I250" s="747"/>
      <c r="J250" s="747"/>
      <c r="K250" s="771">
        <f>D250</f>
        <v>11173</v>
      </c>
      <c r="L250" s="746">
        <v>11700</v>
      </c>
    </row>
    <row r="251" spans="1:12" ht="15.75" customHeight="1">
      <c r="A251" s="1300" t="s">
        <v>42</v>
      </c>
      <c r="B251" s="1301">
        <v>2330</v>
      </c>
      <c r="C251" s="747"/>
      <c r="D251" s="746"/>
      <c r="E251" s="747"/>
      <c r="F251" s="747"/>
      <c r="G251" s="747"/>
      <c r="H251" s="747"/>
      <c r="I251" s="747"/>
      <c r="J251" s="747"/>
      <c r="K251" s="771">
        <f>D251</f>
        <v>0</v>
      </c>
      <c r="L251" s="746"/>
    </row>
    <row r="252" spans="1:12">
      <c r="A252" s="1166" t="s">
        <v>248</v>
      </c>
      <c r="B252" s="1150" t="s">
        <v>238</v>
      </c>
      <c r="C252" s="747"/>
      <c r="D252" s="749"/>
      <c r="E252" s="747"/>
      <c r="F252" s="747"/>
      <c r="G252" s="747"/>
      <c r="H252" s="747"/>
      <c r="I252" s="747"/>
      <c r="J252" s="747"/>
      <c r="K252" s="771">
        <f t="shared" ref="K252" si="23">D252</f>
        <v>0</v>
      </c>
      <c r="L252" s="746"/>
    </row>
    <row r="253" spans="1:12">
      <c r="A253" s="1166" t="s">
        <v>626</v>
      </c>
      <c r="B253" s="1150" t="s">
        <v>239</v>
      </c>
      <c r="C253" s="747"/>
      <c r="D253" s="749"/>
      <c r="E253" s="747"/>
      <c r="F253" s="747"/>
      <c r="G253" s="747"/>
      <c r="H253" s="747"/>
      <c r="I253" s="747"/>
      <c r="J253" s="747"/>
      <c r="K253" s="771">
        <f>D253</f>
        <v>0</v>
      </c>
      <c r="L253" s="746"/>
    </row>
    <row r="254" spans="1:12" ht="12.75" customHeight="1" thickBot="1">
      <c r="A254" s="1168" t="s">
        <v>640</v>
      </c>
      <c r="B254" s="1258">
        <v>2300</v>
      </c>
      <c r="C254" s="747"/>
      <c r="D254" s="762">
        <f>SUM(D249:D253)</f>
        <v>11173</v>
      </c>
      <c r="E254" s="747"/>
      <c r="F254" s="747"/>
      <c r="G254" s="747"/>
      <c r="H254" s="747"/>
      <c r="I254" s="747"/>
      <c r="J254" s="747"/>
      <c r="K254" s="762">
        <f>SUM(K249:K253)</f>
        <v>11173</v>
      </c>
      <c r="L254" s="762">
        <f>SUM(L249:L253)</f>
        <v>11700</v>
      </c>
    </row>
    <row r="255" spans="1:12" ht="15.75" customHeight="1" thickTop="1">
      <c r="A255" s="1173" t="s">
        <v>545</v>
      </c>
      <c r="B255" s="1259"/>
      <c r="C255" s="747"/>
      <c r="D255" s="810"/>
      <c r="E255" s="747"/>
      <c r="F255" s="747"/>
      <c r="G255" s="747"/>
      <c r="H255" s="747"/>
      <c r="I255" s="747"/>
      <c r="J255" s="747"/>
      <c r="K255" s="810"/>
      <c r="L255" s="810"/>
    </row>
    <row r="256" spans="1:12">
      <c r="A256" s="1164" t="s">
        <v>948</v>
      </c>
      <c r="B256" s="1260">
        <v>2410</v>
      </c>
      <c r="C256" s="747"/>
      <c r="D256" s="752">
        <v>57615</v>
      </c>
      <c r="E256" s="747"/>
      <c r="F256" s="747"/>
      <c r="G256" s="747"/>
      <c r="H256" s="747"/>
      <c r="I256" s="747"/>
      <c r="J256" s="747"/>
      <c r="K256" s="771">
        <f>D256</f>
        <v>57615</v>
      </c>
      <c r="L256" s="752">
        <v>54800</v>
      </c>
    </row>
    <row r="257" spans="1:12">
      <c r="A257" s="1261" t="s">
        <v>1338</v>
      </c>
      <c r="B257" s="1177">
        <v>2490</v>
      </c>
      <c r="C257" s="747"/>
      <c r="D257" s="746"/>
      <c r="E257" s="747"/>
      <c r="F257" s="747"/>
      <c r="G257" s="747"/>
      <c r="H257" s="747"/>
      <c r="I257" s="747"/>
      <c r="J257" s="747"/>
      <c r="K257" s="771">
        <f>D257</f>
        <v>0</v>
      </c>
      <c r="L257" s="746"/>
    </row>
    <row r="258" spans="1:12" ht="12.75" customHeight="1" thickBot="1">
      <c r="A258" s="1253" t="s">
        <v>220</v>
      </c>
      <c r="B258" s="1262" t="s">
        <v>34</v>
      </c>
      <c r="C258" s="747"/>
      <c r="D258" s="762">
        <f>SUM(D256:D257)</f>
        <v>57615</v>
      </c>
      <c r="E258" s="747"/>
      <c r="F258" s="747"/>
      <c r="G258" s="747"/>
      <c r="H258" s="747"/>
      <c r="I258" s="747"/>
      <c r="J258" s="747"/>
      <c r="K258" s="762">
        <f>SUM(K256:K257)</f>
        <v>57615</v>
      </c>
      <c r="L258" s="762">
        <f>SUM(L256:L257)</f>
        <v>54800</v>
      </c>
    </row>
    <row r="259" spans="1:12" ht="15.75" customHeight="1" thickTop="1">
      <c r="A259" s="1173" t="s">
        <v>546</v>
      </c>
      <c r="B259" s="1259"/>
      <c r="C259" s="747"/>
      <c r="D259" s="747"/>
      <c r="E259" s="747"/>
      <c r="F259" s="747"/>
      <c r="G259" s="747"/>
      <c r="H259" s="747"/>
      <c r="I259" s="747"/>
      <c r="J259" s="747"/>
      <c r="K259" s="810"/>
      <c r="L259" s="810"/>
    </row>
    <row r="260" spans="1:12">
      <c r="A260" s="1164" t="s">
        <v>949</v>
      </c>
      <c r="B260" s="1260">
        <v>2510</v>
      </c>
      <c r="C260" s="747"/>
      <c r="D260" s="746">
        <f>1160</f>
        <v>1160</v>
      </c>
      <c r="E260" s="747"/>
      <c r="F260" s="747"/>
      <c r="G260" s="747"/>
      <c r="H260" s="747"/>
      <c r="I260" s="747"/>
      <c r="J260" s="747"/>
      <c r="K260" s="771">
        <f>D260</f>
        <v>1160</v>
      </c>
      <c r="L260" s="752">
        <v>1200</v>
      </c>
    </row>
    <row r="261" spans="1:12">
      <c r="A261" s="1164" t="s">
        <v>407</v>
      </c>
      <c r="B261" s="1260">
        <v>2520</v>
      </c>
      <c r="C261" s="747"/>
      <c r="D261" s="746">
        <f>10939+7700</f>
        <v>18639</v>
      </c>
      <c r="E261" s="747"/>
      <c r="F261" s="747"/>
      <c r="G261" s="747"/>
      <c r="H261" s="747"/>
      <c r="I261" s="747"/>
      <c r="J261" s="747"/>
      <c r="K261" s="771">
        <f t="shared" ref="K261:K266" si="24">D261</f>
        <v>18639</v>
      </c>
      <c r="L261" s="746">
        <v>20000</v>
      </c>
    </row>
    <row r="262" spans="1:12">
      <c r="A262" s="1164" t="s">
        <v>4</v>
      </c>
      <c r="B262" s="1165">
        <v>2530</v>
      </c>
      <c r="C262" s="747"/>
      <c r="D262" s="746"/>
      <c r="E262" s="747"/>
      <c r="F262" s="747"/>
      <c r="G262" s="747"/>
      <c r="H262" s="747"/>
      <c r="I262" s="747"/>
      <c r="J262" s="747"/>
      <c r="K262" s="771">
        <f t="shared" si="24"/>
        <v>0</v>
      </c>
      <c r="L262" s="746"/>
    </row>
    <row r="263" spans="1:12">
      <c r="A263" s="1164" t="s">
        <v>160</v>
      </c>
      <c r="B263" s="1165">
        <v>2540</v>
      </c>
      <c r="C263" s="747"/>
      <c r="D263" s="746">
        <v>185760</v>
      </c>
      <c r="E263" s="747"/>
      <c r="F263" s="747"/>
      <c r="G263" s="747"/>
      <c r="H263" s="747"/>
      <c r="I263" s="747"/>
      <c r="J263" s="747"/>
      <c r="K263" s="771">
        <f t="shared" si="24"/>
        <v>185760</v>
      </c>
      <c r="L263" s="746">
        <v>194900</v>
      </c>
    </row>
    <row r="264" spans="1:12">
      <c r="A264" s="1164" t="s">
        <v>856</v>
      </c>
      <c r="B264" s="1165">
        <v>2550</v>
      </c>
      <c r="C264" s="747"/>
      <c r="D264" s="746"/>
      <c r="E264" s="747"/>
      <c r="F264" s="747"/>
      <c r="G264" s="747"/>
      <c r="H264" s="747"/>
      <c r="I264" s="747"/>
      <c r="J264" s="747"/>
      <c r="K264" s="771">
        <f t="shared" si="24"/>
        <v>0</v>
      </c>
      <c r="L264" s="746"/>
    </row>
    <row r="265" spans="1:12">
      <c r="A265" s="1164" t="s">
        <v>98</v>
      </c>
      <c r="B265" s="1165">
        <v>2560</v>
      </c>
      <c r="C265" s="747"/>
      <c r="D265" s="746">
        <f>3903+2759+3497+4035+2941+1740+2858+2208+2898+4697+4060+725+1707</f>
        <v>38028</v>
      </c>
      <c r="E265" s="747"/>
      <c r="F265" s="747"/>
      <c r="G265" s="747"/>
      <c r="H265" s="747"/>
      <c r="I265" s="747"/>
      <c r="J265" s="747"/>
      <c r="K265" s="771">
        <f t="shared" si="24"/>
        <v>38028</v>
      </c>
      <c r="L265" s="746">
        <v>40700</v>
      </c>
    </row>
    <row r="266" spans="1:12">
      <c r="A266" s="1164" t="s">
        <v>99</v>
      </c>
      <c r="B266" s="1165">
        <v>2570</v>
      </c>
      <c r="C266" s="747"/>
      <c r="D266" s="746"/>
      <c r="E266" s="747"/>
      <c r="F266" s="747"/>
      <c r="G266" s="747"/>
      <c r="H266" s="747"/>
      <c r="I266" s="747"/>
      <c r="J266" s="747"/>
      <c r="K266" s="771">
        <f t="shared" si="24"/>
        <v>0</v>
      </c>
      <c r="L266" s="746"/>
    </row>
    <row r="267" spans="1:12" ht="12.75" customHeight="1" thickBot="1">
      <c r="A267" s="1168" t="s">
        <v>642</v>
      </c>
      <c r="B267" s="1183" t="s">
        <v>35</v>
      </c>
      <c r="C267" s="747"/>
      <c r="D267" s="762">
        <f>SUM(D260:D266)</f>
        <v>243587</v>
      </c>
      <c r="E267" s="747"/>
      <c r="F267" s="747"/>
      <c r="G267" s="747"/>
      <c r="H267" s="747"/>
      <c r="I267" s="747"/>
      <c r="J267" s="747"/>
      <c r="K267" s="762">
        <f>SUM(K260:K266)</f>
        <v>243587</v>
      </c>
      <c r="L267" s="762">
        <f>SUM(L260:L266)</f>
        <v>256800</v>
      </c>
    </row>
    <row r="268" spans="1:12" ht="15.75" customHeight="1" thickTop="1">
      <c r="A268" s="1231" t="s">
        <v>547</v>
      </c>
      <c r="B268" s="1174"/>
      <c r="C268" s="747"/>
      <c r="D268" s="810"/>
      <c r="E268" s="747"/>
      <c r="F268" s="747"/>
      <c r="G268" s="747"/>
      <c r="H268" s="747"/>
      <c r="I268" s="747"/>
      <c r="J268" s="747"/>
      <c r="K268" s="810"/>
      <c r="L268" s="810"/>
    </row>
    <row r="269" spans="1:12">
      <c r="A269" s="1164" t="s">
        <v>941</v>
      </c>
      <c r="B269" s="1165">
        <v>2610</v>
      </c>
      <c r="C269" s="747"/>
      <c r="D269" s="752"/>
      <c r="E269" s="747"/>
      <c r="F269" s="747"/>
      <c r="G269" s="747"/>
      <c r="H269" s="747"/>
      <c r="I269" s="747"/>
      <c r="J269" s="747"/>
      <c r="K269" s="771">
        <f>D269</f>
        <v>0</v>
      </c>
      <c r="L269" s="752"/>
    </row>
    <row r="270" spans="1:12">
      <c r="A270" s="1164" t="s">
        <v>541</v>
      </c>
      <c r="B270" s="1177">
        <v>2620</v>
      </c>
      <c r="C270" s="747"/>
      <c r="D270" s="746"/>
      <c r="E270" s="747"/>
      <c r="F270" s="747"/>
      <c r="G270" s="747"/>
      <c r="H270" s="747"/>
      <c r="I270" s="747"/>
      <c r="J270" s="747"/>
      <c r="K270" s="771">
        <f>D270</f>
        <v>0</v>
      </c>
      <c r="L270" s="746"/>
    </row>
    <row r="271" spans="1:12" ht="12" customHeight="1">
      <c r="A271" s="1164" t="s">
        <v>942</v>
      </c>
      <c r="B271" s="1165">
        <v>2630</v>
      </c>
      <c r="C271" s="747"/>
      <c r="D271" s="746"/>
      <c r="E271" s="747"/>
      <c r="F271" s="747"/>
      <c r="G271" s="747"/>
      <c r="H271" s="747"/>
      <c r="I271" s="747"/>
      <c r="J271" s="747"/>
      <c r="K271" s="771">
        <f>D271</f>
        <v>0</v>
      </c>
      <c r="L271" s="746"/>
    </row>
    <row r="272" spans="1:12">
      <c r="A272" s="1164" t="s">
        <v>349</v>
      </c>
      <c r="B272" s="1165">
        <v>2640</v>
      </c>
      <c r="C272" s="747"/>
      <c r="D272" s="746"/>
      <c r="E272" s="747"/>
      <c r="F272" s="747"/>
      <c r="G272" s="747"/>
      <c r="H272" s="747"/>
      <c r="I272" s="747"/>
      <c r="J272" s="747"/>
      <c r="K272" s="771">
        <f>D272</f>
        <v>0</v>
      </c>
      <c r="L272" s="746"/>
    </row>
    <row r="273" spans="1:12">
      <c r="A273" s="1164" t="s">
        <v>350</v>
      </c>
      <c r="B273" s="1165">
        <v>2660</v>
      </c>
      <c r="C273" s="747"/>
      <c r="D273" s="746"/>
      <c r="E273" s="747"/>
      <c r="F273" s="747"/>
      <c r="G273" s="747"/>
      <c r="H273" s="747"/>
      <c r="I273" s="747"/>
      <c r="J273" s="747"/>
      <c r="K273" s="771">
        <f>D273</f>
        <v>0</v>
      </c>
      <c r="L273" s="746"/>
    </row>
    <row r="274" spans="1:12" ht="12.75" customHeight="1" thickBot="1">
      <c r="A274" s="1246" t="s">
        <v>37</v>
      </c>
      <c r="B274" s="1169" t="s">
        <v>36</v>
      </c>
      <c r="C274" s="747"/>
      <c r="D274" s="762">
        <f>SUM(D269:D273)</f>
        <v>0</v>
      </c>
      <c r="E274" s="747"/>
      <c r="F274" s="747"/>
      <c r="G274" s="747"/>
      <c r="H274" s="747"/>
      <c r="I274" s="747"/>
      <c r="J274" s="747"/>
      <c r="K274" s="762">
        <f>SUM(K269:K273)</f>
        <v>0</v>
      </c>
      <c r="L274" s="762">
        <f>SUM(L269:L273)</f>
        <v>0</v>
      </c>
    </row>
    <row r="275" spans="1:12" ht="13.5" customHeight="1" thickTop="1">
      <c r="A275" s="1184" t="s">
        <v>880</v>
      </c>
      <c r="B275" s="1210" t="s">
        <v>513</v>
      </c>
      <c r="C275" s="747"/>
      <c r="D275" s="795"/>
      <c r="E275" s="747"/>
      <c r="F275" s="747"/>
      <c r="G275" s="747"/>
      <c r="H275" s="747"/>
      <c r="I275" s="747"/>
      <c r="J275" s="747"/>
      <c r="K275" s="1211">
        <f>D275</f>
        <v>0</v>
      </c>
      <c r="L275" s="795">
        <v>41950</v>
      </c>
    </row>
    <row r="276" spans="1:12" ht="12.75" customHeight="1" thickBot="1">
      <c r="A276" s="1263" t="s">
        <v>725</v>
      </c>
      <c r="B276" s="1195">
        <v>2000</v>
      </c>
      <c r="C276" s="747"/>
      <c r="D276" s="789">
        <f>SUM(D242,D247,D254,D258,D267,D274,D275)</f>
        <v>396374</v>
      </c>
      <c r="E276" s="747"/>
      <c r="F276" s="747"/>
      <c r="G276" s="747"/>
      <c r="H276" s="747"/>
      <c r="I276" s="747"/>
      <c r="J276" s="747"/>
      <c r="K276" s="789">
        <f>SUM(K242,K247,K254,K258,K267,K274,K275)</f>
        <v>396374</v>
      </c>
      <c r="L276" s="789">
        <f>SUM(L242,L247,L254,L258,L267,L274,L275)</f>
        <v>451850</v>
      </c>
    </row>
    <row r="277" spans="1:12" ht="15.75" customHeight="1" thickTop="1" thickBot="1">
      <c r="A277" s="1264" t="s">
        <v>781</v>
      </c>
      <c r="B277" s="1199">
        <v>3000</v>
      </c>
      <c r="C277" s="747"/>
      <c r="D277" s="792"/>
      <c r="E277" s="747"/>
      <c r="F277" s="747"/>
      <c r="G277" s="747"/>
      <c r="H277" s="747"/>
      <c r="I277" s="747"/>
      <c r="J277" s="747"/>
      <c r="K277" s="794">
        <f>D277</f>
        <v>0</v>
      </c>
      <c r="L277" s="792"/>
    </row>
    <row r="278" spans="1:12" ht="15.75" customHeight="1" thickTop="1">
      <c r="A278" s="1207" t="s">
        <v>125</v>
      </c>
      <c r="B278" s="1208" t="s">
        <v>767</v>
      </c>
      <c r="C278" s="747"/>
      <c r="D278" s="807"/>
      <c r="E278" s="747"/>
      <c r="F278" s="747"/>
      <c r="G278" s="747"/>
      <c r="H278" s="747"/>
      <c r="I278" s="747"/>
      <c r="J278" s="747"/>
      <c r="K278" s="747"/>
      <c r="L278" s="747"/>
    </row>
    <row r="279" spans="1:12" ht="15.75" customHeight="1">
      <c r="A279" s="1265" t="s">
        <v>438</v>
      </c>
      <c r="B279" s="1165" t="s">
        <v>1352</v>
      </c>
      <c r="C279" s="747"/>
      <c r="D279" s="746"/>
      <c r="E279" s="747"/>
      <c r="F279" s="747"/>
      <c r="G279" s="747"/>
      <c r="H279" s="747"/>
      <c r="I279" s="747"/>
      <c r="J279" s="747"/>
      <c r="K279" s="772">
        <f>D279</f>
        <v>0</v>
      </c>
      <c r="L279" s="746"/>
    </row>
    <row r="280" spans="1:12">
      <c r="A280" s="1164" t="s">
        <v>252</v>
      </c>
      <c r="B280" s="1165">
        <v>4120</v>
      </c>
      <c r="C280" s="747"/>
      <c r="D280" s="746"/>
      <c r="E280" s="747"/>
      <c r="F280" s="747"/>
      <c r="G280" s="747"/>
      <c r="H280" s="747"/>
      <c r="I280" s="747"/>
      <c r="J280" s="747"/>
      <c r="K280" s="772">
        <f>D280</f>
        <v>0</v>
      </c>
      <c r="L280" s="746"/>
    </row>
    <row r="281" spans="1:12">
      <c r="A281" s="1164" t="s">
        <v>621</v>
      </c>
      <c r="B281" s="1165">
        <v>4140</v>
      </c>
      <c r="C281" s="747"/>
      <c r="D281" s="746"/>
      <c r="E281" s="747"/>
      <c r="F281" s="747"/>
      <c r="G281" s="747"/>
      <c r="H281" s="747"/>
      <c r="I281" s="747"/>
      <c r="J281" s="747"/>
      <c r="K281" s="772">
        <f>D281</f>
        <v>0</v>
      </c>
      <c r="L281" s="746"/>
    </row>
    <row r="282" spans="1:12" ht="12.75" customHeight="1" thickBot="1">
      <c r="A282" s="1168" t="s">
        <v>1188</v>
      </c>
      <c r="B282" s="1169" t="s">
        <v>767</v>
      </c>
      <c r="C282" s="747"/>
      <c r="D282" s="762">
        <f>SUM(D279:D281)</f>
        <v>0</v>
      </c>
      <c r="E282" s="747"/>
      <c r="F282" s="747"/>
      <c r="G282" s="747"/>
      <c r="H282" s="747"/>
      <c r="I282" s="747"/>
      <c r="J282" s="747"/>
      <c r="K282" s="762">
        <f>SUM(K279:K281)</f>
        <v>0</v>
      </c>
      <c r="L282" s="762">
        <f>SUM(L279:L281)</f>
        <v>0</v>
      </c>
    </row>
    <row r="283" spans="1:12" ht="15.75" customHeight="1" thickTop="1">
      <c r="A283" s="1189" t="s">
        <v>782</v>
      </c>
      <c r="B283" s="1171" t="s">
        <v>434</v>
      </c>
      <c r="C283" s="747"/>
      <c r="D283" s="747"/>
      <c r="E283" s="747"/>
      <c r="F283" s="747"/>
      <c r="G283" s="747"/>
      <c r="H283" s="747"/>
      <c r="I283" s="747"/>
      <c r="J283" s="747"/>
      <c r="K283" s="747"/>
      <c r="L283" s="747"/>
    </row>
    <row r="284" spans="1:12" ht="15.75" customHeight="1">
      <c r="A284" s="364" t="s">
        <v>92</v>
      </c>
      <c r="B284" s="365"/>
      <c r="C284" s="747"/>
      <c r="D284" s="747"/>
      <c r="E284" s="747"/>
      <c r="F284" s="747"/>
      <c r="G284" s="747"/>
      <c r="H284" s="782"/>
      <c r="I284" s="747"/>
      <c r="J284" s="747"/>
      <c r="K284" s="747"/>
      <c r="L284" s="747"/>
    </row>
    <row r="285" spans="1:12">
      <c r="A285" s="1164" t="s">
        <v>86</v>
      </c>
      <c r="B285" s="1165">
        <v>5110</v>
      </c>
      <c r="C285" s="747"/>
      <c r="D285" s="747"/>
      <c r="E285" s="747"/>
      <c r="F285" s="747"/>
      <c r="G285" s="747"/>
      <c r="H285" s="746"/>
      <c r="I285" s="747"/>
      <c r="J285" s="747"/>
      <c r="K285" s="772">
        <f>H285</f>
        <v>0</v>
      </c>
      <c r="L285" s="746"/>
    </row>
    <row r="286" spans="1:12">
      <c r="A286" s="1164" t="s">
        <v>87</v>
      </c>
      <c r="B286" s="1165">
        <v>5120</v>
      </c>
      <c r="C286" s="747"/>
      <c r="D286" s="747"/>
      <c r="E286" s="747"/>
      <c r="F286" s="747"/>
      <c r="G286" s="747"/>
      <c r="H286" s="746"/>
      <c r="I286" s="747"/>
      <c r="J286" s="747"/>
      <c r="K286" s="772">
        <f>H286</f>
        <v>0</v>
      </c>
      <c r="L286" s="746"/>
    </row>
    <row r="287" spans="1:12" ht="12.75" customHeight="1">
      <c r="A287" s="1164" t="s">
        <v>1045</v>
      </c>
      <c r="B287" s="1177" t="s">
        <v>551</v>
      </c>
      <c r="C287" s="747"/>
      <c r="D287" s="747"/>
      <c r="E287" s="747"/>
      <c r="F287" s="747"/>
      <c r="G287" s="747"/>
      <c r="H287" s="746"/>
      <c r="I287" s="747"/>
      <c r="J287" s="747"/>
      <c r="K287" s="772">
        <f>H287</f>
        <v>0</v>
      </c>
      <c r="L287" s="746"/>
    </row>
    <row r="288" spans="1:12">
      <c r="A288" s="1164" t="s">
        <v>88</v>
      </c>
      <c r="B288" s="1165" t="s">
        <v>523</v>
      </c>
      <c r="C288" s="747"/>
      <c r="D288" s="747"/>
      <c r="E288" s="747"/>
      <c r="F288" s="747"/>
      <c r="G288" s="747"/>
      <c r="H288" s="746"/>
      <c r="I288" s="747"/>
      <c r="J288" s="747"/>
      <c r="K288" s="772">
        <f>H288</f>
        <v>0</v>
      </c>
      <c r="L288" s="746"/>
    </row>
    <row r="289" spans="1:12">
      <c r="A289" s="1164" t="s">
        <v>682</v>
      </c>
      <c r="B289" s="1165" t="s">
        <v>552</v>
      </c>
      <c r="C289" s="747"/>
      <c r="D289" s="747"/>
      <c r="E289" s="747"/>
      <c r="F289" s="747"/>
      <c r="G289" s="747"/>
      <c r="H289" s="746"/>
      <c r="I289" s="747"/>
      <c r="J289" s="747"/>
      <c r="K289" s="772">
        <f>H289</f>
        <v>0</v>
      </c>
      <c r="L289" s="746"/>
    </row>
    <row r="290" spans="1:12" ht="12.75" customHeight="1" thickBot="1">
      <c r="A290" s="1168" t="s">
        <v>426</v>
      </c>
      <c r="B290" s="1169" t="s">
        <v>434</v>
      </c>
      <c r="C290" s="747"/>
      <c r="D290" s="747"/>
      <c r="E290" s="747"/>
      <c r="F290" s="747"/>
      <c r="G290" s="747"/>
      <c r="H290" s="762">
        <f>SUM(H285:H289)</f>
        <v>0</v>
      </c>
      <c r="I290" s="747"/>
      <c r="J290" s="747"/>
      <c r="K290" s="762">
        <f>SUM(K285:K289)</f>
        <v>0</v>
      </c>
      <c r="L290" s="762">
        <f>SUM(L285:L289)</f>
        <v>0</v>
      </c>
    </row>
    <row r="291" spans="1:12" ht="15.75" customHeight="1" thickTop="1" thickBot="1">
      <c r="A291" s="1266" t="s">
        <v>783</v>
      </c>
      <c r="B291" s="1199" t="s">
        <v>768</v>
      </c>
      <c r="C291" s="747"/>
      <c r="D291" s="782"/>
      <c r="E291" s="747"/>
      <c r="F291" s="747"/>
      <c r="G291" s="747"/>
      <c r="H291" s="809"/>
      <c r="I291" s="747"/>
      <c r="J291" s="747"/>
      <c r="K291" s="809"/>
      <c r="L291" s="791"/>
    </row>
    <row r="292" spans="1:12" ht="12.75" customHeight="1" thickTop="1" thickBot="1">
      <c r="A292" s="1886" t="s">
        <v>445</v>
      </c>
      <c r="B292" s="1887"/>
      <c r="C292" s="747"/>
      <c r="D292" s="762">
        <f>SUM(D233,D276,D277,D282)</f>
        <v>720010</v>
      </c>
      <c r="E292" s="747"/>
      <c r="F292" s="747"/>
      <c r="G292" s="747"/>
      <c r="H292" s="762">
        <f>H290</f>
        <v>0</v>
      </c>
      <c r="I292" s="747"/>
      <c r="J292" s="747"/>
      <c r="K292" s="762">
        <f>SUM(K233,K276,K277,K282,K290,K291)</f>
        <v>720010</v>
      </c>
      <c r="L292" s="762">
        <f>SUM(L233,L276,L277,L282,L290,L291)</f>
        <v>760000</v>
      </c>
    </row>
    <row r="293" spans="1:12" ht="15" thickTop="1">
      <c r="A293" s="1895" t="s">
        <v>896</v>
      </c>
      <c r="B293" s="1896"/>
      <c r="C293" s="747"/>
      <c r="D293" s="807"/>
      <c r="E293" s="747"/>
      <c r="F293" s="747"/>
      <c r="G293" s="747"/>
      <c r="H293" s="775"/>
      <c r="I293" s="747"/>
      <c r="J293" s="747"/>
      <c r="K293" s="787">
        <f>'Revenues 10-15'!G270-'Expenditures 16-24'!K292</f>
        <v>112386</v>
      </c>
      <c r="L293" s="775"/>
    </row>
    <row r="294" spans="1:12" ht="9" customHeight="1">
      <c r="A294" s="1201"/>
      <c r="B294" s="1238"/>
      <c r="C294" s="1203"/>
      <c r="D294" s="1203"/>
      <c r="E294" s="1203"/>
      <c r="F294" s="1203"/>
      <c r="G294" s="1203"/>
      <c r="H294" s="1203"/>
      <c r="I294" s="1203"/>
      <c r="J294" s="1203"/>
      <c r="K294" s="1203"/>
      <c r="L294" s="1203"/>
    </row>
    <row r="295" spans="1:12" ht="16.75" customHeight="1">
      <c r="A295" s="1878" t="s">
        <v>126</v>
      </c>
      <c r="B295" s="1872"/>
      <c r="C295" s="756"/>
      <c r="D295" s="757"/>
      <c r="E295" s="757"/>
      <c r="F295" s="757"/>
      <c r="G295" s="757"/>
      <c r="H295" s="757"/>
      <c r="I295" s="757"/>
      <c r="J295" s="757"/>
      <c r="K295" s="757"/>
      <c r="L295" s="764"/>
    </row>
    <row r="296" spans="1:12" ht="15.75" customHeight="1">
      <c r="A296" s="1189" t="s">
        <v>127</v>
      </c>
      <c r="B296" s="1208" t="s">
        <v>508</v>
      </c>
      <c r="C296" s="747"/>
      <c r="D296" s="747"/>
      <c r="E296" s="747"/>
      <c r="F296" s="747"/>
      <c r="G296" s="747"/>
      <c r="H296" s="747"/>
      <c r="I296" s="747"/>
      <c r="J296" s="747"/>
      <c r="K296" s="747"/>
      <c r="L296" s="747"/>
    </row>
    <row r="297" spans="1:12" ht="15.75" customHeight="1">
      <c r="A297" s="1267" t="s">
        <v>546</v>
      </c>
      <c r="B297" s="1182"/>
      <c r="C297" s="782"/>
      <c r="D297" s="782"/>
      <c r="E297" s="782"/>
      <c r="F297" s="782"/>
      <c r="G297" s="782"/>
      <c r="H297" s="782"/>
      <c r="I297" s="747"/>
      <c r="J297" s="747"/>
      <c r="K297" s="782"/>
      <c r="L297" s="782"/>
    </row>
    <row r="298" spans="1:12">
      <c r="A298" s="1265" t="s">
        <v>542</v>
      </c>
      <c r="B298" s="314">
        <v>2530</v>
      </c>
      <c r="C298" s="746"/>
      <c r="D298" s="746"/>
      <c r="E298" s="746">
        <v>7453</v>
      </c>
      <c r="F298" s="746"/>
      <c r="G298" s="746"/>
      <c r="H298" s="746">
        <v>1162568</v>
      </c>
      <c r="I298" s="746"/>
      <c r="J298" s="746"/>
      <c r="K298" s="772">
        <f>SUM(C298:J298)</f>
        <v>1170021</v>
      </c>
      <c r="L298" s="746">
        <v>1700000</v>
      </c>
    </row>
    <row r="299" spans="1:12" ht="13.5" customHeight="1">
      <c r="A299" s="1265" t="s">
        <v>880</v>
      </c>
      <c r="B299" s="1165" t="s">
        <v>513</v>
      </c>
      <c r="C299" s="746"/>
      <c r="D299" s="746"/>
      <c r="E299" s="746"/>
      <c r="F299" s="746"/>
      <c r="G299" s="746"/>
      <c r="H299" s="746"/>
      <c r="I299" s="746"/>
      <c r="J299" s="746"/>
      <c r="K299" s="772">
        <f>SUM(C299:J299)</f>
        <v>0</v>
      </c>
      <c r="L299" s="746"/>
    </row>
    <row r="300" spans="1:12" ht="12.75" customHeight="1" thickBot="1">
      <c r="A300" s="1168" t="s">
        <v>725</v>
      </c>
      <c r="B300" s="1169" t="s">
        <v>508</v>
      </c>
      <c r="C300" s="789">
        <f>SUM(C298:C299)</f>
        <v>0</v>
      </c>
      <c r="D300" s="789">
        <f t="shared" ref="D300:L300" si="25">SUM(D298:D299)</f>
        <v>0</v>
      </c>
      <c r="E300" s="789">
        <f t="shared" si="25"/>
        <v>7453</v>
      </c>
      <c r="F300" s="789">
        <f t="shared" si="25"/>
        <v>0</v>
      </c>
      <c r="G300" s="789">
        <f t="shared" si="25"/>
        <v>0</v>
      </c>
      <c r="H300" s="789">
        <f t="shared" si="25"/>
        <v>1162568</v>
      </c>
      <c r="I300" s="789">
        <f t="shared" si="25"/>
        <v>0</v>
      </c>
      <c r="J300" s="789">
        <f t="shared" si="25"/>
        <v>0</v>
      </c>
      <c r="K300" s="789">
        <f t="shared" si="25"/>
        <v>1170021</v>
      </c>
      <c r="L300" s="789">
        <f t="shared" si="25"/>
        <v>1700000</v>
      </c>
    </row>
    <row r="301" spans="1:12" ht="15.75" customHeight="1" thickTop="1">
      <c r="A301" s="1189" t="s">
        <v>128</v>
      </c>
      <c r="B301" s="1199" t="s">
        <v>767</v>
      </c>
      <c r="C301" s="747"/>
      <c r="D301" s="747"/>
      <c r="E301" s="747"/>
      <c r="F301" s="747"/>
      <c r="G301" s="747"/>
      <c r="H301" s="747"/>
      <c r="I301" s="747"/>
      <c r="J301" s="747"/>
      <c r="K301" s="747"/>
      <c r="L301" s="747"/>
    </row>
    <row r="302" spans="1:12" ht="15.75" customHeight="1">
      <c r="A302" s="364" t="s">
        <v>801</v>
      </c>
      <c r="B302" s="365"/>
      <c r="C302" s="747"/>
      <c r="D302" s="747"/>
      <c r="E302" s="747"/>
      <c r="F302" s="747"/>
      <c r="G302" s="747"/>
      <c r="H302" s="747"/>
      <c r="I302" s="747"/>
      <c r="J302" s="747"/>
      <c r="K302" s="747"/>
      <c r="L302" s="747"/>
    </row>
    <row r="303" spans="1:12">
      <c r="A303" s="1268" t="s">
        <v>1357</v>
      </c>
      <c r="B303" s="1165" t="s">
        <v>1352</v>
      </c>
      <c r="C303" s="747"/>
      <c r="D303" s="747"/>
      <c r="E303" s="746"/>
      <c r="F303" s="747"/>
      <c r="G303" s="747"/>
      <c r="H303" s="746"/>
      <c r="I303" s="747"/>
      <c r="J303" s="747"/>
      <c r="K303" s="772">
        <f>SUM(E303,H303)</f>
        <v>0</v>
      </c>
      <c r="L303" s="746"/>
    </row>
    <row r="304" spans="1:12">
      <c r="A304" s="1164" t="s">
        <v>252</v>
      </c>
      <c r="B304" s="1165">
        <v>4120</v>
      </c>
      <c r="C304" s="747"/>
      <c r="D304" s="747"/>
      <c r="E304" s="746"/>
      <c r="F304" s="747"/>
      <c r="G304" s="747"/>
      <c r="H304" s="746"/>
      <c r="I304" s="751"/>
      <c r="J304" s="747"/>
      <c r="K304" s="772">
        <f>SUM(E304,H304)</f>
        <v>0</v>
      </c>
      <c r="L304" s="746"/>
    </row>
    <row r="305" spans="1:12">
      <c r="A305" s="1164" t="s">
        <v>621</v>
      </c>
      <c r="B305" s="1165">
        <v>4140</v>
      </c>
      <c r="C305" s="747"/>
      <c r="D305" s="747"/>
      <c r="E305" s="746"/>
      <c r="F305" s="747"/>
      <c r="G305" s="747"/>
      <c r="H305" s="746"/>
      <c r="I305" s="751"/>
      <c r="J305" s="747"/>
      <c r="K305" s="772">
        <f>SUM(E305,H305)</f>
        <v>0</v>
      </c>
      <c r="L305" s="746"/>
    </row>
    <row r="306" spans="1:12" ht="12.75" customHeight="1">
      <c r="A306" s="1176" t="s">
        <v>622</v>
      </c>
      <c r="B306" s="1177">
        <v>4190</v>
      </c>
      <c r="C306" s="747"/>
      <c r="D306" s="747"/>
      <c r="E306" s="746"/>
      <c r="F306" s="747"/>
      <c r="G306" s="747"/>
      <c r="H306" s="746"/>
      <c r="I306" s="751"/>
      <c r="J306" s="747"/>
      <c r="K306" s="772">
        <f>SUM(E306,H306)</f>
        <v>0</v>
      </c>
      <c r="L306" s="746"/>
    </row>
    <row r="307" spans="1:12" ht="12.75" customHeight="1" thickBot="1">
      <c r="A307" s="1168" t="s">
        <v>1188</v>
      </c>
      <c r="B307" s="1183" t="s">
        <v>767</v>
      </c>
      <c r="C307" s="747"/>
      <c r="D307" s="747"/>
      <c r="E307" s="762">
        <f>SUM(E303:E306)</f>
        <v>0</v>
      </c>
      <c r="F307" s="747"/>
      <c r="G307" s="747"/>
      <c r="H307" s="762">
        <f>SUM(H303:H306)</f>
        <v>0</v>
      </c>
      <c r="I307" s="751"/>
      <c r="J307" s="747"/>
      <c r="K307" s="762">
        <f>SUM(K303:K306)</f>
        <v>0</v>
      </c>
      <c r="L307" s="789">
        <f>SUM(L303:L306)</f>
        <v>0</v>
      </c>
    </row>
    <row r="308" spans="1:12" ht="15.75" customHeight="1" thickTop="1" thickBot="1">
      <c r="A308" s="1235" t="s">
        <v>799</v>
      </c>
      <c r="B308" s="1188" t="s">
        <v>768</v>
      </c>
      <c r="C308" s="782"/>
      <c r="D308" s="782"/>
      <c r="E308" s="782"/>
      <c r="F308" s="782"/>
      <c r="G308" s="782"/>
      <c r="H308" s="782"/>
      <c r="I308" s="782"/>
      <c r="J308" s="747"/>
      <c r="K308" s="782"/>
      <c r="L308" s="792"/>
    </row>
    <row r="309" spans="1:12" ht="12.75" customHeight="1" thickTop="1" thickBot="1">
      <c r="A309" s="1883" t="s">
        <v>234</v>
      </c>
      <c r="B309" s="1884"/>
      <c r="C309" s="762">
        <f>SUM(C300)</f>
        <v>0</v>
      </c>
      <c r="D309" s="762">
        <f>SUM(D300)</f>
        <v>0</v>
      </c>
      <c r="E309" s="762">
        <f>SUM(E300,E307)</f>
        <v>7453</v>
      </c>
      <c r="F309" s="762">
        <f>SUM(F300)</f>
        <v>0</v>
      </c>
      <c r="G309" s="762">
        <f>SUM(G300)</f>
        <v>0</v>
      </c>
      <c r="H309" s="762">
        <f>SUM(H300,H307)</f>
        <v>1162568</v>
      </c>
      <c r="I309" s="762">
        <f>SUM(I300)</f>
        <v>0</v>
      </c>
      <c r="J309" s="762">
        <f>SUM(J300)</f>
        <v>0</v>
      </c>
      <c r="K309" s="762">
        <f>SUM(K300,K307,K308)</f>
        <v>1170021</v>
      </c>
      <c r="L309" s="762">
        <f>SUM(L300,L307,L308)</f>
        <v>1700000</v>
      </c>
    </row>
    <row r="310" spans="1:12" ht="15" thickTop="1">
      <c r="A310" s="1879" t="s">
        <v>896</v>
      </c>
      <c r="B310" s="1880"/>
      <c r="C310" s="810"/>
      <c r="D310" s="810"/>
      <c r="E310" s="810"/>
      <c r="F310" s="810"/>
      <c r="G310" s="810"/>
      <c r="H310" s="810"/>
      <c r="I310" s="810"/>
      <c r="J310" s="810"/>
      <c r="K310" s="1211">
        <f>'Revenues 10-15'!H270-'Expenditures 16-24'!K309</f>
        <v>-163242</v>
      </c>
      <c r="L310" s="810"/>
    </row>
    <row r="311" spans="1:12" ht="9" customHeight="1">
      <c r="A311" s="1269"/>
      <c r="B311" s="1270"/>
      <c r="C311" s="1271"/>
      <c r="D311" s="1271"/>
      <c r="E311" s="1271"/>
      <c r="F311" s="1271"/>
      <c r="G311" s="1271"/>
      <c r="H311" s="1271"/>
      <c r="I311" s="1271"/>
      <c r="J311" s="1271"/>
      <c r="K311" s="1271"/>
      <c r="L311" s="1271"/>
    </row>
    <row r="312" spans="1:12" ht="16.75" customHeight="1">
      <c r="A312" s="1892" t="s">
        <v>131</v>
      </c>
      <c r="B312" s="1893"/>
      <c r="C312" s="763"/>
      <c r="D312" s="758"/>
      <c r="E312" s="758"/>
      <c r="F312" s="758"/>
      <c r="G312" s="758"/>
      <c r="H312" s="758"/>
      <c r="I312" s="758"/>
      <c r="J312" s="758"/>
      <c r="K312" s="758"/>
      <c r="L312" s="759"/>
    </row>
    <row r="313" spans="1:12" ht="9" customHeight="1">
      <c r="A313" s="1269"/>
      <c r="B313" s="1270"/>
      <c r="C313" s="1272"/>
      <c r="D313" s="1272"/>
      <c r="E313" s="1272"/>
      <c r="F313" s="1272"/>
      <c r="G313" s="1272"/>
      <c r="H313" s="1272"/>
      <c r="I313" s="1272"/>
      <c r="J313" s="1272"/>
      <c r="K313" s="1272"/>
      <c r="L313" s="1272"/>
    </row>
    <row r="314" spans="1:12" ht="16.75" customHeight="1">
      <c r="A314" s="1894" t="s">
        <v>802</v>
      </c>
      <c r="B314" s="1893"/>
      <c r="C314" s="763"/>
      <c r="D314" s="758"/>
      <c r="E314" s="758"/>
      <c r="F314" s="758"/>
      <c r="G314" s="758"/>
      <c r="H314" s="758"/>
      <c r="I314" s="758"/>
      <c r="J314" s="758"/>
      <c r="K314" s="758"/>
      <c r="L314" s="759"/>
    </row>
    <row r="315" spans="1:12">
      <c r="A315" s="1189" t="s">
        <v>1507</v>
      </c>
      <c r="B315" s="1199" t="s">
        <v>509</v>
      </c>
      <c r="C315" s="1199"/>
      <c r="D315" s="1199"/>
      <c r="E315" s="1199"/>
      <c r="F315" s="1199"/>
      <c r="G315" s="1199"/>
      <c r="H315" s="1199"/>
      <c r="I315" s="1199"/>
      <c r="J315" s="1199"/>
      <c r="K315" s="1199"/>
      <c r="L315" s="1273"/>
    </row>
    <row r="316" spans="1:12">
      <c r="A316" s="1274" t="s">
        <v>862</v>
      </c>
      <c r="B316" s="1275">
        <v>1100</v>
      </c>
      <c r="C316" s="999"/>
      <c r="D316" s="999"/>
      <c r="E316" s="999"/>
      <c r="F316" s="999"/>
      <c r="G316" s="999"/>
      <c r="H316" s="999"/>
      <c r="I316" s="999"/>
      <c r="J316" s="999"/>
      <c r="K316" s="1276">
        <f>SUM(C316:J316)</f>
        <v>0</v>
      </c>
      <c r="L316" s="746"/>
    </row>
    <row r="317" spans="1:12">
      <c r="A317" s="1277" t="s">
        <v>1159</v>
      </c>
      <c r="B317" s="1278">
        <v>1115</v>
      </c>
      <c r="C317" s="747"/>
      <c r="D317" s="747"/>
      <c r="E317" s="1000"/>
      <c r="F317" s="747"/>
      <c r="G317" s="747"/>
      <c r="H317" s="747"/>
      <c r="I317" s="747"/>
      <c r="J317" s="747"/>
      <c r="K317" s="1279">
        <f>SUM(C317,E317)</f>
        <v>0</v>
      </c>
      <c r="L317" s="746"/>
    </row>
    <row r="318" spans="1:12">
      <c r="A318" s="1277" t="s">
        <v>145</v>
      </c>
      <c r="B318" s="1278">
        <v>1125</v>
      </c>
      <c r="C318" s="999"/>
      <c r="D318" s="999"/>
      <c r="E318" s="999"/>
      <c r="F318" s="999"/>
      <c r="G318" s="999"/>
      <c r="H318" s="999"/>
      <c r="I318" s="999"/>
      <c r="J318" s="999"/>
      <c r="K318" s="1279">
        <f t="shared" ref="K318:K344" si="26">SUM(C318:J318)</f>
        <v>0</v>
      </c>
      <c r="L318" s="746"/>
    </row>
    <row r="319" spans="1:12">
      <c r="A319" s="1277" t="s">
        <v>1476</v>
      </c>
      <c r="B319" s="1278">
        <v>1200</v>
      </c>
      <c r="C319" s="999"/>
      <c r="D319" s="999"/>
      <c r="E319" s="999"/>
      <c r="F319" s="999"/>
      <c r="G319" s="999"/>
      <c r="H319" s="999"/>
      <c r="I319" s="999"/>
      <c r="J319" s="999"/>
      <c r="K319" s="1279">
        <f t="shared" si="26"/>
        <v>0</v>
      </c>
      <c r="L319" s="746"/>
    </row>
    <row r="320" spans="1:12">
      <c r="A320" s="1277" t="s">
        <v>644</v>
      </c>
      <c r="B320" s="1278">
        <v>1225</v>
      </c>
      <c r="C320" s="999"/>
      <c r="D320" s="999"/>
      <c r="E320" s="999"/>
      <c r="F320" s="999"/>
      <c r="G320" s="999"/>
      <c r="H320" s="999"/>
      <c r="I320" s="999"/>
      <c r="J320" s="999"/>
      <c r="K320" s="1279">
        <f t="shared" si="26"/>
        <v>0</v>
      </c>
      <c r="L320" s="746"/>
    </row>
    <row r="321" spans="1:12">
      <c r="A321" s="1277" t="s">
        <v>645</v>
      </c>
      <c r="B321" s="1278">
        <v>1250</v>
      </c>
      <c r="C321" s="999"/>
      <c r="D321" s="999"/>
      <c r="E321" s="999"/>
      <c r="F321" s="999"/>
      <c r="G321" s="999"/>
      <c r="H321" s="999"/>
      <c r="I321" s="999"/>
      <c r="J321" s="999"/>
      <c r="K321" s="1279">
        <f t="shared" si="26"/>
        <v>0</v>
      </c>
      <c r="L321" s="746"/>
    </row>
    <row r="322" spans="1:12">
      <c r="A322" s="1277" t="s">
        <v>1009</v>
      </c>
      <c r="B322" s="1278">
        <v>1275</v>
      </c>
      <c r="C322" s="999"/>
      <c r="D322" s="999"/>
      <c r="E322" s="999"/>
      <c r="F322" s="999"/>
      <c r="G322" s="999"/>
      <c r="H322" s="999"/>
      <c r="I322" s="999"/>
      <c r="J322" s="999"/>
      <c r="K322" s="1279">
        <f t="shared" si="26"/>
        <v>0</v>
      </c>
      <c r="L322" s="746"/>
    </row>
    <row r="323" spans="1:12">
      <c r="A323" s="1277" t="s">
        <v>863</v>
      </c>
      <c r="B323" s="1278">
        <v>1300</v>
      </c>
      <c r="C323" s="999"/>
      <c r="D323" s="999"/>
      <c r="E323" s="999"/>
      <c r="F323" s="999"/>
      <c r="G323" s="999"/>
      <c r="H323" s="999"/>
      <c r="I323" s="999"/>
      <c r="J323" s="999"/>
      <c r="K323" s="1279">
        <f t="shared" si="26"/>
        <v>0</v>
      </c>
      <c r="L323" s="746"/>
    </row>
    <row r="324" spans="1:12">
      <c r="A324" s="1277" t="s">
        <v>646</v>
      </c>
      <c r="B324" s="1278">
        <v>1400</v>
      </c>
      <c r="C324" s="999"/>
      <c r="D324" s="999"/>
      <c r="E324" s="999"/>
      <c r="F324" s="999"/>
      <c r="G324" s="999"/>
      <c r="H324" s="999"/>
      <c r="I324" s="999"/>
      <c r="J324" s="999"/>
      <c r="K324" s="1279">
        <f t="shared" si="26"/>
        <v>0</v>
      </c>
      <c r="L324" s="746"/>
    </row>
    <row r="325" spans="1:12">
      <c r="A325" s="1277" t="s">
        <v>864</v>
      </c>
      <c r="B325" s="1278">
        <v>1500</v>
      </c>
      <c r="C325" s="999"/>
      <c r="D325" s="999"/>
      <c r="E325" s="999"/>
      <c r="F325" s="999"/>
      <c r="G325" s="999"/>
      <c r="H325" s="999"/>
      <c r="I325" s="999"/>
      <c r="J325" s="999"/>
      <c r="K325" s="1279">
        <f t="shared" si="26"/>
        <v>0</v>
      </c>
      <c r="L325" s="746"/>
    </row>
    <row r="326" spans="1:12">
      <c r="A326" s="1277" t="s">
        <v>865</v>
      </c>
      <c r="B326" s="1278">
        <v>1600</v>
      </c>
      <c r="C326" s="999"/>
      <c r="D326" s="999"/>
      <c r="E326" s="999"/>
      <c r="F326" s="999"/>
      <c r="G326" s="999"/>
      <c r="H326" s="999"/>
      <c r="I326" s="999"/>
      <c r="J326" s="999"/>
      <c r="K326" s="1279">
        <f t="shared" si="26"/>
        <v>0</v>
      </c>
      <c r="L326" s="746"/>
    </row>
    <row r="327" spans="1:12">
      <c r="A327" s="1277" t="s">
        <v>887</v>
      </c>
      <c r="B327" s="1278">
        <v>1650</v>
      </c>
      <c r="C327" s="999"/>
      <c r="D327" s="999"/>
      <c r="E327" s="999"/>
      <c r="F327" s="999"/>
      <c r="G327" s="999"/>
      <c r="H327" s="999"/>
      <c r="I327" s="999"/>
      <c r="J327" s="999"/>
      <c r="K327" s="1279">
        <f t="shared" si="26"/>
        <v>0</v>
      </c>
      <c r="L327" s="746"/>
    </row>
    <row r="328" spans="1:12">
      <c r="A328" s="1277" t="s">
        <v>647</v>
      </c>
      <c r="B328" s="1278">
        <v>1700</v>
      </c>
      <c r="C328" s="999"/>
      <c r="D328" s="999"/>
      <c r="E328" s="999"/>
      <c r="F328" s="999"/>
      <c r="G328" s="999"/>
      <c r="H328" s="999"/>
      <c r="I328" s="999"/>
      <c r="J328" s="999"/>
      <c r="K328" s="1279">
        <f t="shared" si="26"/>
        <v>0</v>
      </c>
      <c r="L328" s="746"/>
    </row>
    <row r="329" spans="1:12">
      <c r="A329" s="1277" t="s">
        <v>968</v>
      </c>
      <c r="B329" s="1278">
        <v>1800</v>
      </c>
      <c r="C329" s="999"/>
      <c r="D329" s="999"/>
      <c r="E329" s="999"/>
      <c r="F329" s="999"/>
      <c r="G329" s="999"/>
      <c r="H329" s="999"/>
      <c r="I329" s="999"/>
      <c r="J329" s="999"/>
      <c r="K329" s="1279">
        <f t="shared" si="26"/>
        <v>0</v>
      </c>
      <c r="L329" s="746"/>
    </row>
    <row r="330" spans="1:12">
      <c r="A330" s="1277" t="s">
        <v>117</v>
      </c>
      <c r="B330" s="1278">
        <v>1900</v>
      </c>
      <c r="C330" s="999"/>
      <c r="D330" s="999"/>
      <c r="E330" s="999"/>
      <c r="F330" s="999"/>
      <c r="G330" s="999"/>
      <c r="H330" s="999"/>
      <c r="I330" s="999"/>
      <c r="J330" s="999"/>
      <c r="K330" s="1279">
        <f t="shared" si="26"/>
        <v>0</v>
      </c>
      <c r="L330" s="746"/>
    </row>
    <row r="331" spans="1:12">
      <c r="A331" s="1277" t="s">
        <v>661</v>
      </c>
      <c r="B331" s="1278">
        <v>1910</v>
      </c>
      <c r="C331" s="747"/>
      <c r="D331" s="747"/>
      <c r="E331" s="747"/>
      <c r="F331" s="747"/>
      <c r="G331" s="747"/>
      <c r="H331" s="999"/>
      <c r="I331" s="747"/>
      <c r="J331" s="747"/>
      <c r="K331" s="1279">
        <f t="shared" si="26"/>
        <v>0</v>
      </c>
      <c r="L331" s="746"/>
    </row>
    <row r="332" spans="1:12">
      <c r="A332" s="1277" t="s">
        <v>1477</v>
      </c>
      <c r="B332" s="1278">
        <v>1911</v>
      </c>
      <c r="C332" s="747"/>
      <c r="D332" s="747"/>
      <c r="E332" s="747"/>
      <c r="F332" s="747"/>
      <c r="G332" s="747"/>
      <c r="H332" s="999"/>
      <c r="I332" s="747"/>
      <c r="J332" s="747"/>
      <c r="K332" s="1279">
        <f t="shared" si="26"/>
        <v>0</v>
      </c>
      <c r="L332" s="746"/>
    </row>
    <row r="333" spans="1:12">
      <c r="A333" s="1277" t="s">
        <v>1478</v>
      </c>
      <c r="B333" s="1278">
        <v>1912</v>
      </c>
      <c r="C333" s="747"/>
      <c r="D333" s="747"/>
      <c r="E333" s="747"/>
      <c r="F333" s="747"/>
      <c r="G333" s="747"/>
      <c r="H333" s="999"/>
      <c r="I333" s="747"/>
      <c r="J333" s="747"/>
      <c r="K333" s="1279">
        <f t="shared" si="26"/>
        <v>0</v>
      </c>
      <c r="L333" s="746"/>
    </row>
    <row r="334" spans="1:12">
      <c r="A334" s="1277" t="s">
        <v>1479</v>
      </c>
      <c r="B334" s="1278">
        <v>1913</v>
      </c>
      <c r="C334" s="747"/>
      <c r="D334" s="747"/>
      <c r="E334" s="747"/>
      <c r="F334" s="747"/>
      <c r="G334" s="747"/>
      <c r="H334" s="999"/>
      <c r="I334" s="747"/>
      <c r="J334" s="747"/>
      <c r="K334" s="1279">
        <f t="shared" si="26"/>
        <v>0</v>
      </c>
      <c r="L334" s="746"/>
    </row>
    <row r="335" spans="1:12">
      <c r="A335" s="1277" t="s">
        <v>1480</v>
      </c>
      <c r="B335" s="1278">
        <v>1914</v>
      </c>
      <c r="C335" s="747"/>
      <c r="D335" s="747"/>
      <c r="E335" s="747"/>
      <c r="F335" s="747"/>
      <c r="G335" s="747"/>
      <c r="H335" s="999"/>
      <c r="I335" s="747"/>
      <c r="J335" s="747"/>
      <c r="K335" s="1279">
        <f t="shared" si="26"/>
        <v>0</v>
      </c>
      <c r="L335" s="746"/>
    </row>
    <row r="336" spans="1:12">
      <c r="A336" s="1277" t="s">
        <v>1481</v>
      </c>
      <c r="B336" s="1278">
        <v>1915</v>
      </c>
      <c r="C336" s="747"/>
      <c r="D336" s="747"/>
      <c r="E336" s="747"/>
      <c r="F336" s="747"/>
      <c r="G336" s="747"/>
      <c r="H336" s="999"/>
      <c r="I336" s="747"/>
      <c r="J336" s="747"/>
      <c r="K336" s="1279">
        <f t="shared" si="26"/>
        <v>0</v>
      </c>
      <c r="L336" s="746"/>
    </row>
    <row r="337" spans="1:12">
      <c r="A337" s="1277" t="s">
        <v>1482</v>
      </c>
      <c r="B337" s="1278">
        <v>1916</v>
      </c>
      <c r="C337" s="747"/>
      <c r="D337" s="747"/>
      <c r="E337" s="747"/>
      <c r="F337" s="747"/>
      <c r="G337" s="747"/>
      <c r="H337" s="999"/>
      <c r="I337" s="747"/>
      <c r="J337" s="747"/>
      <c r="K337" s="1279">
        <f t="shared" si="26"/>
        <v>0</v>
      </c>
      <c r="L337" s="746"/>
    </row>
    <row r="338" spans="1:12">
      <c r="A338" s="1277" t="s">
        <v>1483</v>
      </c>
      <c r="B338" s="1278">
        <v>1917</v>
      </c>
      <c r="C338" s="747"/>
      <c r="D338" s="747"/>
      <c r="E338" s="747"/>
      <c r="F338" s="747"/>
      <c r="G338" s="747"/>
      <c r="H338" s="999"/>
      <c r="I338" s="747"/>
      <c r="J338" s="747"/>
      <c r="K338" s="1279">
        <f t="shared" si="26"/>
        <v>0</v>
      </c>
      <c r="L338" s="746"/>
    </row>
    <row r="339" spans="1:12">
      <c r="A339" s="1277" t="s">
        <v>1484</v>
      </c>
      <c r="B339" s="1278">
        <v>1918</v>
      </c>
      <c r="C339" s="747"/>
      <c r="D339" s="747"/>
      <c r="E339" s="747"/>
      <c r="F339" s="747"/>
      <c r="G339" s="747"/>
      <c r="H339" s="999"/>
      <c r="I339" s="747"/>
      <c r="J339" s="747"/>
      <c r="K339" s="1279">
        <f t="shared" si="26"/>
        <v>0</v>
      </c>
      <c r="L339" s="746"/>
    </row>
    <row r="340" spans="1:12">
      <c r="A340" s="1277" t="s">
        <v>1485</v>
      </c>
      <c r="B340" s="1278">
        <v>1919</v>
      </c>
      <c r="C340" s="747"/>
      <c r="D340" s="747"/>
      <c r="E340" s="747"/>
      <c r="F340" s="747"/>
      <c r="G340" s="747"/>
      <c r="H340" s="999"/>
      <c r="I340" s="747"/>
      <c r="J340" s="747"/>
      <c r="K340" s="1279">
        <f t="shared" si="26"/>
        <v>0</v>
      </c>
      <c r="L340" s="746"/>
    </row>
    <row r="341" spans="1:12">
      <c r="A341" s="1277" t="s">
        <v>1486</v>
      </c>
      <c r="B341" s="1280">
        <v>1920</v>
      </c>
      <c r="C341" s="747"/>
      <c r="D341" s="747"/>
      <c r="E341" s="747"/>
      <c r="F341" s="747"/>
      <c r="G341" s="747"/>
      <c r="H341" s="999"/>
      <c r="I341" s="747"/>
      <c r="J341" s="747"/>
      <c r="K341" s="1279">
        <f t="shared" si="26"/>
        <v>0</v>
      </c>
      <c r="L341" s="746"/>
    </row>
    <row r="342" spans="1:12">
      <c r="A342" s="1277" t="s">
        <v>1487</v>
      </c>
      <c r="B342" s="1280">
        <v>1921</v>
      </c>
      <c r="C342" s="747"/>
      <c r="D342" s="747"/>
      <c r="E342" s="747"/>
      <c r="F342" s="747"/>
      <c r="G342" s="747"/>
      <c r="H342" s="999"/>
      <c r="I342" s="747"/>
      <c r="J342" s="747"/>
      <c r="K342" s="1279">
        <f t="shared" si="26"/>
        <v>0</v>
      </c>
      <c r="L342" s="746"/>
    </row>
    <row r="343" spans="1:12">
      <c r="A343" s="1281" t="s">
        <v>1488</v>
      </c>
      <c r="B343" s="1282">
        <v>1922</v>
      </c>
      <c r="C343" s="747"/>
      <c r="D343" s="747"/>
      <c r="E343" s="747"/>
      <c r="F343" s="747"/>
      <c r="G343" s="747"/>
      <c r="H343" s="999"/>
      <c r="I343" s="747"/>
      <c r="J343" s="747"/>
      <c r="K343" s="1279">
        <f t="shared" si="26"/>
        <v>0</v>
      </c>
      <c r="L343" s="746"/>
    </row>
    <row r="344" spans="1:12" ht="15" thickBot="1">
      <c r="A344" s="1283" t="s">
        <v>1510</v>
      </c>
      <c r="B344" s="1284">
        <v>1000</v>
      </c>
      <c r="C344" s="1285">
        <f t="shared" ref="C344:J344" si="27">SUM(C316:C343)</f>
        <v>0</v>
      </c>
      <c r="D344" s="1285">
        <f t="shared" si="27"/>
        <v>0</v>
      </c>
      <c r="E344" s="1285">
        <f t="shared" si="27"/>
        <v>0</v>
      </c>
      <c r="F344" s="1285">
        <f t="shared" si="27"/>
        <v>0</v>
      </c>
      <c r="G344" s="1285">
        <f t="shared" si="27"/>
        <v>0</v>
      </c>
      <c r="H344" s="1285">
        <f t="shared" si="27"/>
        <v>0</v>
      </c>
      <c r="I344" s="1285">
        <f t="shared" si="27"/>
        <v>0</v>
      </c>
      <c r="J344" s="1285">
        <f t="shared" si="27"/>
        <v>0</v>
      </c>
      <c r="K344" s="1286">
        <f t="shared" si="26"/>
        <v>0</v>
      </c>
      <c r="L344" s="1286">
        <f>SUM(L316:L343)</f>
        <v>0</v>
      </c>
    </row>
    <row r="345" spans="1:12" ht="15" thickTop="1">
      <c r="A345" s="1189" t="s">
        <v>1508</v>
      </c>
      <c r="B345" s="1287">
        <v>2000</v>
      </c>
      <c r="C345" s="1189"/>
      <c r="D345" s="1189"/>
      <c r="E345" s="1189"/>
      <c r="F345" s="1189"/>
      <c r="G345" s="1189"/>
      <c r="H345" s="1189"/>
      <c r="I345" s="1189"/>
      <c r="J345" s="1189"/>
      <c r="K345" s="1189"/>
      <c r="L345" s="1288"/>
    </row>
    <row r="346" spans="1:12">
      <c r="A346" s="1289" t="s">
        <v>1489</v>
      </c>
      <c r="B346" s="1290">
        <v>2100</v>
      </c>
      <c r="C346" s="751"/>
      <c r="D346" s="751"/>
      <c r="E346" s="751"/>
      <c r="F346" s="751"/>
      <c r="G346" s="751"/>
      <c r="H346" s="751"/>
      <c r="I346" s="751"/>
      <c r="J346" s="751"/>
      <c r="K346" s="751"/>
      <c r="L346" s="1288"/>
    </row>
    <row r="347" spans="1:12">
      <c r="A347" s="1291" t="s">
        <v>970</v>
      </c>
      <c r="B347" s="1278">
        <v>2110</v>
      </c>
      <c r="C347" s="999"/>
      <c r="D347" s="999"/>
      <c r="E347" s="999"/>
      <c r="F347" s="999"/>
      <c r="G347" s="999"/>
      <c r="H347" s="999"/>
      <c r="I347" s="999"/>
      <c r="J347" s="999"/>
      <c r="K347" s="1279">
        <f t="shared" ref="K347:K352" si="28">SUM(C347:J347)</f>
        <v>0</v>
      </c>
      <c r="L347" s="1001"/>
    </row>
    <row r="348" spans="1:12">
      <c r="A348" s="1292" t="s">
        <v>971</v>
      </c>
      <c r="B348" s="1278">
        <v>2120</v>
      </c>
      <c r="C348" s="999"/>
      <c r="D348" s="999"/>
      <c r="E348" s="999"/>
      <c r="F348" s="999"/>
      <c r="G348" s="999"/>
      <c r="H348" s="999"/>
      <c r="I348" s="999"/>
      <c r="J348" s="999"/>
      <c r="K348" s="1279">
        <f t="shared" si="28"/>
        <v>0</v>
      </c>
      <c r="L348" s="1001"/>
    </row>
    <row r="349" spans="1:12">
      <c r="A349" s="1292" t="s">
        <v>161</v>
      </c>
      <c r="B349" s="1278">
        <v>2130</v>
      </c>
      <c r="C349" s="999"/>
      <c r="D349" s="999"/>
      <c r="E349" s="999"/>
      <c r="F349" s="999"/>
      <c r="G349" s="999"/>
      <c r="H349" s="999"/>
      <c r="I349" s="999"/>
      <c r="J349" s="999"/>
      <c r="K349" s="1279">
        <f t="shared" si="28"/>
        <v>0</v>
      </c>
      <c r="L349" s="1001"/>
    </row>
    <row r="350" spans="1:12">
      <c r="A350" s="1292" t="s">
        <v>162</v>
      </c>
      <c r="B350" s="1278">
        <v>2140</v>
      </c>
      <c r="C350" s="999"/>
      <c r="D350" s="999"/>
      <c r="E350" s="999"/>
      <c r="F350" s="999"/>
      <c r="G350" s="999"/>
      <c r="H350" s="999"/>
      <c r="I350" s="999"/>
      <c r="J350" s="999"/>
      <c r="K350" s="1279">
        <f t="shared" si="28"/>
        <v>0</v>
      </c>
      <c r="L350" s="1001"/>
    </row>
    <row r="351" spans="1:12">
      <c r="A351" s="1293" t="s">
        <v>163</v>
      </c>
      <c r="B351" s="1294">
        <v>2150</v>
      </c>
      <c r="C351" s="999"/>
      <c r="D351" s="999"/>
      <c r="E351" s="999"/>
      <c r="F351" s="999"/>
      <c r="G351" s="999"/>
      <c r="H351" s="999"/>
      <c r="I351" s="999"/>
      <c r="J351" s="999"/>
      <c r="K351" s="1279">
        <f t="shared" si="28"/>
        <v>0</v>
      </c>
      <c r="L351" s="1001"/>
    </row>
    <row r="352" spans="1:12">
      <c r="A352" s="1295" t="s">
        <v>147</v>
      </c>
      <c r="B352" s="1296">
        <v>2190</v>
      </c>
      <c r="C352" s="999"/>
      <c r="D352" s="999"/>
      <c r="E352" s="999"/>
      <c r="F352" s="999"/>
      <c r="G352" s="999"/>
      <c r="H352" s="999"/>
      <c r="I352" s="999"/>
      <c r="J352" s="999"/>
      <c r="K352" s="1279">
        <f t="shared" si="28"/>
        <v>0</v>
      </c>
      <c r="L352" s="1001"/>
    </row>
    <row r="353" spans="1:12" ht="15" thickBot="1">
      <c r="A353" s="1297" t="s">
        <v>1490</v>
      </c>
      <c r="B353" s="1298">
        <v>2100</v>
      </c>
      <c r="C353" s="1299">
        <f>SUM(C347:C352)</f>
        <v>0</v>
      </c>
      <c r="D353" s="1299">
        <f t="shared" ref="D353:K353" si="29">SUM(D347:D352)</f>
        <v>0</v>
      </c>
      <c r="E353" s="1299">
        <f t="shared" si="29"/>
        <v>0</v>
      </c>
      <c r="F353" s="1299">
        <f t="shared" si="29"/>
        <v>0</v>
      </c>
      <c r="G353" s="1299">
        <f t="shared" si="29"/>
        <v>0</v>
      </c>
      <c r="H353" s="1299">
        <f t="shared" si="29"/>
        <v>0</v>
      </c>
      <c r="I353" s="1299">
        <f t="shared" si="29"/>
        <v>0</v>
      </c>
      <c r="J353" s="1299">
        <f t="shared" si="29"/>
        <v>0</v>
      </c>
      <c r="K353" s="1299">
        <f t="shared" si="29"/>
        <v>0</v>
      </c>
      <c r="L353" s="1286">
        <f>SUM(L347:L352)</f>
        <v>0</v>
      </c>
    </row>
    <row r="354" spans="1:12" ht="15" thickTop="1">
      <c r="A354" s="1289" t="s">
        <v>1491</v>
      </c>
      <c r="B354" s="1290">
        <v>2200</v>
      </c>
      <c r="C354" s="751"/>
      <c r="D354" s="751"/>
      <c r="E354" s="751"/>
      <c r="F354" s="751"/>
      <c r="G354" s="751"/>
      <c r="H354" s="751"/>
      <c r="I354" s="751"/>
      <c r="J354" s="751"/>
      <c r="K354" s="751"/>
      <c r="L354" s="1288"/>
    </row>
    <row r="355" spans="1:12">
      <c r="A355" s="1300" t="s">
        <v>728</v>
      </c>
      <c r="B355" s="1301">
        <v>2210</v>
      </c>
      <c r="C355" s="999"/>
      <c r="D355" s="999"/>
      <c r="E355" s="999"/>
      <c r="F355" s="999"/>
      <c r="G355" s="999"/>
      <c r="H355" s="999"/>
      <c r="I355" s="999"/>
      <c r="J355" s="999"/>
      <c r="K355" s="1279">
        <f>SUM(C355:J355)</f>
        <v>0</v>
      </c>
      <c r="L355" s="1001"/>
    </row>
    <row r="356" spans="1:12">
      <c r="A356" s="1300" t="s">
        <v>729</v>
      </c>
      <c r="B356" s="1301">
        <v>2220</v>
      </c>
      <c r="C356" s="999"/>
      <c r="D356" s="999"/>
      <c r="E356" s="999"/>
      <c r="F356" s="999"/>
      <c r="G356" s="999"/>
      <c r="H356" s="999"/>
      <c r="I356" s="999"/>
      <c r="J356" s="999"/>
      <c r="K356" s="1279">
        <f>SUM(C356:J356)</f>
        <v>0</v>
      </c>
      <c r="L356" s="1001"/>
    </row>
    <row r="357" spans="1:12">
      <c r="A357" s="1300" t="s">
        <v>730</v>
      </c>
      <c r="B357" s="1301">
        <v>2230</v>
      </c>
      <c r="C357" s="999"/>
      <c r="D357" s="999"/>
      <c r="E357" s="999"/>
      <c r="F357" s="999"/>
      <c r="G357" s="999"/>
      <c r="H357" s="999"/>
      <c r="I357" s="999"/>
      <c r="J357" s="999"/>
      <c r="K357" s="1279">
        <f>SUM(C357:J357)</f>
        <v>0</v>
      </c>
      <c r="L357" s="1001"/>
    </row>
    <row r="358" spans="1:12" ht="15" thickBot="1">
      <c r="A358" s="1297" t="s">
        <v>500</v>
      </c>
      <c r="B358" s="1302">
        <v>2200</v>
      </c>
      <c r="C358" s="1299">
        <f>SUM(C355:C357)</f>
        <v>0</v>
      </c>
      <c r="D358" s="1299">
        <f t="shared" ref="D358:K358" si="30">SUM(D355:D357)</f>
        <v>0</v>
      </c>
      <c r="E358" s="1299">
        <f t="shared" si="30"/>
        <v>0</v>
      </c>
      <c r="F358" s="1299">
        <f t="shared" si="30"/>
        <v>0</v>
      </c>
      <c r="G358" s="1299">
        <f t="shared" si="30"/>
        <v>0</v>
      </c>
      <c r="H358" s="1299">
        <f t="shared" si="30"/>
        <v>0</v>
      </c>
      <c r="I358" s="1299">
        <f t="shared" si="30"/>
        <v>0</v>
      </c>
      <c r="J358" s="1299">
        <f t="shared" si="30"/>
        <v>0</v>
      </c>
      <c r="K358" s="1299">
        <f t="shared" si="30"/>
        <v>0</v>
      </c>
      <c r="L358" s="1286">
        <f>SUM(L355:L357)</f>
        <v>0</v>
      </c>
    </row>
    <row r="359" spans="1:12" ht="15.75" customHeight="1" thickTop="1">
      <c r="A359" s="1289" t="s">
        <v>544</v>
      </c>
      <c r="B359" s="1196" t="s">
        <v>33</v>
      </c>
      <c r="C359" s="751"/>
      <c r="D359" s="751"/>
      <c r="E359" s="751"/>
      <c r="F359" s="751"/>
      <c r="G359" s="751"/>
      <c r="H359" s="751"/>
      <c r="I359" s="751"/>
      <c r="J359" s="751"/>
      <c r="K359" s="751"/>
      <c r="L359" s="751"/>
    </row>
    <row r="360" spans="1:12">
      <c r="A360" s="1300" t="s">
        <v>731</v>
      </c>
      <c r="B360" s="1301">
        <v>2310</v>
      </c>
      <c r="C360" s="999"/>
      <c r="D360" s="999"/>
      <c r="E360" s="999"/>
      <c r="F360" s="999"/>
      <c r="G360" s="999"/>
      <c r="H360" s="999"/>
      <c r="I360" s="999"/>
      <c r="J360" s="1002"/>
      <c r="K360" s="1279">
        <f>SUM(C360:J360)</f>
        <v>0</v>
      </c>
      <c r="L360" s="746"/>
    </row>
    <row r="361" spans="1:12">
      <c r="A361" s="1300" t="s">
        <v>732</v>
      </c>
      <c r="B361" s="1301">
        <v>2320</v>
      </c>
      <c r="C361" s="999"/>
      <c r="D361" s="999"/>
      <c r="E361" s="999"/>
      <c r="F361" s="999"/>
      <c r="G361" s="999"/>
      <c r="H361" s="999"/>
      <c r="I361" s="999"/>
      <c r="J361" s="1002"/>
      <c r="K361" s="1279">
        <f>SUM(C361:J361)</f>
        <v>0</v>
      </c>
      <c r="L361" s="746"/>
    </row>
    <row r="362" spans="1:12">
      <c r="A362" s="1300" t="s">
        <v>42</v>
      </c>
      <c r="B362" s="1301">
        <v>2330</v>
      </c>
      <c r="C362" s="999"/>
      <c r="D362" s="999">
        <v>6945</v>
      </c>
      <c r="E362" s="999"/>
      <c r="F362" s="999"/>
      <c r="G362" s="999"/>
      <c r="H362" s="999"/>
      <c r="I362" s="999"/>
      <c r="J362" s="1002"/>
      <c r="K362" s="1279">
        <f>SUM(C362:J362)</f>
        <v>6945</v>
      </c>
      <c r="L362" s="746"/>
    </row>
    <row r="363" spans="1:12">
      <c r="A363" s="367" t="s">
        <v>248</v>
      </c>
      <c r="B363" s="675" t="s">
        <v>238</v>
      </c>
      <c r="C363" s="1001"/>
      <c r="D363" s="1001">
        <v>88674</v>
      </c>
      <c r="E363" s="1001"/>
      <c r="F363" s="1001"/>
      <c r="G363" s="1001"/>
      <c r="H363" s="1001"/>
      <c r="I363" s="1001"/>
      <c r="J363" s="1001"/>
      <c r="K363" s="1303">
        <f>SUM(C363:J363)</f>
        <v>88674</v>
      </c>
      <c r="L363" s="746">
        <v>110000</v>
      </c>
    </row>
    <row r="364" spans="1:12">
      <c r="A364" s="367" t="s">
        <v>626</v>
      </c>
      <c r="B364" s="675" t="s">
        <v>239</v>
      </c>
      <c r="C364" s="1001"/>
      <c r="D364" s="1001"/>
      <c r="E364" s="1001"/>
      <c r="F364" s="1001"/>
      <c r="G364" s="1001"/>
      <c r="H364" s="1001"/>
      <c r="I364" s="1001"/>
      <c r="J364" s="1001"/>
      <c r="K364" s="1303">
        <f t="shared" ref="K364" si="31">SUM(C364:J364)</f>
        <v>0</v>
      </c>
      <c r="L364" s="746">
        <v>116000</v>
      </c>
    </row>
    <row r="365" spans="1:12" ht="12.75" customHeight="1" thickBot="1">
      <c r="A365" s="1304" t="s">
        <v>640</v>
      </c>
      <c r="B365" s="1169" t="s">
        <v>33</v>
      </c>
      <c r="C365" s="762">
        <f>SUM(C360:C364)</f>
        <v>0</v>
      </c>
      <c r="D365" s="762">
        <f t="shared" ref="D365:J365" si="32">SUM(D360:D364)</f>
        <v>95619</v>
      </c>
      <c r="E365" s="762">
        <f t="shared" si="32"/>
        <v>0</v>
      </c>
      <c r="F365" s="762">
        <f t="shared" si="32"/>
        <v>0</v>
      </c>
      <c r="G365" s="762">
        <f t="shared" si="32"/>
        <v>0</v>
      </c>
      <c r="H365" s="762">
        <f t="shared" si="32"/>
        <v>0</v>
      </c>
      <c r="I365" s="762">
        <f t="shared" si="32"/>
        <v>0</v>
      </c>
      <c r="J365" s="762">
        <f t="shared" si="32"/>
        <v>0</v>
      </c>
      <c r="K365" s="762">
        <f>SUM(K360:K364)</f>
        <v>95619</v>
      </c>
      <c r="L365" s="762">
        <f>SUM(L360:L364)</f>
        <v>226000</v>
      </c>
    </row>
    <row r="366" spans="1:12" ht="12.75" customHeight="1" thickTop="1">
      <c r="A366" s="1289" t="s">
        <v>1492</v>
      </c>
      <c r="B366" s="1196">
        <v>2400</v>
      </c>
      <c r="C366" s="751"/>
      <c r="D366" s="751"/>
      <c r="E366" s="751"/>
      <c r="F366" s="751"/>
      <c r="G366" s="751"/>
      <c r="H366" s="751"/>
      <c r="I366" s="751"/>
      <c r="J366" s="751"/>
      <c r="K366" s="751"/>
      <c r="L366" s="751"/>
    </row>
    <row r="367" spans="1:12" ht="12.75" customHeight="1">
      <c r="A367" s="1300" t="s">
        <v>948</v>
      </c>
      <c r="B367" s="1301">
        <v>2410</v>
      </c>
      <c r="C367" s="998"/>
      <c r="D367" s="998"/>
      <c r="E367" s="998"/>
      <c r="F367" s="998"/>
      <c r="G367" s="998"/>
      <c r="H367" s="998"/>
      <c r="I367" s="998"/>
      <c r="J367" s="998"/>
      <c r="K367" s="1305">
        <f>SUM(C367:J367)</f>
        <v>0</v>
      </c>
      <c r="L367" s="746"/>
    </row>
    <row r="368" spans="1:12" ht="12.75" customHeight="1">
      <c r="A368" s="1306" t="s">
        <v>1493</v>
      </c>
      <c r="B368" s="1307">
        <v>2490</v>
      </c>
      <c r="C368" s="998"/>
      <c r="D368" s="998"/>
      <c r="E368" s="998"/>
      <c r="F368" s="998"/>
      <c r="G368" s="998"/>
      <c r="H368" s="998"/>
      <c r="I368" s="998"/>
      <c r="J368" s="998"/>
      <c r="K368" s="1305">
        <f>SUM(C368:J368)</f>
        <v>0</v>
      </c>
      <c r="L368" s="746"/>
    </row>
    <row r="369" spans="1:12" ht="12.75" customHeight="1" thickBot="1">
      <c r="A369" s="1297" t="s">
        <v>220</v>
      </c>
      <c r="B369" s="1308">
        <v>2400</v>
      </c>
      <c r="C369" s="1309">
        <f>SUM(C367:C368)</f>
        <v>0</v>
      </c>
      <c r="D369" s="1309">
        <f t="shared" ref="D369:J369" si="33">SUM(D367:D368)</f>
        <v>0</v>
      </c>
      <c r="E369" s="1309">
        <f t="shared" si="33"/>
        <v>0</v>
      </c>
      <c r="F369" s="1309">
        <f t="shared" si="33"/>
        <v>0</v>
      </c>
      <c r="G369" s="1309">
        <f t="shared" si="33"/>
        <v>0</v>
      </c>
      <c r="H369" s="1309">
        <f t="shared" si="33"/>
        <v>0</v>
      </c>
      <c r="I369" s="1309">
        <f t="shared" si="33"/>
        <v>0</v>
      </c>
      <c r="J369" s="1309">
        <f t="shared" si="33"/>
        <v>0</v>
      </c>
      <c r="K369" s="1310">
        <f>SUM(K367:K368)</f>
        <v>0</v>
      </c>
      <c r="L369" s="762">
        <f>SUM(L367:L368)</f>
        <v>0</v>
      </c>
    </row>
    <row r="370" spans="1:12" ht="12.75" customHeight="1" thickTop="1">
      <c r="A370" s="1289" t="s">
        <v>1494</v>
      </c>
      <c r="B370" s="1196">
        <v>2500</v>
      </c>
      <c r="C370" s="751"/>
      <c r="D370" s="751"/>
      <c r="E370" s="751"/>
      <c r="F370" s="751"/>
      <c r="G370" s="751"/>
      <c r="H370" s="751"/>
      <c r="I370" s="751"/>
      <c r="J370" s="751"/>
      <c r="K370" s="751"/>
      <c r="L370" s="751"/>
    </row>
    <row r="371" spans="1:12" ht="12.75" customHeight="1">
      <c r="A371" s="1311" t="s">
        <v>949</v>
      </c>
      <c r="B371" s="1312">
        <v>2510</v>
      </c>
      <c r="C371" s="998"/>
      <c r="D371" s="998"/>
      <c r="E371" s="998"/>
      <c r="F371" s="998"/>
      <c r="G371" s="998"/>
      <c r="H371" s="998"/>
      <c r="I371" s="998"/>
      <c r="J371" s="998"/>
      <c r="K371" s="1305">
        <f t="shared" ref="K371:K377" si="34">SUM(C371:J371)</f>
        <v>0</v>
      </c>
      <c r="L371" s="746"/>
    </row>
    <row r="372" spans="1:12" ht="12.75" customHeight="1">
      <c r="A372" s="1311" t="s">
        <v>407</v>
      </c>
      <c r="B372" s="1312">
        <v>2520</v>
      </c>
      <c r="C372" s="998"/>
      <c r="D372" s="998"/>
      <c r="E372" s="998"/>
      <c r="F372" s="998"/>
      <c r="G372" s="998"/>
      <c r="H372" s="998"/>
      <c r="I372" s="998"/>
      <c r="J372" s="998"/>
      <c r="K372" s="1305">
        <f t="shared" si="34"/>
        <v>0</v>
      </c>
      <c r="L372" s="746"/>
    </row>
    <row r="373" spans="1:12" ht="12.75" customHeight="1">
      <c r="A373" s="1311" t="s">
        <v>542</v>
      </c>
      <c r="B373" s="314">
        <v>2530</v>
      </c>
      <c r="C373" s="998"/>
      <c r="D373" s="998"/>
      <c r="E373" s="998"/>
      <c r="F373" s="998"/>
      <c r="G373" s="998"/>
      <c r="H373" s="998"/>
      <c r="I373" s="998"/>
      <c r="J373" s="998"/>
      <c r="K373" s="772">
        <f>SUM(C373:J373)</f>
        <v>0</v>
      </c>
      <c r="L373" s="746"/>
    </row>
    <row r="374" spans="1:12" ht="12.75" customHeight="1">
      <c r="A374" s="1311" t="s">
        <v>160</v>
      </c>
      <c r="B374" s="1312">
        <v>2540</v>
      </c>
      <c r="C374" s="998"/>
      <c r="D374" s="998"/>
      <c r="E374" s="998"/>
      <c r="F374" s="998"/>
      <c r="G374" s="998"/>
      <c r="H374" s="998"/>
      <c r="I374" s="998"/>
      <c r="J374" s="998"/>
      <c r="K374" s="1305">
        <f t="shared" si="34"/>
        <v>0</v>
      </c>
      <c r="L374" s="746"/>
    </row>
    <row r="375" spans="1:12" ht="12.75" customHeight="1">
      <c r="A375" s="1311" t="s">
        <v>856</v>
      </c>
      <c r="B375" s="1312">
        <v>2550</v>
      </c>
      <c r="C375" s="998"/>
      <c r="D375" s="998"/>
      <c r="E375" s="998"/>
      <c r="F375" s="998"/>
      <c r="G375" s="998"/>
      <c r="H375" s="998"/>
      <c r="I375" s="998"/>
      <c r="J375" s="998"/>
      <c r="K375" s="1305">
        <f t="shared" si="34"/>
        <v>0</v>
      </c>
      <c r="L375" s="746"/>
    </row>
    <row r="376" spans="1:12" ht="12.75" customHeight="1">
      <c r="A376" s="1311" t="s">
        <v>98</v>
      </c>
      <c r="B376" s="1312">
        <v>2560</v>
      </c>
      <c r="C376" s="998"/>
      <c r="D376" s="998"/>
      <c r="E376" s="998"/>
      <c r="F376" s="998"/>
      <c r="G376" s="998"/>
      <c r="H376" s="998"/>
      <c r="I376" s="998"/>
      <c r="J376" s="998"/>
      <c r="K376" s="1305">
        <f t="shared" si="34"/>
        <v>0</v>
      </c>
      <c r="L376" s="746"/>
    </row>
    <row r="377" spans="1:12" ht="12.75" customHeight="1">
      <c r="A377" s="1311" t="s">
        <v>99</v>
      </c>
      <c r="B377" s="1312">
        <v>2570</v>
      </c>
      <c r="C377" s="998"/>
      <c r="D377" s="998"/>
      <c r="E377" s="998"/>
      <c r="F377" s="998"/>
      <c r="G377" s="998"/>
      <c r="H377" s="998"/>
      <c r="I377" s="998"/>
      <c r="J377" s="998"/>
      <c r="K377" s="1305">
        <f t="shared" si="34"/>
        <v>0</v>
      </c>
      <c r="L377" s="746"/>
    </row>
    <row r="378" spans="1:12" ht="12.75" customHeight="1" thickBot="1">
      <c r="A378" s="1313" t="s">
        <v>642</v>
      </c>
      <c r="B378" s="1314">
        <v>2500</v>
      </c>
      <c r="C378" s="1315">
        <f>SUM(C371:C377)</f>
        <v>0</v>
      </c>
      <c r="D378" s="1315">
        <f t="shared" ref="D378:K378" si="35">SUM(D371:D377)</f>
        <v>0</v>
      </c>
      <c r="E378" s="1315">
        <f t="shared" si="35"/>
        <v>0</v>
      </c>
      <c r="F378" s="1315">
        <f t="shared" si="35"/>
        <v>0</v>
      </c>
      <c r="G378" s="1315">
        <f t="shared" si="35"/>
        <v>0</v>
      </c>
      <c r="H378" s="1315">
        <f t="shared" si="35"/>
        <v>0</v>
      </c>
      <c r="I378" s="1315">
        <f t="shared" si="35"/>
        <v>0</v>
      </c>
      <c r="J378" s="1315">
        <f t="shared" si="35"/>
        <v>0</v>
      </c>
      <c r="K378" s="1315">
        <f t="shared" si="35"/>
        <v>0</v>
      </c>
      <c r="L378" s="766">
        <f>SUM(L371:L377)</f>
        <v>0</v>
      </c>
    </row>
    <row r="379" spans="1:12" ht="12.75" customHeight="1" thickTop="1">
      <c r="A379" s="1289" t="s">
        <v>1495</v>
      </c>
      <c r="B379" s="1196" t="s">
        <v>36</v>
      </c>
      <c r="C379" s="751"/>
      <c r="D379" s="751"/>
      <c r="E379" s="751"/>
      <c r="F379" s="751"/>
      <c r="G379" s="751"/>
      <c r="H379" s="751"/>
      <c r="I379" s="751"/>
      <c r="J379" s="751"/>
      <c r="K379" s="751"/>
      <c r="L379" s="751"/>
    </row>
    <row r="380" spans="1:12" ht="12.75" customHeight="1">
      <c r="A380" s="1311" t="s">
        <v>941</v>
      </c>
      <c r="B380" s="1312">
        <v>2610</v>
      </c>
      <c r="C380" s="998"/>
      <c r="D380" s="998"/>
      <c r="E380" s="998"/>
      <c r="F380" s="998"/>
      <c r="G380" s="998"/>
      <c r="H380" s="998"/>
      <c r="I380" s="998"/>
      <c r="J380" s="998"/>
      <c r="K380" s="1305">
        <f>SUM(C380:J380)</f>
        <v>0</v>
      </c>
      <c r="L380" s="746"/>
    </row>
    <row r="381" spans="1:12" ht="12.75" customHeight="1">
      <c r="A381" s="1311" t="s">
        <v>1496</v>
      </c>
      <c r="B381" s="1312">
        <v>2620</v>
      </c>
      <c r="C381" s="998"/>
      <c r="D381" s="998"/>
      <c r="E381" s="998"/>
      <c r="F381" s="998"/>
      <c r="G381" s="998"/>
      <c r="H381" s="998"/>
      <c r="I381" s="998"/>
      <c r="J381" s="998"/>
      <c r="K381" s="1305">
        <f t="shared" ref="K381:K384" si="36">SUM(C381:J381)</f>
        <v>0</v>
      </c>
      <c r="L381" s="746"/>
    </row>
    <row r="382" spans="1:12" ht="12.75" customHeight="1">
      <c r="A382" s="1311" t="s">
        <v>942</v>
      </c>
      <c r="B382" s="1312">
        <v>2630</v>
      </c>
      <c r="C382" s="998"/>
      <c r="D382" s="998"/>
      <c r="E382" s="998"/>
      <c r="F382" s="998"/>
      <c r="G382" s="998"/>
      <c r="H382" s="998"/>
      <c r="I382" s="998"/>
      <c r="J382" s="998"/>
      <c r="K382" s="1305">
        <f t="shared" si="36"/>
        <v>0</v>
      </c>
      <c r="L382" s="746"/>
    </row>
    <row r="383" spans="1:12" ht="12.75" customHeight="1">
      <c r="A383" s="1311" t="s">
        <v>349</v>
      </c>
      <c r="B383" s="1312">
        <v>2640</v>
      </c>
      <c r="C383" s="998"/>
      <c r="D383" s="998"/>
      <c r="E383" s="998"/>
      <c r="F383" s="998"/>
      <c r="G383" s="998"/>
      <c r="H383" s="998"/>
      <c r="I383" s="998"/>
      <c r="J383" s="998"/>
      <c r="K383" s="1305">
        <f t="shared" si="36"/>
        <v>0</v>
      </c>
      <c r="L383" s="746"/>
    </row>
    <row r="384" spans="1:12" ht="12.75" customHeight="1">
      <c r="A384" s="1311" t="s">
        <v>350</v>
      </c>
      <c r="B384" s="1312">
        <v>2660</v>
      </c>
      <c r="C384" s="998"/>
      <c r="D384" s="998"/>
      <c r="E384" s="998"/>
      <c r="F384" s="998"/>
      <c r="G384" s="998"/>
      <c r="H384" s="998"/>
      <c r="I384" s="998"/>
      <c r="J384" s="998"/>
      <c r="K384" s="1305">
        <f t="shared" si="36"/>
        <v>0</v>
      </c>
      <c r="L384" s="746"/>
    </row>
    <row r="385" spans="1:12" ht="12.75" customHeight="1" thickBot="1">
      <c r="A385" s="1313" t="s">
        <v>37</v>
      </c>
      <c r="B385" s="1316">
        <v>2600</v>
      </c>
      <c r="C385" s="1317">
        <f>SUM(C380:C384)</f>
        <v>0</v>
      </c>
      <c r="D385" s="1317">
        <f t="shared" ref="D385:J385" si="37">SUM(D380:D384)</f>
        <v>0</v>
      </c>
      <c r="E385" s="1317">
        <f t="shared" si="37"/>
        <v>0</v>
      </c>
      <c r="F385" s="1317">
        <f t="shared" si="37"/>
        <v>0</v>
      </c>
      <c r="G385" s="1317">
        <f t="shared" si="37"/>
        <v>0</v>
      </c>
      <c r="H385" s="1317">
        <f t="shared" si="37"/>
        <v>0</v>
      </c>
      <c r="I385" s="1317">
        <f t="shared" si="37"/>
        <v>0</v>
      </c>
      <c r="J385" s="1317">
        <f t="shared" si="37"/>
        <v>0</v>
      </c>
      <c r="K385" s="1317">
        <f>SUM(K380:K384)</f>
        <v>0</v>
      </c>
      <c r="L385" s="766">
        <f>SUM(L380:L384)</f>
        <v>0</v>
      </c>
    </row>
    <row r="386" spans="1:12" ht="12.75" customHeight="1" thickTop="1">
      <c r="A386" s="1289" t="s">
        <v>1497</v>
      </c>
      <c r="B386" s="1196">
        <v>2900</v>
      </c>
      <c r="C386" s="998"/>
      <c r="D386" s="998"/>
      <c r="E386" s="998"/>
      <c r="F386" s="998"/>
      <c r="G386" s="998"/>
      <c r="H386" s="998"/>
      <c r="I386" s="998"/>
      <c r="J386" s="998"/>
      <c r="K386" s="1318">
        <f>SUM(C386:J386)</f>
        <v>0</v>
      </c>
      <c r="L386" s="746"/>
    </row>
    <row r="387" spans="1:12" ht="12.75" customHeight="1" thickBot="1">
      <c r="A387" s="1313" t="s">
        <v>725</v>
      </c>
      <c r="B387" s="1319">
        <v>2000</v>
      </c>
      <c r="C387" s="1317">
        <f t="shared" ref="C387:J387" si="38">SUM(C353,C358,C365,C369,C378,C385,C386)</f>
        <v>0</v>
      </c>
      <c r="D387" s="1317">
        <f t="shared" si="38"/>
        <v>95619</v>
      </c>
      <c r="E387" s="1317">
        <f t="shared" si="38"/>
        <v>0</v>
      </c>
      <c r="F387" s="1317">
        <f t="shared" si="38"/>
        <v>0</v>
      </c>
      <c r="G387" s="1317">
        <f t="shared" si="38"/>
        <v>0</v>
      </c>
      <c r="H387" s="1317">
        <f t="shared" si="38"/>
        <v>0</v>
      </c>
      <c r="I387" s="1317">
        <f t="shared" si="38"/>
        <v>0</v>
      </c>
      <c r="J387" s="1317">
        <f t="shared" si="38"/>
        <v>0</v>
      </c>
      <c r="K387" s="1320">
        <f>SUM(C387:J387)</f>
        <v>95619</v>
      </c>
      <c r="L387" s="766">
        <f>SUM(L353,L358,L365,L369,L378,L385,L386)</f>
        <v>226000</v>
      </c>
    </row>
    <row r="388" spans="1:12" ht="12.75" customHeight="1" thickTop="1" thickBot="1">
      <c r="A388" s="1189" t="s">
        <v>1509</v>
      </c>
      <c r="B388" s="1188">
        <v>3000</v>
      </c>
      <c r="C388" s="998"/>
      <c r="D388" s="998"/>
      <c r="E388" s="998"/>
      <c r="F388" s="998"/>
      <c r="G388" s="998"/>
      <c r="H388" s="998"/>
      <c r="I388" s="998"/>
      <c r="J388" s="998"/>
      <c r="K388" s="1321">
        <f>SUM(C388:J388)</f>
        <v>0</v>
      </c>
      <c r="L388" s="746"/>
    </row>
    <row r="389" spans="1:12" ht="12.75" customHeight="1" thickTop="1" thickBot="1">
      <c r="A389" s="1189" t="s">
        <v>1358</v>
      </c>
      <c r="B389" s="1188" t="s">
        <v>767</v>
      </c>
      <c r="C389" s="1322"/>
      <c r="D389" s="1322"/>
      <c r="E389" s="1322"/>
      <c r="F389" s="1322"/>
      <c r="G389" s="1322"/>
      <c r="H389" s="1322"/>
      <c r="I389" s="1322"/>
      <c r="J389" s="1322"/>
      <c r="K389" s="1322"/>
      <c r="L389" s="1322"/>
    </row>
    <row r="390" spans="1:12" ht="12.75" customHeight="1" thickTop="1">
      <c r="A390" s="1289" t="s">
        <v>1498</v>
      </c>
      <c r="B390" s="1196"/>
      <c r="C390" s="751"/>
      <c r="D390" s="751"/>
      <c r="E390" s="751"/>
      <c r="F390" s="751"/>
      <c r="G390" s="751"/>
      <c r="H390" s="751"/>
      <c r="I390" s="751"/>
      <c r="J390" s="751"/>
      <c r="K390" s="751"/>
      <c r="L390" s="1322"/>
    </row>
    <row r="391" spans="1:12" ht="12.75" customHeight="1">
      <c r="A391" s="1311" t="s">
        <v>438</v>
      </c>
      <c r="B391" s="1312">
        <v>4110</v>
      </c>
      <c r="C391" s="751"/>
      <c r="D391" s="751"/>
      <c r="E391" s="999"/>
      <c r="F391" s="751"/>
      <c r="G391" s="751"/>
      <c r="H391" s="999"/>
      <c r="I391" s="751"/>
      <c r="J391" s="751"/>
      <c r="K391" s="1276">
        <f t="shared" ref="K391:K396" si="39">SUM(C391:J391)</f>
        <v>0</v>
      </c>
      <c r="L391" s="746"/>
    </row>
    <row r="392" spans="1:12" ht="12.75" customHeight="1">
      <c r="A392" s="1323" t="s">
        <v>252</v>
      </c>
      <c r="B392" s="1324">
        <v>4120</v>
      </c>
      <c r="C392" s="751"/>
      <c r="D392" s="751"/>
      <c r="E392" s="999"/>
      <c r="F392" s="751"/>
      <c r="G392" s="751"/>
      <c r="H392" s="999"/>
      <c r="I392" s="751"/>
      <c r="J392" s="751"/>
      <c r="K392" s="1279">
        <f t="shared" si="39"/>
        <v>0</v>
      </c>
      <c r="L392" s="746"/>
    </row>
    <row r="393" spans="1:12" ht="12.75" customHeight="1">
      <c r="A393" s="1325" t="s">
        <v>253</v>
      </c>
      <c r="B393" s="1326">
        <v>4130</v>
      </c>
      <c r="C393" s="751"/>
      <c r="D393" s="751"/>
      <c r="E393" s="999"/>
      <c r="F393" s="751"/>
      <c r="G393" s="751"/>
      <c r="H393" s="999"/>
      <c r="I393" s="751"/>
      <c r="J393" s="751"/>
      <c r="K393" s="1279">
        <f t="shared" si="39"/>
        <v>0</v>
      </c>
      <c r="L393" s="746"/>
    </row>
    <row r="394" spans="1:12" ht="12.75" customHeight="1">
      <c r="A394" s="1325" t="s">
        <v>621</v>
      </c>
      <c r="B394" s="1326">
        <v>4140</v>
      </c>
      <c r="C394" s="751"/>
      <c r="D394" s="751"/>
      <c r="E394" s="999"/>
      <c r="F394" s="751"/>
      <c r="G394" s="751"/>
      <c r="H394" s="999"/>
      <c r="I394" s="751"/>
      <c r="J394" s="751"/>
      <c r="K394" s="1279">
        <f t="shared" si="39"/>
        <v>0</v>
      </c>
      <c r="L394" s="746"/>
    </row>
    <row r="395" spans="1:12" ht="12.75" customHeight="1">
      <c r="A395" s="1325" t="s">
        <v>85</v>
      </c>
      <c r="B395" s="1326">
        <v>4170</v>
      </c>
      <c r="C395" s="751"/>
      <c r="D395" s="751"/>
      <c r="E395" s="999"/>
      <c r="F395" s="751"/>
      <c r="G395" s="751"/>
      <c r="H395" s="999"/>
      <c r="I395" s="751"/>
      <c r="J395" s="751"/>
      <c r="K395" s="1279">
        <f t="shared" si="39"/>
        <v>0</v>
      </c>
      <c r="L395" s="746"/>
    </row>
    <row r="396" spans="1:12" ht="12.75" customHeight="1">
      <c r="A396" s="1327" t="s">
        <v>1499</v>
      </c>
      <c r="B396" s="1328">
        <v>4190</v>
      </c>
      <c r="C396" s="751"/>
      <c r="D396" s="751"/>
      <c r="E396" s="999"/>
      <c r="F396" s="751"/>
      <c r="G396" s="751"/>
      <c r="H396" s="999"/>
      <c r="I396" s="751"/>
      <c r="J396" s="751"/>
      <c r="K396" s="1279">
        <f t="shared" si="39"/>
        <v>0</v>
      </c>
      <c r="L396" s="746"/>
    </row>
    <row r="397" spans="1:12" ht="12.75" customHeight="1" thickBot="1">
      <c r="A397" s="1329" t="s">
        <v>1500</v>
      </c>
      <c r="B397" s="1330">
        <v>4100</v>
      </c>
      <c r="C397" s="751"/>
      <c r="D397" s="751"/>
      <c r="E397" s="1331">
        <f>SUM(E391:E396)</f>
        <v>0</v>
      </c>
      <c r="F397" s="751"/>
      <c r="G397" s="751"/>
      <c r="H397" s="1332">
        <f>SUM(H391:H396)</f>
        <v>0</v>
      </c>
      <c r="I397" s="751"/>
      <c r="J397" s="751"/>
      <c r="K397" s="1332">
        <f>SUM(K391:K396)</f>
        <v>0</v>
      </c>
      <c r="L397" s="766">
        <f>SUM(L391:L396)</f>
        <v>0</v>
      </c>
    </row>
    <row r="398" spans="1:12" ht="12.75" customHeight="1" thickTop="1">
      <c r="A398" s="1333" t="s">
        <v>213</v>
      </c>
      <c r="B398" s="1334">
        <v>4210</v>
      </c>
      <c r="C398" s="751"/>
      <c r="D398" s="751"/>
      <c r="E398" s="751"/>
      <c r="F398" s="751"/>
      <c r="G398" s="751"/>
      <c r="H398" s="999"/>
      <c r="I398" s="751"/>
      <c r="J398" s="751"/>
      <c r="K398" s="1276">
        <f t="shared" ref="K398:K404" si="40">SUM(C398:J398)</f>
        <v>0</v>
      </c>
      <c r="L398" s="746"/>
    </row>
    <row r="399" spans="1:12" ht="12.75" customHeight="1">
      <c r="A399" s="1335" t="s">
        <v>623</v>
      </c>
      <c r="B399" s="1336">
        <v>4220</v>
      </c>
      <c r="C399" s="751"/>
      <c r="D399" s="751"/>
      <c r="E399" s="751"/>
      <c r="F399" s="751"/>
      <c r="G399" s="751"/>
      <c r="H399" s="999"/>
      <c r="I399" s="751"/>
      <c r="J399" s="751"/>
      <c r="K399" s="1276">
        <f t="shared" si="40"/>
        <v>0</v>
      </c>
      <c r="L399" s="746"/>
    </row>
    <row r="400" spans="1:12" ht="12.75" customHeight="1">
      <c r="A400" s="1337" t="s">
        <v>624</v>
      </c>
      <c r="B400" s="1336">
        <v>4230</v>
      </c>
      <c r="C400" s="751"/>
      <c r="D400" s="751"/>
      <c r="E400" s="751"/>
      <c r="F400" s="751"/>
      <c r="G400" s="751"/>
      <c r="H400" s="999"/>
      <c r="I400" s="751"/>
      <c r="J400" s="751"/>
      <c r="K400" s="1276">
        <f t="shared" si="40"/>
        <v>0</v>
      </c>
      <c r="L400" s="746"/>
    </row>
    <row r="401" spans="1:12" ht="12.75" customHeight="1">
      <c r="A401" s="1335" t="s">
        <v>685</v>
      </c>
      <c r="B401" s="1336">
        <v>4240</v>
      </c>
      <c r="C401" s="751"/>
      <c r="D401" s="751"/>
      <c r="E401" s="751"/>
      <c r="F401" s="751"/>
      <c r="G401" s="751"/>
      <c r="H401" s="999"/>
      <c r="I401" s="751"/>
      <c r="J401" s="751"/>
      <c r="K401" s="1276">
        <f t="shared" si="40"/>
        <v>0</v>
      </c>
      <c r="L401" s="746"/>
    </row>
    <row r="402" spans="1:12" ht="12.75" customHeight="1">
      <c r="A402" s="1335" t="s">
        <v>625</v>
      </c>
      <c r="B402" s="1336">
        <v>4270</v>
      </c>
      <c r="C402" s="751"/>
      <c r="D402" s="751"/>
      <c r="E402" s="751"/>
      <c r="F402" s="751"/>
      <c r="G402" s="751"/>
      <c r="H402" s="999"/>
      <c r="I402" s="751"/>
      <c r="J402" s="751"/>
      <c r="K402" s="1276">
        <f t="shared" si="40"/>
        <v>0</v>
      </c>
      <c r="L402" s="746"/>
    </row>
    <row r="403" spans="1:12" ht="12.75" customHeight="1">
      <c r="A403" s="1335" t="s">
        <v>613</v>
      </c>
      <c r="B403" s="1336">
        <v>4280</v>
      </c>
      <c r="C403" s="751"/>
      <c r="D403" s="751"/>
      <c r="E403" s="751"/>
      <c r="F403" s="751"/>
      <c r="G403" s="751"/>
      <c r="H403" s="999"/>
      <c r="I403" s="751"/>
      <c r="J403" s="751"/>
      <c r="K403" s="1276">
        <f t="shared" si="40"/>
        <v>0</v>
      </c>
      <c r="L403" s="746"/>
    </row>
    <row r="404" spans="1:12" ht="12.75" customHeight="1">
      <c r="A404" s="1337" t="s">
        <v>1501</v>
      </c>
      <c r="B404" s="1338">
        <v>4290</v>
      </c>
      <c r="C404" s="751"/>
      <c r="D404" s="751"/>
      <c r="E404" s="751"/>
      <c r="F404" s="751"/>
      <c r="G404" s="751"/>
      <c r="H404" s="999"/>
      <c r="I404" s="751"/>
      <c r="J404" s="751"/>
      <c r="K404" s="1276">
        <f t="shared" si="40"/>
        <v>0</v>
      </c>
      <c r="L404" s="746"/>
    </row>
    <row r="405" spans="1:12" ht="12.75" customHeight="1" thickBot="1">
      <c r="A405" s="1339" t="s">
        <v>1502</v>
      </c>
      <c r="B405" s="1330">
        <v>4200</v>
      </c>
      <c r="C405" s="751"/>
      <c r="D405" s="751"/>
      <c r="E405" s="751"/>
      <c r="F405" s="751"/>
      <c r="G405" s="751"/>
      <c r="H405" s="1340">
        <f>SUM(H398:H404)</f>
        <v>0</v>
      </c>
      <c r="I405" s="751"/>
      <c r="J405" s="751"/>
      <c r="K405" s="1340">
        <f>SUM(K398:K404)</f>
        <v>0</v>
      </c>
      <c r="L405" s="766">
        <f>SUM(L398:L404)</f>
        <v>0</v>
      </c>
    </row>
    <row r="406" spans="1:12" ht="12.75" customHeight="1" thickTop="1">
      <c r="A406" s="1341" t="s">
        <v>615</v>
      </c>
      <c r="B406" s="1342">
        <v>4310</v>
      </c>
      <c r="C406" s="751"/>
      <c r="D406" s="751"/>
      <c r="E406" s="751"/>
      <c r="F406" s="751"/>
      <c r="G406" s="751"/>
      <c r="H406" s="999"/>
      <c r="I406" s="751"/>
      <c r="J406" s="751"/>
      <c r="K406" s="1276">
        <f t="shared" ref="K406:K412" si="41">SUM(C406:J406)</f>
        <v>0</v>
      </c>
      <c r="L406" s="746"/>
    </row>
    <row r="407" spans="1:12" ht="12.75" customHeight="1">
      <c r="A407" s="1325" t="s">
        <v>616</v>
      </c>
      <c r="B407" s="1343">
        <v>4320</v>
      </c>
      <c r="C407" s="751"/>
      <c r="D407" s="751"/>
      <c r="E407" s="751"/>
      <c r="F407" s="751"/>
      <c r="G407" s="751"/>
      <c r="H407" s="999"/>
      <c r="I407" s="751"/>
      <c r="J407" s="751"/>
      <c r="K407" s="1276">
        <f t="shared" si="41"/>
        <v>0</v>
      </c>
      <c r="L407" s="746"/>
    </row>
    <row r="408" spans="1:12" ht="12.75" customHeight="1">
      <c r="A408" s="1325" t="s">
        <v>1503</v>
      </c>
      <c r="B408" s="1343">
        <v>4330</v>
      </c>
      <c r="C408" s="751"/>
      <c r="D408" s="751"/>
      <c r="E408" s="751"/>
      <c r="F408" s="751"/>
      <c r="G408" s="751"/>
      <c r="H408" s="999"/>
      <c r="I408" s="751"/>
      <c r="J408" s="751"/>
      <c r="K408" s="1276">
        <f t="shared" si="41"/>
        <v>0</v>
      </c>
      <c r="L408" s="746"/>
    </row>
    <row r="409" spans="1:12" ht="12.75" customHeight="1">
      <c r="A409" s="1325" t="s">
        <v>617</v>
      </c>
      <c r="B409" s="1343">
        <v>4340</v>
      </c>
      <c r="C409" s="751"/>
      <c r="D409" s="751"/>
      <c r="E409" s="751"/>
      <c r="F409" s="751"/>
      <c r="G409" s="751"/>
      <c r="H409" s="999"/>
      <c r="I409" s="751"/>
      <c r="J409" s="751"/>
      <c r="K409" s="1276">
        <f t="shared" si="41"/>
        <v>0</v>
      </c>
      <c r="L409" s="746"/>
    </row>
    <row r="410" spans="1:12" ht="12.75" customHeight="1">
      <c r="A410" s="1325" t="s">
        <v>683</v>
      </c>
      <c r="B410" s="1343">
        <v>4370</v>
      </c>
      <c r="C410" s="751"/>
      <c r="D410" s="751"/>
      <c r="E410" s="751"/>
      <c r="F410" s="751"/>
      <c r="G410" s="751"/>
      <c r="H410" s="999"/>
      <c r="I410" s="751"/>
      <c r="J410" s="751"/>
      <c r="K410" s="1276">
        <f t="shared" si="41"/>
        <v>0</v>
      </c>
      <c r="L410" s="746"/>
    </row>
    <row r="411" spans="1:12" ht="12.75" customHeight="1">
      <c r="A411" s="1325" t="s">
        <v>684</v>
      </c>
      <c r="B411" s="1343">
        <v>4380</v>
      </c>
      <c r="C411" s="751"/>
      <c r="D411" s="751"/>
      <c r="E411" s="751"/>
      <c r="F411" s="751"/>
      <c r="G411" s="751"/>
      <c r="H411" s="999"/>
      <c r="I411" s="751"/>
      <c r="J411" s="751"/>
      <c r="K411" s="1276">
        <f t="shared" si="41"/>
        <v>0</v>
      </c>
      <c r="L411" s="746"/>
    </row>
    <row r="412" spans="1:12" ht="12.75" customHeight="1">
      <c r="A412" s="1325" t="s">
        <v>1504</v>
      </c>
      <c r="B412" s="1343">
        <v>4390</v>
      </c>
      <c r="C412" s="751"/>
      <c r="D412" s="751"/>
      <c r="E412" s="1003"/>
      <c r="F412" s="751"/>
      <c r="G412" s="751"/>
      <c r="H412" s="999"/>
      <c r="I412" s="751"/>
      <c r="J412" s="751"/>
      <c r="K412" s="1276">
        <f t="shared" si="41"/>
        <v>0</v>
      </c>
      <c r="L412" s="746"/>
    </row>
    <row r="413" spans="1:12" ht="12.75" customHeight="1" thickBot="1">
      <c r="A413" s="1344" t="s">
        <v>1505</v>
      </c>
      <c r="B413" s="1308">
        <v>4300</v>
      </c>
      <c r="C413" s="751"/>
      <c r="D413" s="751"/>
      <c r="E413" s="1332">
        <f>SUM(E406:E412)</f>
        <v>0</v>
      </c>
      <c r="F413" s="751"/>
      <c r="G413" s="751"/>
      <c r="H413" s="1332">
        <f>SUM(H406:H412)</f>
        <v>0</v>
      </c>
      <c r="I413" s="751"/>
      <c r="J413" s="751"/>
      <c r="K413" s="1332">
        <f>SUM(K406:K412)</f>
        <v>0</v>
      </c>
      <c r="L413" s="766">
        <f>SUM(L406:L412)</f>
        <v>0</v>
      </c>
    </row>
    <row r="414" spans="1:12" ht="12.75" customHeight="1" thickTop="1">
      <c r="A414" s="1345" t="s">
        <v>1506</v>
      </c>
      <c r="B414" s="1346">
        <v>4400</v>
      </c>
      <c r="C414" s="751"/>
      <c r="D414" s="751"/>
      <c r="E414" s="1004"/>
      <c r="F414" s="751"/>
      <c r="G414" s="751"/>
      <c r="H414" s="1004"/>
      <c r="I414" s="751"/>
      <c r="J414" s="751"/>
      <c r="K414" s="1347">
        <f>SUM(C414:J414)</f>
        <v>0</v>
      </c>
      <c r="L414" s="746"/>
    </row>
    <row r="415" spans="1:12" ht="12.75" customHeight="1" thickBot="1">
      <c r="A415" s="1339" t="s">
        <v>1359</v>
      </c>
      <c r="B415" s="1330">
        <v>4000</v>
      </c>
      <c r="C415" s="751"/>
      <c r="D415" s="751"/>
      <c r="E415" s="1332">
        <f>SUM(E397,E405,E413,E414)</f>
        <v>0</v>
      </c>
      <c r="F415" s="751"/>
      <c r="G415" s="751"/>
      <c r="H415" s="1332">
        <f>SUM(H397,H405,H413,H414)</f>
        <v>0</v>
      </c>
      <c r="I415" s="751"/>
      <c r="J415" s="751"/>
      <c r="K415" s="1332">
        <f>SUM(K397,K405,K413,K414)</f>
        <v>0</v>
      </c>
      <c r="L415" s="766">
        <f>SUM(L397,L405,L413,L414)</f>
        <v>0</v>
      </c>
    </row>
    <row r="416" spans="1:12" ht="15.75" customHeight="1" thickTop="1">
      <c r="A416" s="1214" t="s">
        <v>803</v>
      </c>
      <c r="B416" s="1160" t="s">
        <v>434</v>
      </c>
      <c r="C416" s="747"/>
      <c r="D416" s="747"/>
      <c r="E416" s="747"/>
      <c r="F416" s="747"/>
      <c r="G416" s="747"/>
      <c r="H416" s="747"/>
      <c r="I416" s="747"/>
      <c r="J416" s="747"/>
      <c r="K416" s="747"/>
      <c r="L416" s="747"/>
    </row>
    <row r="417" spans="1:12" ht="15.75" customHeight="1">
      <c r="A417" s="364" t="s">
        <v>549</v>
      </c>
      <c r="B417" s="365"/>
      <c r="C417" s="747"/>
      <c r="D417" s="747"/>
      <c r="E417" s="747"/>
      <c r="F417" s="747"/>
      <c r="G417" s="747"/>
      <c r="H417" s="782"/>
      <c r="I417" s="747"/>
      <c r="J417" s="747"/>
      <c r="K417" s="782"/>
      <c r="L417" s="782"/>
    </row>
    <row r="418" spans="1:12">
      <c r="A418" s="1268" t="s">
        <v>86</v>
      </c>
      <c r="B418" s="1165" t="s">
        <v>804</v>
      </c>
      <c r="C418" s="751"/>
      <c r="D418" s="751"/>
      <c r="E418" s="751"/>
      <c r="F418" s="751"/>
      <c r="G418" s="751"/>
      <c r="H418" s="752"/>
      <c r="I418" s="751"/>
      <c r="J418" s="751"/>
      <c r="K418" s="772">
        <f>H418</f>
        <v>0</v>
      </c>
      <c r="L418" s="752"/>
    </row>
    <row r="419" spans="1:12">
      <c r="A419" s="1164" t="s">
        <v>87</v>
      </c>
      <c r="B419" s="1165">
        <v>5120</v>
      </c>
      <c r="C419" s="751"/>
      <c r="D419" s="751"/>
      <c r="E419" s="751"/>
      <c r="F419" s="751"/>
      <c r="G419" s="751"/>
      <c r="H419" s="808"/>
      <c r="I419" s="751"/>
      <c r="J419" s="751"/>
      <c r="K419" s="772">
        <f t="shared" ref="K419:K422" si="42">H419</f>
        <v>0</v>
      </c>
      <c r="L419" s="808"/>
    </row>
    <row r="420" spans="1:12" ht="12.75" customHeight="1">
      <c r="A420" s="1268" t="s">
        <v>1045</v>
      </c>
      <c r="B420" s="1165" t="s">
        <v>551</v>
      </c>
      <c r="C420" s="751"/>
      <c r="D420" s="751"/>
      <c r="E420" s="751"/>
      <c r="F420" s="751"/>
      <c r="G420" s="751"/>
      <c r="H420" s="752"/>
      <c r="I420" s="751"/>
      <c r="J420" s="751"/>
      <c r="K420" s="772">
        <f t="shared" si="42"/>
        <v>0</v>
      </c>
      <c r="L420" s="752"/>
    </row>
    <row r="421" spans="1:12" ht="12.75" customHeight="1">
      <c r="A421" s="1164" t="s">
        <v>88</v>
      </c>
      <c r="B421" s="1165" t="s">
        <v>523</v>
      </c>
      <c r="C421" s="751"/>
      <c r="D421" s="751"/>
      <c r="E421" s="751"/>
      <c r="F421" s="751"/>
      <c r="G421" s="751"/>
      <c r="H421" s="808"/>
      <c r="I421" s="751"/>
      <c r="J421" s="751"/>
      <c r="K421" s="772">
        <f t="shared" si="42"/>
        <v>0</v>
      </c>
      <c r="L421" s="808"/>
    </row>
    <row r="422" spans="1:12">
      <c r="A422" s="1164" t="s">
        <v>805</v>
      </c>
      <c r="B422" s="1177">
        <v>5150</v>
      </c>
      <c r="C422" s="751"/>
      <c r="D422" s="751"/>
      <c r="E422" s="751"/>
      <c r="F422" s="751"/>
      <c r="G422" s="751"/>
      <c r="H422" s="746"/>
      <c r="I422" s="751"/>
      <c r="J422" s="751"/>
      <c r="K422" s="772">
        <f t="shared" si="42"/>
        <v>0</v>
      </c>
      <c r="L422" s="746"/>
    </row>
    <row r="423" spans="1:12" ht="15" thickBot="1">
      <c r="A423" s="1255" t="s">
        <v>806</v>
      </c>
      <c r="B423" s="1169" t="s">
        <v>641</v>
      </c>
      <c r="C423" s="747"/>
      <c r="D423" s="747"/>
      <c r="E423" s="747"/>
      <c r="F423" s="747"/>
      <c r="G423" s="747"/>
      <c r="H423" s="762">
        <f>SUM(H418:H422)</f>
        <v>0</v>
      </c>
      <c r="I423" s="751"/>
      <c r="J423" s="751"/>
      <c r="K423" s="762">
        <f>SUM(K418:K422)</f>
        <v>0</v>
      </c>
      <c r="L423" s="762">
        <f>SUM(L418:L422)</f>
        <v>0</v>
      </c>
    </row>
    <row r="424" spans="1:12" ht="15" thickTop="1">
      <c r="A424" s="1250" t="s">
        <v>82</v>
      </c>
      <c r="B424" s="1251" t="s">
        <v>38</v>
      </c>
      <c r="C424" s="747"/>
      <c r="D424" s="747"/>
      <c r="E424" s="747"/>
      <c r="F424" s="747"/>
      <c r="G424" s="747"/>
      <c r="H424" s="795"/>
      <c r="I424" s="747"/>
      <c r="J424" s="747"/>
      <c r="K424" s="1211">
        <f>SUM(H424)</f>
        <v>0</v>
      </c>
      <c r="L424" s="795"/>
    </row>
    <row r="425" spans="1:12" ht="29">
      <c r="A425" s="1252" t="s">
        <v>1294</v>
      </c>
      <c r="B425" s="1234" t="s">
        <v>31</v>
      </c>
      <c r="C425" s="747"/>
      <c r="D425" s="747"/>
      <c r="E425" s="747"/>
      <c r="F425" s="747"/>
      <c r="G425" s="747"/>
      <c r="H425" s="746"/>
      <c r="I425" s="747"/>
      <c r="J425" s="747"/>
      <c r="K425" s="772">
        <f>SUM(H425)</f>
        <v>0</v>
      </c>
      <c r="L425" s="746"/>
    </row>
    <row r="426" spans="1:12">
      <c r="A426" s="1172" t="s">
        <v>686</v>
      </c>
      <c r="B426" s="1234" t="s">
        <v>83</v>
      </c>
      <c r="C426" s="747"/>
      <c r="D426" s="747"/>
      <c r="E426" s="747"/>
      <c r="F426" s="747"/>
      <c r="G426" s="747"/>
      <c r="H426" s="746"/>
      <c r="I426" s="747"/>
      <c r="J426" s="747"/>
      <c r="K426" s="772">
        <f>H426</f>
        <v>0</v>
      </c>
      <c r="L426" s="746"/>
    </row>
    <row r="427" spans="1:12" ht="15" thickBot="1">
      <c r="A427" s="1212" t="s">
        <v>569</v>
      </c>
      <c r="B427" s="1213" t="s">
        <v>434</v>
      </c>
      <c r="C427" s="747"/>
      <c r="D427" s="747"/>
      <c r="E427" s="747"/>
      <c r="F427" s="747"/>
      <c r="G427" s="747"/>
      <c r="H427" s="789">
        <f>SUM(H423,H424,H425,H426)</f>
        <v>0</v>
      </c>
      <c r="I427" s="747"/>
      <c r="J427" s="747"/>
      <c r="K427" s="789">
        <f>SUM(K423,K424,K425,K426)</f>
        <v>0</v>
      </c>
      <c r="L427" s="789">
        <f>SUM(L423,L424,L425,L426)</f>
        <v>0</v>
      </c>
    </row>
    <row r="428" spans="1:12" ht="15.75" customHeight="1" thickTop="1" thickBot="1">
      <c r="A428" s="1235" t="s">
        <v>807</v>
      </c>
      <c r="B428" s="1188" t="s">
        <v>768</v>
      </c>
      <c r="C428" s="747"/>
      <c r="D428" s="747"/>
      <c r="E428" s="751"/>
      <c r="F428" s="747"/>
      <c r="G428" s="747"/>
      <c r="H428" s="747"/>
      <c r="I428" s="751"/>
      <c r="J428" s="751"/>
      <c r="K428" s="747"/>
      <c r="L428" s="792"/>
    </row>
    <row r="429" spans="1:12" ht="12.75" customHeight="1" thickTop="1" thickBot="1">
      <c r="A429" s="1212" t="s">
        <v>445</v>
      </c>
      <c r="B429" s="1348"/>
      <c r="C429" s="762">
        <f>SUM(C344+C387+C388)</f>
        <v>0</v>
      </c>
      <c r="D429" s="762">
        <f>SUM(D344+D387+D388)</f>
        <v>95619</v>
      </c>
      <c r="E429" s="762">
        <f>SUM(E344+E387+E388+E415)</f>
        <v>0</v>
      </c>
      <c r="F429" s="762">
        <f>SUM(F344+F387+F388)</f>
        <v>0</v>
      </c>
      <c r="G429" s="762">
        <f>SUM(G344+G387+G388)</f>
        <v>0</v>
      </c>
      <c r="H429" s="762">
        <f>SUM(H344+H387+H388+H415+H427)</f>
        <v>0</v>
      </c>
      <c r="I429" s="762">
        <f>SUM(I344+I387+I388)</f>
        <v>0</v>
      </c>
      <c r="J429" s="762">
        <f>SUM(J344+J387+J388)</f>
        <v>0</v>
      </c>
      <c r="K429" s="762">
        <f>SUM(K344+K387+K388+K415+K427)</f>
        <v>95619</v>
      </c>
      <c r="L429" s="789">
        <f>SUM(L344+L387+L388+L415+L423+L428)</f>
        <v>226000</v>
      </c>
    </row>
    <row r="430" spans="1:12" ht="12.75" customHeight="1" thickTop="1">
      <c r="A430" s="1881" t="s">
        <v>896</v>
      </c>
      <c r="B430" s="1882"/>
      <c r="C430" s="747"/>
      <c r="D430" s="747"/>
      <c r="E430" s="747"/>
      <c r="F430" s="747"/>
      <c r="G430" s="747"/>
      <c r="H430" s="747"/>
      <c r="I430" s="747"/>
      <c r="J430" s="747"/>
      <c r="K430" s="787">
        <f>'Revenues 10-15'!J270-'Expenditures 16-24'!K429</f>
        <v>291761</v>
      </c>
      <c r="L430" s="747"/>
    </row>
    <row r="431" spans="1:12" ht="6" customHeight="1">
      <c r="A431" s="1201"/>
      <c r="B431" s="1222"/>
      <c r="C431" s="1203"/>
      <c r="D431" s="1203"/>
      <c r="E431" s="1203"/>
      <c r="F431" s="1203"/>
      <c r="G431" s="1203"/>
      <c r="H431" s="1203"/>
      <c r="I431" s="1203"/>
      <c r="J431" s="1203"/>
      <c r="K431" s="1203"/>
      <c r="L431" s="1203"/>
    </row>
    <row r="432" spans="1:12" s="104" customFormat="1" ht="16.75" customHeight="1">
      <c r="A432" s="1871" t="s">
        <v>867</v>
      </c>
      <c r="B432" s="1872"/>
      <c r="C432" s="756"/>
      <c r="D432" s="757"/>
      <c r="E432" s="757"/>
      <c r="F432" s="757"/>
      <c r="G432" s="757"/>
      <c r="H432" s="757"/>
      <c r="I432" s="757"/>
      <c r="J432" s="757"/>
      <c r="K432" s="757"/>
      <c r="L432" s="764"/>
    </row>
    <row r="433" spans="1:12" s="123" customFormat="1" ht="15.75" customHeight="1">
      <c r="A433" s="985" t="s">
        <v>756</v>
      </c>
      <c r="B433" s="1208" t="s">
        <v>508</v>
      </c>
      <c r="C433" s="747"/>
      <c r="D433" s="747"/>
      <c r="E433" s="747"/>
      <c r="F433" s="747"/>
      <c r="G433" s="747"/>
      <c r="H433" s="747"/>
      <c r="I433" s="747"/>
      <c r="J433" s="747"/>
      <c r="K433" s="747"/>
      <c r="L433" s="747"/>
    </row>
    <row r="434" spans="1:12" ht="15.75" customHeight="1">
      <c r="A434" s="1349" t="s">
        <v>546</v>
      </c>
      <c r="B434" s="1350"/>
      <c r="C434" s="782"/>
      <c r="D434" s="782"/>
      <c r="E434" s="782"/>
      <c r="F434" s="782"/>
      <c r="G434" s="782"/>
      <c r="H434" s="782"/>
      <c r="I434" s="747"/>
      <c r="J434" s="747"/>
      <c r="K434" s="782"/>
      <c r="L434" s="782"/>
    </row>
    <row r="435" spans="1:12">
      <c r="A435" s="1164" t="s">
        <v>4</v>
      </c>
      <c r="B435" s="1165">
        <v>2530</v>
      </c>
      <c r="C435" s="746"/>
      <c r="D435" s="746"/>
      <c r="E435" s="746"/>
      <c r="F435" s="746"/>
      <c r="G435" s="746"/>
      <c r="H435" s="746"/>
      <c r="I435" s="746"/>
      <c r="J435" s="746"/>
      <c r="K435" s="772">
        <f>SUM(C435:J435)</f>
        <v>0</v>
      </c>
      <c r="L435" s="746">
        <v>70000</v>
      </c>
    </row>
    <row r="436" spans="1:12">
      <c r="A436" s="1164" t="s">
        <v>160</v>
      </c>
      <c r="B436" s="1165">
        <v>2540</v>
      </c>
      <c r="C436" s="746"/>
      <c r="D436" s="746"/>
      <c r="E436" s="746"/>
      <c r="F436" s="746"/>
      <c r="G436" s="746"/>
      <c r="H436" s="746"/>
      <c r="I436" s="746"/>
      <c r="J436" s="746"/>
      <c r="K436" s="772">
        <f>SUM(C436:J436)</f>
        <v>0</v>
      </c>
      <c r="L436" s="746"/>
    </row>
    <row r="437" spans="1:12" ht="12.75" customHeight="1" thickBot="1">
      <c r="A437" s="1168" t="s">
        <v>642</v>
      </c>
      <c r="B437" s="1169" t="s">
        <v>35</v>
      </c>
      <c r="C437" s="762">
        <f>SUM(C435:C436)</f>
        <v>0</v>
      </c>
      <c r="D437" s="762">
        <f t="shared" ref="D437:L437" si="43">SUM(D435:D436)</f>
        <v>0</v>
      </c>
      <c r="E437" s="762">
        <f t="shared" si="43"/>
        <v>0</v>
      </c>
      <c r="F437" s="762">
        <f t="shared" si="43"/>
        <v>0</v>
      </c>
      <c r="G437" s="762">
        <f t="shared" si="43"/>
        <v>0</v>
      </c>
      <c r="H437" s="762">
        <f t="shared" si="43"/>
        <v>0</v>
      </c>
      <c r="I437" s="762">
        <f t="shared" si="43"/>
        <v>0</v>
      </c>
      <c r="J437" s="762">
        <f t="shared" si="43"/>
        <v>0</v>
      </c>
      <c r="K437" s="762">
        <f t="shared" si="43"/>
        <v>0</v>
      </c>
      <c r="L437" s="762">
        <f t="shared" si="43"/>
        <v>70000</v>
      </c>
    </row>
    <row r="438" spans="1:12" ht="12.75" customHeight="1" thickTop="1">
      <c r="A438" s="1184" t="s">
        <v>880</v>
      </c>
      <c r="B438" s="1181" t="s">
        <v>513</v>
      </c>
      <c r="C438" s="752"/>
      <c r="D438" s="752"/>
      <c r="E438" s="752"/>
      <c r="F438" s="752"/>
      <c r="G438" s="752"/>
      <c r="H438" s="752"/>
      <c r="I438" s="752"/>
      <c r="J438" s="752"/>
      <c r="K438" s="1351">
        <f>SUM(C438:J438)</f>
        <v>0</v>
      </c>
      <c r="L438" s="752"/>
    </row>
    <row r="439" spans="1:12" ht="12.75" customHeight="1" thickBot="1">
      <c r="A439" s="1168" t="s">
        <v>558</v>
      </c>
      <c r="B439" s="1183" t="s">
        <v>508</v>
      </c>
      <c r="C439" s="762">
        <f>SUM(C437:C438)</f>
        <v>0</v>
      </c>
      <c r="D439" s="762">
        <f t="shared" ref="D439:L439" si="44">SUM(D437:D438)</f>
        <v>0</v>
      </c>
      <c r="E439" s="762">
        <f t="shared" si="44"/>
        <v>0</v>
      </c>
      <c r="F439" s="762">
        <f t="shared" si="44"/>
        <v>0</v>
      </c>
      <c r="G439" s="762">
        <f t="shared" si="44"/>
        <v>0</v>
      </c>
      <c r="H439" s="762">
        <f t="shared" si="44"/>
        <v>0</v>
      </c>
      <c r="I439" s="762">
        <f t="shared" si="44"/>
        <v>0</v>
      </c>
      <c r="J439" s="762">
        <f t="shared" si="44"/>
        <v>0</v>
      </c>
      <c r="K439" s="762">
        <f t="shared" si="44"/>
        <v>0</v>
      </c>
      <c r="L439" s="762">
        <f t="shared" si="44"/>
        <v>70000</v>
      </c>
    </row>
    <row r="440" spans="1:12" s="123" customFormat="1" ht="15.75" customHeight="1" thickTop="1">
      <c r="A440" s="1189" t="s">
        <v>559</v>
      </c>
      <c r="B440" s="1171" t="s">
        <v>767</v>
      </c>
      <c r="C440" s="747"/>
      <c r="D440" s="747"/>
      <c r="E440" s="747"/>
      <c r="F440" s="747"/>
      <c r="G440" s="747"/>
      <c r="H440" s="747"/>
      <c r="I440" s="747"/>
      <c r="J440" s="747"/>
      <c r="K440" s="747"/>
      <c r="L440" s="747"/>
    </row>
    <row r="441" spans="1:12">
      <c r="A441" s="1352" t="s">
        <v>1360</v>
      </c>
      <c r="B441" s="1257" t="s">
        <v>1352</v>
      </c>
      <c r="C441" s="747"/>
      <c r="D441" s="747"/>
      <c r="E441" s="747"/>
      <c r="F441" s="747"/>
      <c r="G441" s="747"/>
      <c r="H441" s="749"/>
      <c r="I441" s="1353"/>
      <c r="J441" s="747"/>
      <c r="K441" s="767">
        <f>H441</f>
        <v>0</v>
      </c>
      <c r="L441" s="749"/>
    </row>
    <row r="442" spans="1:12" ht="12.75" customHeight="1">
      <c r="A442" s="1164" t="s">
        <v>1361</v>
      </c>
      <c r="B442" s="1165" t="s">
        <v>1354</v>
      </c>
      <c r="C442" s="747"/>
      <c r="D442" s="747"/>
      <c r="E442" s="747"/>
      <c r="F442" s="747"/>
      <c r="G442" s="747"/>
      <c r="H442" s="746"/>
      <c r="I442" s="1353"/>
      <c r="J442" s="747"/>
      <c r="K442" s="772">
        <f>H442</f>
        <v>0</v>
      </c>
      <c r="L442" s="746"/>
    </row>
    <row r="443" spans="1:12" ht="12.75" customHeight="1">
      <c r="A443" s="1352" t="s">
        <v>622</v>
      </c>
      <c r="B443" s="1257" t="s">
        <v>497</v>
      </c>
      <c r="C443" s="747"/>
      <c r="D443" s="747"/>
      <c r="E443" s="747"/>
      <c r="F443" s="747"/>
      <c r="G443" s="747"/>
      <c r="H443" s="753"/>
      <c r="I443" s="1353"/>
      <c r="J443" s="747"/>
      <c r="K443" s="766">
        <f>H443</f>
        <v>0</v>
      </c>
      <c r="L443" s="753"/>
    </row>
    <row r="444" spans="1:12" ht="12.75" customHeight="1" thickBot="1">
      <c r="A444" s="1168" t="s">
        <v>1188</v>
      </c>
      <c r="B444" s="1169" t="s">
        <v>767</v>
      </c>
      <c r="C444" s="747"/>
      <c r="D444" s="747"/>
      <c r="E444" s="747"/>
      <c r="F444" s="747"/>
      <c r="G444" s="747"/>
      <c r="H444" s="762">
        <f>SUM(H441:H443)</f>
        <v>0</v>
      </c>
      <c r="I444" s="1353"/>
      <c r="J444" s="747"/>
      <c r="K444" s="762">
        <f>SUM(K441:K443)</f>
        <v>0</v>
      </c>
      <c r="L444" s="762">
        <f>SUM(L441:L443)</f>
        <v>0</v>
      </c>
    </row>
    <row r="445" spans="1:12" s="123" customFormat="1" ht="15.75" customHeight="1" thickTop="1">
      <c r="A445" s="1189" t="s">
        <v>851</v>
      </c>
      <c r="B445" s="1171" t="s">
        <v>434</v>
      </c>
      <c r="C445" s="747"/>
      <c r="D445" s="747"/>
      <c r="E445" s="747"/>
      <c r="F445" s="747"/>
      <c r="G445" s="747"/>
      <c r="H445" s="747"/>
      <c r="I445" s="747"/>
      <c r="J445" s="747"/>
      <c r="K445" s="747"/>
      <c r="L445" s="747"/>
    </row>
    <row r="446" spans="1:12" s="123" customFormat="1" ht="15.75" customHeight="1">
      <c r="A446" s="364" t="s">
        <v>561</v>
      </c>
      <c r="B446" s="365"/>
      <c r="C446" s="747"/>
      <c r="D446" s="747"/>
      <c r="E446" s="747"/>
      <c r="F446" s="747"/>
      <c r="G446" s="747"/>
      <c r="H446" s="747"/>
      <c r="I446" s="747"/>
      <c r="J446" s="747"/>
      <c r="K446" s="782"/>
      <c r="L446" s="782"/>
    </row>
    <row r="447" spans="1:12">
      <c r="A447" s="1164" t="s">
        <v>86</v>
      </c>
      <c r="B447" s="1165">
        <v>5110</v>
      </c>
      <c r="C447" s="747"/>
      <c r="D447" s="747"/>
      <c r="E447" s="747"/>
      <c r="F447" s="747"/>
      <c r="G447" s="747"/>
      <c r="H447" s="746"/>
      <c r="I447" s="747"/>
      <c r="J447" s="747"/>
      <c r="K447" s="772">
        <f>SUM(C447:J447)</f>
        <v>0</v>
      </c>
      <c r="L447" s="746"/>
    </row>
    <row r="448" spans="1:12" ht="12.75" customHeight="1">
      <c r="A448" s="1166" t="s">
        <v>553</v>
      </c>
      <c r="B448" s="1150" t="s">
        <v>552</v>
      </c>
      <c r="C448" s="747"/>
      <c r="D448" s="747"/>
      <c r="E448" s="747"/>
      <c r="F448" s="747"/>
      <c r="G448" s="747"/>
      <c r="H448" s="746"/>
      <c r="I448" s="747"/>
      <c r="J448" s="747"/>
      <c r="K448" s="772">
        <f>SUM(C448:J448)</f>
        <v>0</v>
      </c>
      <c r="L448" s="746"/>
    </row>
    <row r="449" spans="1:12" ht="12.75" customHeight="1" thickBot="1">
      <c r="A449" s="1168" t="s">
        <v>560</v>
      </c>
      <c r="B449" s="1169" t="s">
        <v>641</v>
      </c>
      <c r="C449" s="747"/>
      <c r="D449" s="747"/>
      <c r="E449" s="747"/>
      <c r="F449" s="747"/>
      <c r="G449" s="747"/>
      <c r="H449" s="789">
        <f>SUM(H447:H448)</f>
        <v>0</v>
      </c>
      <c r="I449" s="747"/>
      <c r="J449" s="747"/>
      <c r="K449" s="789">
        <f>SUM(K447:K448)</f>
        <v>0</v>
      </c>
      <c r="L449" s="789">
        <f>SUM(L447:L448)</f>
        <v>0</v>
      </c>
    </row>
    <row r="450" spans="1:12" ht="15.75" customHeight="1" thickTop="1">
      <c r="A450" s="1217" t="s">
        <v>82</v>
      </c>
      <c r="B450" s="1218" t="s">
        <v>38</v>
      </c>
      <c r="C450" s="751"/>
      <c r="D450" s="751"/>
      <c r="E450" s="751"/>
      <c r="F450" s="751"/>
      <c r="G450" s="751"/>
      <c r="H450" s="753"/>
      <c r="I450" s="751"/>
      <c r="J450" s="751"/>
      <c r="K450" s="767">
        <f>SUM(C450:J450)</f>
        <v>0</v>
      </c>
      <c r="L450" s="753"/>
    </row>
    <row r="451" spans="1:12" s="1356" customFormat="1" ht="29.25" customHeight="1">
      <c r="A451" s="1354" t="s">
        <v>1295</v>
      </c>
      <c r="B451" s="1355">
        <v>5300</v>
      </c>
      <c r="C451" s="831"/>
      <c r="D451" s="832"/>
      <c r="E451" s="832"/>
      <c r="F451" s="831"/>
      <c r="G451" s="832"/>
      <c r="H451" s="833"/>
      <c r="I451" s="832"/>
      <c r="J451" s="832"/>
      <c r="K451" s="772">
        <f>SUM(C451:J451)</f>
        <v>0</v>
      </c>
      <c r="L451" s="834"/>
    </row>
    <row r="452" spans="1:12" ht="12.75" customHeight="1" thickBot="1">
      <c r="A452" s="1357" t="s">
        <v>524</v>
      </c>
      <c r="B452" s="1216" t="s">
        <v>434</v>
      </c>
      <c r="C452" s="751"/>
      <c r="D452" s="751"/>
      <c r="E452" s="751"/>
      <c r="F452" s="751"/>
      <c r="G452" s="751"/>
      <c r="H452" s="789">
        <f>SUM(H449,H450,H451)</f>
        <v>0</v>
      </c>
      <c r="I452" s="751"/>
      <c r="J452" s="751"/>
      <c r="K452" s="789">
        <f>SUM(K449,K450,K451)</f>
        <v>0</v>
      </c>
      <c r="L452" s="789">
        <f>SUM(L449,L450,L451)</f>
        <v>0</v>
      </c>
    </row>
    <row r="453" spans="1:12" s="123" customFormat="1" ht="15.75" customHeight="1" thickTop="1" thickBot="1">
      <c r="A453" s="1159" t="s">
        <v>852</v>
      </c>
      <c r="B453" s="1199" t="s">
        <v>768</v>
      </c>
      <c r="C453" s="782"/>
      <c r="D453" s="782"/>
      <c r="E453" s="782"/>
      <c r="F453" s="782"/>
      <c r="G453" s="782"/>
      <c r="H453" s="782"/>
      <c r="I453" s="782"/>
      <c r="J453" s="747"/>
      <c r="K453" s="782"/>
      <c r="L453" s="793"/>
    </row>
    <row r="454" spans="1:12" ht="12.75" customHeight="1" thickTop="1" thickBot="1">
      <c r="A454" s="1253" t="s">
        <v>445</v>
      </c>
      <c r="B454" s="1358"/>
      <c r="C454" s="762">
        <f t="shared" ref="C454:L454" si="45">SUM(C439,C444,C452,C453)</f>
        <v>0</v>
      </c>
      <c r="D454" s="762">
        <f t="shared" si="45"/>
        <v>0</v>
      </c>
      <c r="E454" s="762">
        <f t="shared" si="45"/>
        <v>0</v>
      </c>
      <c r="F454" s="762">
        <f t="shared" si="45"/>
        <v>0</v>
      </c>
      <c r="G454" s="762">
        <f t="shared" si="45"/>
        <v>0</v>
      </c>
      <c r="H454" s="762">
        <f t="shared" si="45"/>
        <v>0</v>
      </c>
      <c r="I454" s="762">
        <f t="shared" si="45"/>
        <v>0</v>
      </c>
      <c r="J454" s="762">
        <f t="shared" si="45"/>
        <v>0</v>
      </c>
      <c r="K454" s="762">
        <f t="shared" si="45"/>
        <v>0</v>
      </c>
      <c r="L454" s="762">
        <f t="shared" si="45"/>
        <v>70000</v>
      </c>
    </row>
    <row r="455" spans="1:12" ht="15" thickTop="1">
      <c r="A455" s="1895" t="s">
        <v>896</v>
      </c>
      <c r="B455" s="1896"/>
      <c r="C455" s="777"/>
      <c r="D455" s="777"/>
      <c r="E455" s="810"/>
      <c r="F455" s="810"/>
      <c r="G455" s="810"/>
      <c r="H455" s="810"/>
      <c r="I455" s="810"/>
      <c r="J455" s="782"/>
      <c r="K455" s="772">
        <f>'Revenues 10-15'!K270-'Expenditures 16-24'!K454</f>
        <v>40784</v>
      </c>
      <c r="L455" s="777"/>
    </row>
  </sheetData>
  <sheetProtection algorithmName="SHA-512" hashValue="34dzWRxhIKBcFkuS9P6Ly8na2CYnDT5MKkoj8xJjVZWS33XmqSlqPw1SfEkm8t/A7hzRuHNqEvH5zOd8uqR5/w==" saltValue="hpeixGN2F1I3Ova0PViPvA==" spinCount="100000" sheet="1" objects="1" scenarios="1"/>
  <mergeCells count="21">
    <mergeCell ref="A455:B455"/>
    <mergeCell ref="A179:B179"/>
    <mergeCell ref="A215:B215"/>
    <mergeCell ref="A293:B293"/>
    <mergeCell ref="A118:B118"/>
    <mergeCell ref="A119:B119"/>
    <mergeCell ref="A1:A2"/>
    <mergeCell ref="A432:B432"/>
    <mergeCell ref="A121:B121"/>
    <mergeCell ref="A158:B158"/>
    <mergeCell ref="A3:B3"/>
    <mergeCell ref="A295:B295"/>
    <mergeCell ref="A310:B310"/>
    <mergeCell ref="A430:B430"/>
    <mergeCell ref="A309:B309"/>
    <mergeCell ref="A155:B155"/>
    <mergeCell ref="A292:B292"/>
    <mergeCell ref="A156:B156"/>
    <mergeCell ref="A217:B217"/>
    <mergeCell ref="A312:B312"/>
    <mergeCell ref="A314:B314"/>
  </mergeCells>
  <phoneticPr fontId="23" type="noConversion"/>
  <dataValidations disablePrompts="1" count="1">
    <dataValidation type="whole" allowBlank="1" showInputMessage="1" showErrorMessage="1" error="Please enter whole number.  Decimals are not allowed." sqref="C316:J343 C355:J357 C347:J352 C360:J362 C367:J368 H428 C380:J384 C386:J386 C388:J388 E406:H412 C390:J396 H398:H404 E414:H414 C371:J372 C374:J377" xr:uid="{BBEA2B90-5BF1-4A40-9358-8C6718AF861C}">
      <formula1>-9999999999</formula1>
      <formula2>9999999999</formula2>
    </dataValidation>
  </dataValidations>
  <printOptions headings="1" gridLinesSet="0"/>
  <pageMargins left="0.1" right="0.2" top="0.61" bottom="0.35" header="0.28000000000000003" footer="0.1"/>
  <pageSetup scale="52" firstPageNumber="16" fitToHeight="0" orientation="landscape" useFirstPageNumber="1" r:id="rId1"/>
  <headerFooter alignWithMargins="0">
    <oddHeader>&amp;L&amp;8Page &amp;P&amp;C&amp;"Arial,Bold"&amp;9STATEMENT OF EXPENDITURES DISBURSED/EXPENDITURES, BUDGET TO ACTUAL
FOR THE YEAR ENDING JUNE 30, 2022&amp;R&amp;8Page &amp;P</oddHeader>
    <oddFooter>&amp;L&amp;8Print Date: &amp;D
&amp;F</oddFooter>
  </headerFooter>
  <rowBreaks count="1" manualBreakCount="1">
    <brk id="156" max="16383" man="1"/>
  </row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F36"/>
  <sheetViews>
    <sheetView showGridLines="0" defaultGridColor="0" colorId="8" zoomScaleNormal="100" workbookViewId="0">
      <selection activeCell="B10" sqref="B10"/>
    </sheetView>
  </sheetViews>
  <sheetFormatPr baseColWidth="10" defaultColWidth="9.1640625" defaultRowHeight="14"/>
  <cols>
    <col min="1" max="1" width="41.5" style="168" customWidth="1"/>
    <col min="2" max="5" width="17.6640625" style="366" customWidth="1"/>
    <col min="6" max="6" width="17.6640625" style="122" customWidth="1"/>
    <col min="7" max="7" width="4.33203125" style="122" customWidth="1"/>
    <col min="8" max="8" width="33.33203125" style="122" customWidth="1"/>
    <col min="9" max="16384" width="9.1640625" style="122"/>
  </cols>
  <sheetData>
    <row r="1" spans="1:6" ht="33.75" customHeight="1">
      <c r="A1" s="708" t="s">
        <v>102</v>
      </c>
      <c r="B1" s="122"/>
      <c r="C1" s="122"/>
      <c r="D1" s="122"/>
      <c r="E1" s="122"/>
    </row>
    <row r="2" spans="1:6" ht="39.75" customHeight="1">
      <c r="A2" s="1899" t="s">
        <v>1336</v>
      </c>
      <c r="B2" s="844" t="str">
        <f>"Taxes Received 7-1-"&amp;MID('AFR22'!E2,3,2)-1&amp;" thru 6-30-"&amp;MID('AFR22'!E2,3,2)&amp;" (from "&amp;'AFR22'!E2-2&amp;" Levy &amp; Prior Levies)  *"</f>
        <v>Taxes Received 7-1-21 thru 6-30-22 (from 2020 Levy &amp; Prior Levies)  *</v>
      </c>
      <c r="C2" s="845" t="str">
        <f>"Taxes Received (from the "&amp;'AFR22'!E2-1&amp;" Levy)"</f>
        <v>Taxes Received (from the 2021 Levy)</v>
      </c>
      <c r="D2" s="845" t="str">
        <f>"Taxes Received (from "&amp;'AFR22'!E2-2&amp;" &amp; Prior Levies)"</f>
        <v>Taxes Received (from 2020 &amp; Prior Levies)</v>
      </c>
      <c r="E2" s="845" t="str">
        <f>"Total Estimated Taxes (from the "&amp;'AFR22'!E2-1&amp;" Levy)   "</f>
        <v xml:space="preserve">Total Estimated Taxes (from the 2021 Levy)   </v>
      </c>
      <c r="F2" s="845" t="str">
        <f>"Estimated Taxes Due (from the "&amp;'AFR22'!E2-1&amp;" Levy)"</f>
        <v>Estimated Taxes Due (from the 2021 Levy)</v>
      </c>
    </row>
    <row r="3" spans="1:6" ht="12" customHeight="1">
      <c r="A3" s="1900"/>
      <c r="B3" s="588"/>
      <c r="C3" s="589"/>
      <c r="D3" s="590" t="s">
        <v>214</v>
      </c>
      <c r="E3" s="589"/>
      <c r="F3" s="590" t="s">
        <v>215</v>
      </c>
    </row>
    <row r="4" spans="1:6" ht="13.75" customHeight="1">
      <c r="A4" s="367" t="s">
        <v>1031</v>
      </c>
      <c r="B4" s="835">
        <f>'Revenues 10-15'!C5</f>
        <v>16128500</v>
      </c>
      <c r="C4" s="836"/>
      <c r="D4" s="837">
        <f>B4-C4</f>
        <v>16128500</v>
      </c>
      <c r="E4" s="836">
        <v>16703969</v>
      </c>
      <c r="F4" s="837">
        <f>E4-C4</f>
        <v>16703969</v>
      </c>
    </row>
    <row r="5" spans="1:6" ht="13.75" customHeight="1">
      <c r="A5" s="367" t="s">
        <v>776</v>
      </c>
      <c r="B5" s="838">
        <f>'Revenues 10-15'!D5</f>
        <v>3833244</v>
      </c>
      <c r="C5" s="822"/>
      <c r="D5" s="839">
        <f t="shared" ref="D5:D18" si="0">B5-C5</f>
        <v>3833244</v>
      </c>
      <c r="E5" s="822">
        <v>3885548</v>
      </c>
      <c r="F5" s="839">
        <f>E5-C5</f>
        <v>3885548</v>
      </c>
    </row>
    <row r="6" spans="1:6" ht="13.75" customHeight="1">
      <c r="A6" s="367" t="s">
        <v>357</v>
      </c>
      <c r="B6" s="838">
        <f>'Revenues 10-15'!E5</f>
        <v>3437725</v>
      </c>
      <c r="C6" s="822"/>
      <c r="D6" s="839">
        <f t="shared" si="0"/>
        <v>3437725</v>
      </c>
      <c r="E6" s="822">
        <v>3647428</v>
      </c>
      <c r="F6" s="839">
        <f t="shared" ref="F6:F18" si="1">E6-C6</f>
        <v>3647428</v>
      </c>
    </row>
    <row r="7" spans="1:6" ht="13.75" customHeight="1">
      <c r="A7" s="367" t="s">
        <v>137</v>
      </c>
      <c r="B7" s="838">
        <f>'Revenues 10-15'!F5</f>
        <v>1508824</v>
      </c>
      <c r="C7" s="822"/>
      <c r="D7" s="839">
        <f t="shared" si="0"/>
        <v>1508824</v>
      </c>
      <c r="E7" s="822">
        <v>1435964</v>
      </c>
      <c r="F7" s="839">
        <f t="shared" si="1"/>
        <v>1435964</v>
      </c>
    </row>
    <row r="8" spans="1:6" ht="13.75" customHeight="1">
      <c r="A8" s="367" t="s">
        <v>1054</v>
      </c>
      <c r="B8" s="838">
        <f>'Revenues 10-15'!G5</f>
        <v>326236</v>
      </c>
      <c r="C8" s="822"/>
      <c r="D8" s="839">
        <f t="shared" si="0"/>
        <v>326236</v>
      </c>
      <c r="E8" s="822">
        <v>337873</v>
      </c>
      <c r="F8" s="839">
        <f t="shared" si="1"/>
        <v>337873</v>
      </c>
    </row>
    <row r="9" spans="1:6" ht="13.75" customHeight="1">
      <c r="A9" s="367" t="s">
        <v>354</v>
      </c>
      <c r="B9" s="838">
        <v>0</v>
      </c>
      <c r="C9" s="822"/>
      <c r="D9" s="839">
        <f t="shared" si="0"/>
        <v>0</v>
      </c>
      <c r="E9" s="822"/>
      <c r="F9" s="839">
        <f t="shared" si="1"/>
        <v>0</v>
      </c>
    </row>
    <row r="10" spans="1:6" ht="13.75" customHeight="1">
      <c r="A10" s="367" t="s">
        <v>353</v>
      </c>
      <c r="B10" s="838">
        <f>'Revenues 10-15'!I5</f>
        <v>329469</v>
      </c>
      <c r="C10" s="822"/>
      <c r="D10" s="839">
        <f t="shared" si="0"/>
        <v>329469</v>
      </c>
      <c r="E10" s="822">
        <v>109811</v>
      </c>
      <c r="F10" s="839">
        <f t="shared" si="1"/>
        <v>109811</v>
      </c>
    </row>
    <row r="11" spans="1:6">
      <c r="A11" s="367" t="s">
        <v>355</v>
      </c>
      <c r="B11" s="838">
        <f>'Revenues 10-15'!J5</f>
        <v>387380</v>
      </c>
      <c r="C11" s="822"/>
      <c r="D11" s="839">
        <f t="shared" si="0"/>
        <v>387380</v>
      </c>
      <c r="E11" s="822">
        <v>228065</v>
      </c>
      <c r="F11" s="839">
        <f t="shared" si="1"/>
        <v>228065</v>
      </c>
    </row>
    <row r="12" spans="1:6" ht="13.75" customHeight="1">
      <c r="A12" s="367" t="s">
        <v>139</v>
      </c>
      <c r="B12" s="838">
        <f>'Revenues 10-15'!K5</f>
        <v>40784</v>
      </c>
      <c r="C12" s="822"/>
      <c r="D12" s="839">
        <f t="shared" si="0"/>
        <v>40784</v>
      </c>
      <c r="E12" s="822">
        <v>40958</v>
      </c>
      <c r="F12" s="839">
        <f t="shared" si="1"/>
        <v>40958</v>
      </c>
    </row>
    <row r="13" spans="1:6" ht="13.75" customHeight="1">
      <c r="A13" s="367" t="s">
        <v>839</v>
      </c>
      <c r="B13" s="838">
        <f>SUM('Revenues 10-15'!C6:D6)</f>
        <v>374342</v>
      </c>
      <c r="C13" s="822"/>
      <c r="D13" s="839">
        <f t="shared" si="0"/>
        <v>374342</v>
      </c>
      <c r="E13" s="822">
        <v>275199</v>
      </c>
      <c r="F13" s="839">
        <f t="shared" si="1"/>
        <v>275199</v>
      </c>
    </row>
    <row r="14" spans="1:6" ht="13.75" customHeight="1">
      <c r="A14" s="367" t="s">
        <v>356</v>
      </c>
      <c r="B14" s="838">
        <f>SUM('Revenues 10-15'!C7:D7,'Revenues 10-15'!F7:H7)</f>
        <v>326236</v>
      </c>
      <c r="C14" s="822"/>
      <c r="D14" s="839">
        <f t="shared" si="0"/>
        <v>326236</v>
      </c>
      <c r="E14" s="822">
        <v>337873</v>
      </c>
      <c r="F14" s="839">
        <f t="shared" si="1"/>
        <v>337873</v>
      </c>
    </row>
    <row r="15" spans="1:6" ht="13.75" customHeight="1">
      <c r="A15" s="367" t="s">
        <v>1033</v>
      </c>
      <c r="B15" s="838">
        <f>SUM('Revenues 10-15'!D9:E9,'Revenues 10-15'!H9)</f>
        <v>0</v>
      </c>
      <c r="C15" s="822"/>
      <c r="D15" s="839">
        <f t="shared" si="0"/>
        <v>0</v>
      </c>
      <c r="E15" s="822"/>
      <c r="F15" s="839">
        <f t="shared" si="1"/>
        <v>0</v>
      </c>
    </row>
    <row r="16" spans="1:6" ht="13.75" customHeight="1">
      <c r="A16" s="367" t="s">
        <v>1034</v>
      </c>
      <c r="B16" s="838">
        <f>'Revenues 10-15'!G8</f>
        <v>448571</v>
      </c>
      <c r="C16" s="822"/>
      <c r="D16" s="839">
        <f t="shared" si="0"/>
        <v>448571</v>
      </c>
      <c r="E16" s="822">
        <v>464577</v>
      </c>
      <c r="F16" s="839">
        <f t="shared" si="1"/>
        <v>464577</v>
      </c>
    </row>
    <row r="17" spans="1:6" ht="13.75" customHeight="1">
      <c r="A17" s="367" t="s">
        <v>1035</v>
      </c>
      <c r="B17" s="838">
        <f>'Revenues 10-15'!C10</f>
        <v>0</v>
      </c>
      <c r="C17" s="822"/>
      <c r="D17" s="839">
        <f t="shared" si="0"/>
        <v>0</v>
      </c>
      <c r="E17" s="822"/>
      <c r="F17" s="839">
        <f t="shared" si="1"/>
        <v>0</v>
      </c>
    </row>
    <row r="18" spans="1:6" ht="13.75" customHeight="1">
      <c r="A18" s="367" t="s">
        <v>682</v>
      </c>
      <c r="B18" s="838">
        <f>SUM('Revenues 10-15'!C11:K11)</f>
        <v>0</v>
      </c>
      <c r="C18" s="822"/>
      <c r="D18" s="839">
        <f t="shared" si="0"/>
        <v>0</v>
      </c>
      <c r="E18" s="822"/>
      <c r="F18" s="839">
        <f t="shared" si="1"/>
        <v>0</v>
      </c>
    </row>
    <row r="19" spans="1:6" ht="13.75" customHeight="1" thickBot="1">
      <c r="A19" s="662" t="s">
        <v>1036</v>
      </c>
      <c r="B19" s="840">
        <f>SUM(B4:B18)</f>
        <v>27141311</v>
      </c>
      <c r="C19" s="840">
        <f>SUM(C4:C18)</f>
        <v>0</v>
      </c>
      <c r="D19" s="840">
        <f>SUM(D4:D18)</f>
        <v>27141311</v>
      </c>
      <c r="E19" s="840">
        <f>SUM(E4:E18)</f>
        <v>27467265</v>
      </c>
      <c r="F19" s="840">
        <f>SUM(F4:F18)</f>
        <v>27467265</v>
      </c>
    </row>
    <row r="20" spans="1:6" ht="15" thickTop="1">
      <c r="F20" s="347"/>
    </row>
    <row r="21" spans="1:6">
      <c r="A21" s="368" t="s">
        <v>4857</v>
      </c>
      <c r="B21" s="369"/>
      <c r="F21" s="347"/>
    </row>
    <row r="22" spans="1:6">
      <c r="A22" s="370" t="s">
        <v>562</v>
      </c>
      <c r="B22" s="371"/>
    </row>
    <row r="23" spans="1:6" ht="9.5" customHeight="1">
      <c r="A23" s="122"/>
      <c r="B23" s="122"/>
      <c r="C23" s="122"/>
      <c r="D23" s="122"/>
      <c r="E23" s="122"/>
    </row>
    <row r="24" spans="1:6">
      <c r="A24" s="238"/>
      <c r="D24" s="122"/>
      <c r="E24" s="122"/>
    </row>
    <row r="25" spans="1:6">
      <c r="A25" s="238"/>
      <c r="D25" s="122"/>
      <c r="E25" s="122"/>
    </row>
    <row r="26" spans="1:6">
      <c r="A26" s="122"/>
      <c r="B26" s="122"/>
      <c r="C26" s="122"/>
      <c r="D26" s="122"/>
      <c r="E26" s="122"/>
    </row>
    <row r="27" spans="1:6">
      <c r="A27" s="122"/>
      <c r="B27" s="122"/>
      <c r="C27" s="122"/>
      <c r="D27" s="122"/>
      <c r="E27" s="122"/>
    </row>
    <row r="28" spans="1:6">
      <c r="A28" s="122"/>
      <c r="B28" s="122"/>
      <c r="C28" s="122"/>
      <c r="D28" s="122"/>
      <c r="E28" s="122"/>
    </row>
    <row r="29" spans="1:6">
      <c r="A29" s="122"/>
      <c r="B29" s="122"/>
      <c r="C29" s="122"/>
      <c r="D29" s="122"/>
      <c r="E29" s="122"/>
    </row>
    <row r="30" spans="1:6">
      <c r="A30" s="122"/>
      <c r="B30" s="122"/>
      <c r="C30" s="122"/>
      <c r="D30" s="122"/>
      <c r="E30" s="122"/>
    </row>
    <row r="31" spans="1:6">
      <c r="A31" s="122"/>
      <c r="B31" s="122"/>
      <c r="C31" s="122"/>
      <c r="D31" s="122"/>
      <c r="E31" s="122"/>
    </row>
    <row r="32" spans="1:6">
      <c r="A32" s="122"/>
      <c r="B32" s="122"/>
      <c r="C32" s="122"/>
      <c r="D32" s="122"/>
      <c r="E32" s="122"/>
    </row>
    <row r="33" s="122" customFormat="1" ht="9.5" customHeight="1"/>
    <row r="34" s="122" customFormat="1" ht="9.5" customHeight="1"/>
    <row r="35" s="122" customFormat="1" ht="9.5" customHeight="1"/>
    <row r="36" s="122" customFormat="1"/>
  </sheetData>
  <sheetProtection algorithmName="SHA-512" hashValue="gqwIOrd8LFf7VF+4sJOCfeWNiVkQf0KHZeWiexhN3sZrdGf7QLg7XIlAyLG/kTGOt8DO8fX/idnMCYfscHwRTA==" saltValue="Q3aRxVVDKUOLFRKuaAwD0Q==" spinCount="100000" sheet="1" objects="1" scenarios="1"/>
  <mergeCells count="1">
    <mergeCell ref="A2:A3"/>
  </mergeCells>
  <phoneticPr fontId="23" type="noConversion"/>
  <printOptions headings="1" gridLinesSet="0"/>
  <pageMargins left="0.25" right="0.15" top="1.65" bottom="0.52" header="0.44" footer="0.17"/>
  <pageSetup scale="95" firstPageNumber="25" orientation="landscape" useFirstPageNumber="1" r:id="rId1"/>
  <headerFooter alignWithMargins="0">
    <oddHeader>&amp;L&amp;8Page &amp;P&amp;R&amp;8Page &amp;P</oddHeader>
    <oddFooter>&amp;L&amp;8Print Date: &amp;D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K59"/>
  <sheetViews>
    <sheetView showGridLines="0" defaultGridColor="0" topLeftCell="A29" colorId="8" zoomScale="110" zoomScaleNormal="110" workbookViewId="0">
      <selection activeCell="J35" sqref="J35"/>
    </sheetView>
  </sheetViews>
  <sheetFormatPr baseColWidth="10" defaultColWidth="9.1640625" defaultRowHeight="14"/>
  <cols>
    <col min="1" max="1" width="44" style="276" customWidth="1"/>
    <col min="2" max="2" width="12.1640625" style="276" customWidth="1"/>
    <col min="3" max="3" width="16.6640625" style="276" customWidth="1"/>
    <col min="4" max="5" width="15.6640625" style="276" customWidth="1"/>
    <col min="6" max="10" width="15.6640625" style="122" customWidth="1"/>
    <col min="11" max="16384" width="9.1640625" style="122"/>
  </cols>
  <sheetData>
    <row r="1" spans="1:7" ht="27" customHeight="1">
      <c r="A1" s="1901" t="s">
        <v>563</v>
      </c>
      <c r="B1" s="1902"/>
    </row>
    <row r="2" spans="1:7" ht="36">
      <c r="A2" s="1911" t="s">
        <v>1336</v>
      </c>
      <c r="B2" s="1912"/>
      <c r="C2" s="931" t="str">
        <f>"Outstanding        Beginning July 1, "&amp;'AFR22'!$E$2-1</f>
        <v>Outstanding        Beginning July 1, 2021</v>
      </c>
      <c r="D2" s="931" t="str">
        <f>"Issued                                        July 1, "&amp;'AFR22'!$E$2-1&amp;" thru           June 30, "&amp;'AFR22'!$E$2</f>
        <v>Issued                                        July 1, 2021 thru           June 30, 2022</v>
      </c>
      <c r="E2" s="931" t="str">
        <f>"Retired                                        July 1, "&amp;'AFR22'!$E$2-1&amp;" thru           June 30, "&amp;'AFR22'!$E$2</f>
        <v>Retired                                        July 1, 2021 thru           June 30, 2022</v>
      </c>
      <c r="F2" s="931" t="str">
        <f>"Outstanding            Ending June 30, "&amp;'AFR22'!$E$2</f>
        <v>Outstanding            Ending June 30, 2022</v>
      </c>
    </row>
    <row r="3" spans="1:7" ht="15.75" customHeight="1">
      <c r="A3" s="1918" t="s">
        <v>993</v>
      </c>
      <c r="B3" s="1919"/>
      <c r="C3" s="1903"/>
      <c r="D3" s="1904"/>
      <c r="E3" s="1904"/>
      <c r="F3" s="1905"/>
    </row>
    <row r="4" spans="1:7" ht="12.75" customHeight="1" thickBot="1">
      <c r="A4" s="1913" t="s">
        <v>564</v>
      </c>
      <c r="B4" s="1914"/>
      <c r="C4" s="815"/>
      <c r="D4" s="815"/>
      <c r="E4" s="815"/>
      <c r="F4" s="846">
        <f>SUM(C4+D4)-E4</f>
        <v>0</v>
      </c>
    </row>
    <row r="5" spans="1:7" ht="15.75" customHeight="1" thickTop="1">
      <c r="A5" s="1915" t="s">
        <v>990</v>
      </c>
      <c r="B5" s="1910"/>
      <c r="C5" s="1906"/>
      <c r="D5" s="1907"/>
      <c r="E5" s="1907"/>
      <c r="F5" s="1908"/>
    </row>
    <row r="6" spans="1:7" ht="12.75" customHeight="1" thickBot="1">
      <c r="A6" s="372" t="s">
        <v>63</v>
      </c>
      <c r="B6" s="373"/>
      <c r="C6" s="822"/>
      <c r="D6" s="822"/>
      <c r="E6" s="822"/>
      <c r="F6" s="846">
        <f t="shared" ref="F6:F14" si="0">SUM(C6+D6)-E6</f>
        <v>0</v>
      </c>
    </row>
    <row r="7" spans="1:7" ht="12.75" customHeight="1" thickTop="1" thickBot="1">
      <c r="A7" s="372" t="s">
        <v>6</v>
      </c>
      <c r="B7" s="373"/>
      <c r="C7" s="822"/>
      <c r="D7" s="822"/>
      <c r="E7" s="822"/>
      <c r="F7" s="846">
        <f t="shared" si="0"/>
        <v>0</v>
      </c>
    </row>
    <row r="8" spans="1:7" ht="12.75" customHeight="1" thickTop="1" thickBot="1">
      <c r="A8" s="372" t="s">
        <v>448</v>
      </c>
      <c r="B8" s="373"/>
      <c r="C8" s="822"/>
      <c r="D8" s="822"/>
      <c r="E8" s="822"/>
      <c r="F8" s="846">
        <f t="shared" si="0"/>
        <v>0</v>
      </c>
    </row>
    <row r="9" spans="1:7" ht="12.75" customHeight="1" thickTop="1" thickBot="1">
      <c r="A9" s="372" t="s">
        <v>449</v>
      </c>
      <c r="B9" s="373"/>
      <c r="C9" s="822"/>
      <c r="D9" s="822"/>
      <c r="E9" s="822"/>
      <c r="F9" s="846">
        <f t="shared" si="0"/>
        <v>0</v>
      </c>
    </row>
    <row r="10" spans="1:7" ht="12.75" customHeight="1" thickTop="1" thickBot="1">
      <c r="A10" s="372" t="s">
        <v>450</v>
      </c>
      <c r="B10" s="373"/>
      <c r="C10" s="822"/>
      <c r="D10" s="822"/>
      <c r="E10" s="822"/>
      <c r="F10" s="846">
        <f t="shared" si="0"/>
        <v>0</v>
      </c>
    </row>
    <row r="11" spans="1:7" ht="12.75" customHeight="1" thickTop="1" thickBot="1">
      <c r="A11" s="372" t="s">
        <v>288</v>
      </c>
      <c r="B11" s="373"/>
      <c r="C11" s="822"/>
      <c r="D11" s="822"/>
      <c r="E11" s="822"/>
      <c r="F11" s="846">
        <f t="shared" si="0"/>
        <v>0</v>
      </c>
    </row>
    <row r="12" spans="1:7" ht="12.75" customHeight="1" thickTop="1" thickBot="1">
      <c r="A12" s="372" t="s">
        <v>1032</v>
      </c>
      <c r="B12" s="373"/>
      <c r="C12" s="822"/>
      <c r="D12" s="822"/>
      <c r="E12" s="822"/>
      <c r="F12" s="846">
        <f t="shared" si="0"/>
        <v>0</v>
      </c>
    </row>
    <row r="13" spans="1:7" ht="12.75" customHeight="1" thickTop="1" thickBot="1">
      <c r="A13" s="372" t="s">
        <v>334</v>
      </c>
      <c r="B13" s="373"/>
      <c r="C13" s="822"/>
      <c r="D13" s="822"/>
      <c r="E13" s="822"/>
      <c r="F13" s="846">
        <f t="shared" si="0"/>
        <v>0</v>
      </c>
    </row>
    <row r="14" spans="1:7" ht="12.75" customHeight="1" thickTop="1" thickBot="1">
      <c r="A14" s="372" t="s">
        <v>392</v>
      </c>
      <c r="B14" s="373"/>
      <c r="C14" s="822"/>
      <c r="D14" s="822"/>
      <c r="E14" s="822"/>
      <c r="F14" s="846">
        <f t="shared" si="0"/>
        <v>0</v>
      </c>
    </row>
    <row r="15" spans="1:7" ht="16" thickTop="1" thickBot="1">
      <c r="A15" s="1916" t="s">
        <v>565</v>
      </c>
      <c r="B15" s="1917"/>
      <c r="C15" s="846">
        <f>SUM(C6:C14)</f>
        <v>0</v>
      </c>
      <c r="D15" s="846">
        <f>SUM(D6:D14)</f>
        <v>0</v>
      </c>
      <c r="E15" s="846">
        <f>SUM(E6:E14)</f>
        <v>0</v>
      </c>
      <c r="F15" s="846">
        <f>SUM(F6:F14)</f>
        <v>0</v>
      </c>
      <c r="G15" s="347"/>
    </row>
    <row r="16" spans="1:7" ht="15.75" customHeight="1" thickTop="1">
      <c r="A16" s="1909" t="s">
        <v>991</v>
      </c>
      <c r="B16" s="1910"/>
      <c r="C16" s="1906"/>
      <c r="D16" s="1907"/>
      <c r="E16" s="1907"/>
      <c r="F16" s="1908"/>
    </row>
    <row r="17" spans="1:11" ht="12.75" customHeight="1" thickBot="1">
      <c r="A17" s="1922" t="s">
        <v>63</v>
      </c>
      <c r="B17" s="1923"/>
      <c r="C17" s="822"/>
      <c r="D17" s="822"/>
      <c r="E17" s="822"/>
      <c r="F17" s="846">
        <f>SUM(C17+D17)-E17</f>
        <v>0</v>
      </c>
    </row>
    <row r="18" spans="1:11" ht="12.75" customHeight="1" thickTop="1" thickBot="1">
      <c r="A18" s="1922" t="s">
        <v>6</v>
      </c>
      <c r="B18" s="1923"/>
      <c r="C18" s="822"/>
      <c r="D18" s="822"/>
      <c r="E18" s="822"/>
      <c r="F18" s="846">
        <f>SUM(C18+D18)-E18</f>
        <v>0</v>
      </c>
    </row>
    <row r="19" spans="1:11" ht="12.75" customHeight="1" thickTop="1" thickBot="1">
      <c r="A19" s="1922" t="s">
        <v>334</v>
      </c>
      <c r="B19" s="1923"/>
      <c r="C19" s="822"/>
      <c r="D19" s="822"/>
      <c r="E19" s="822"/>
      <c r="F19" s="846">
        <f>SUM(C19+D19)-E19</f>
        <v>0</v>
      </c>
    </row>
    <row r="20" spans="1:11" ht="12.75" customHeight="1" thickTop="1" thickBot="1">
      <c r="A20" s="1922" t="s">
        <v>392</v>
      </c>
      <c r="B20" s="1923"/>
      <c r="C20" s="822"/>
      <c r="D20" s="822"/>
      <c r="E20" s="822"/>
      <c r="F20" s="846">
        <f>SUM(C20+D20)-E20</f>
        <v>0</v>
      </c>
    </row>
    <row r="21" spans="1:11" ht="16" thickTop="1" thickBot="1">
      <c r="A21" s="1916" t="s">
        <v>566</v>
      </c>
      <c r="B21" s="1917"/>
      <c r="C21" s="846">
        <f>SUM(C17:C20)</f>
        <v>0</v>
      </c>
      <c r="D21" s="846">
        <f>SUM(D17:D20)</f>
        <v>0</v>
      </c>
      <c r="E21" s="846">
        <f>SUM(E17:E20)</f>
        <v>0</v>
      </c>
      <c r="F21" s="846">
        <f>SUM(F17:F20)</f>
        <v>0</v>
      </c>
      <c r="G21" s="347"/>
    </row>
    <row r="22" spans="1:11" ht="15.75" customHeight="1" thickTop="1">
      <c r="A22" s="1921" t="s">
        <v>992</v>
      </c>
      <c r="B22" s="1910"/>
      <c r="C22" s="1906"/>
      <c r="D22" s="1907"/>
      <c r="E22" s="1907"/>
      <c r="F22" s="1908"/>
    </row>
    <row r="23" spans="1:11" ht="15" thickBot="1">
      <c r="A23" s="1913" t="s">
        <v>567</v>
      </c>
      <c r="B23" s="1914"/>
      <c r="C23" s="815"/>
      <c r="D23" s="815"/>
      <c r="E23" s="815"/>
      <c r="F23" s="846">
        <f>SUM(C23+D23)-E23</f>
        <v>0</v>
      </c>
      <c r="G23" s="347"/>
    </row>
    <row r="24" spans="1:11" ht="15.75" customHeight="1" thickTop="1">
      <c r="A24" s="1921" t="s">
        <v>1441</v>
      </c>
      <c r="B24" s="1910"/>
      <c r="C24" s="1906"/>
      <c r="D24" s="1907"/>
      <c r="E24" s="1907"/>
      <c r="F24" s="1908"/>
    </row>
    <row r="25" spans="1:11" ht="15" thickBot="1">
      <c r="A25" s="1913" t="s">
        <v>1442</v>
      </c>
      <c r="B25" s="1914"/>
      <c r="C25" s="815"/>
      <c r="D25" s="815"/>
      <c r="E25" s="815"/>
      <c r="F25" s="846">
        <f>SUM(C25+D25)-E25</f>
        <v>0</v>
      </c>
      <c r="G25" s="347"/>
    </row>
    <row r="26" spans="1:11" ht="15.75" customHeight="1" thickTop="1">
      <c r="A26" s="1915" t="s">
        <v>587</v>
      </c>
      <c r="B26" s="1910"/>
      <c r="C26" s="374"/>
      <c r="D26" s="374"/>
      <c r="E26" s="374"/>
      <c r="F26" s="375"/>
    </row>
    <row r="27" spans="1:11" ht="15" thickBot="1">
      <c r="A27" s="1916" t="s">
        <v>951</v>
      </c>
      <c r="B27" s="1917"/>
      <c r="C27" s="822"/>
      <c r="D27" s="822"/>
      <c r="E27" s="822"/>
      <c r="F27" s="846">
        <f>SUM(C27+D27)-E27</f>
        <v>0</v>
      </c>
      <c r="G27" s="347"/>
    </row>
    <row r="28" spans="1:11" ht="7.5" customHeight="1" thickTop="1">
      <c r="A28" s="122"/>
    </row>
    <row r="29" spans="1:11" ht="23.25" customHeight="1">
      <c r="A29" s="1920" t="s">
        <v>516</v>
      </c>
      <c r="B29" s="1902"/>
      <c r="C29" s="1523"/>
      <c r="D29" s="1523"/>
      <c r="E29" s="1523"/>
      <c r="F29" s="1523"/>
      <c r="G29" s="1523"/>
      <c r="H29" s="1523"/>
      <c r="I29" s="1523"/>
      <c r="J29" s="1523"/>
    </row>
    <row r="30" spans="1:11" ht="36">
      <c r="A30" s="1524" t="s">
        <v>952</v>
      </c>
      <c r="B30" s="1525" t="s">
        <v>1003</v>
      </c>
      <c r="C30" s="1525" t="s">
        <v>517</v>
      </c>
      <c r="D30" s="1525" t="s">
        <v>1296</v>
      </c>
      <c r="E30" s="931" t="str">
        <f>"Outstanding        Beginning July 1, "&amp;'AFR22'!$E$2-1</f>
        <v>Outstanding        Beginning July 1, 2021</v>
      </c>
      <c r="F30" s="931" t="str">
        <f>"Issued                                        July 1, "&amp;'AFR22'!$E$2-1&amp;" thru           June 30, "&amp;'AFR22'!$E$2</f>
        <v>Issued                                        July 1, 2021 thru           June 30, 2022</v>
      </c>
      <c r="G30" s="1525" t="s">
        <v>1387</v>
      </c>
      <c r="H30" s="931" t="str">
        <f>"Retired                                        July 1, "&amp;'AFR22'!$E$2-1&amp;" thru           June 30, "&amp;'AFR22'!$E$2</f>
        <v>Retired                                        July 1, 2021 thru           June 30, 2022</v>
      </c>
      <c r="I30" s="931" t="str">
        <f>"Outstanding Ending                     June 30, "&amp;'AFR22'!$E$2</f>
        <v>Outstanding Ending                     June 30, 2022</v>
      </c>
      <c r="J30" s="856" t="s">
        <v>2</v>
      </c>
      <c r="K30" s="1526"/>
    </row>
    <row r="31" spans="1:11" ht="12" customHeight="1">
      <c r="A31" s="376" t="s">
        <v>4914</v>
      </c>
      <c r="B31" s="377">
        <v>40422</v>
      </c>
      <c r="C31" s="847">
        <v>3680000</v>
      </c>
      <c r="D31" s="848">
        <v>6</v>
      </c>
      <c r="E31" s="847">
        <v>345000</v>
      </c>
      <c r="F31" s="847"/>
      <c r="G31" s="847"/>
      <c r="H31" s="847"/>
      <c r="I31" s="849">
        <f>((E31+F31)-H31)+G31</f>
        <v>345000</v>
      </c>
      <c r="J31" s="847">
        <v>345000</v>
      </c>
      <c r="K31" s="1526"/>
    </row>
    <row r="32" spans="1:11" ht="12" customHeight="1">
      <c r="A32" s="376" t="s">
        <v>4915</v>
      </c>
      <c r="B32" s="377">
        <v>42403</v>
      </c>
      <c r="C32" s="847">
        <v>7105000</v>
      </c>
      <c r="D32" s="848">
        <v>1</v>
      </c>
      <c r="E32" s="847">
        <v>6100000</v>
      </c>
      <c r="F32" s="847"/>
      <c r="G32" s="847"/>
      <c r="H32" s="847"/>
      <c r="I32" s="849">
        <f>((E32+F32)-H32)+G32</f>
        <v>6100000</v>
      </c>
      <c r="J32" s="847">
        <v>6100000</v>
      </c>
      <c r="K32" s="1526"/>
    </row>
    <row r="33" spans="1:11" ht="12" customHeight="1">
      <c r="A33" s="376" t="s">
        <v>4916</v>
      </c>
      <c r="B33" s="377">
        <v>42943</v>
      </c>
      <c r="C33" s="847">
        <v>19625000</v>
      </c>
      <c r="D33" s="848">
        <v>3</v>
      </c>
      <c r="E33" s="847">
        <v>14855000</v>
      </c>
      <c r="F33" s="847"/>
      <c r="G33" s="847"/>
      <c r="H33" s="847">
        <v>1855000</v>
      </c>
      <c r="I33" s="849">
        <f t="shared" ref="I33:I48" si="1">((E33+F33)-H33)+G33</f>
        <v>13000000</v>
      </c>
      <c r="J33" s="847">
        <v>13000000</v>
      </c>
      <c r="K33" s="1526"/>
    </row>
    <row r="34" spans="1:11" ht="12" customHeight="1">
      <c r="A34" s="376" t="s">
        <v>4917</v>
      </c>
      <c r="B34" s="377">
        <v>43257</v>
      </c>
      <c r="C34" s="847">
        <v>8480000</v>
      </c>
      <c r="D34" s="848">
        <v>3</v>
      </c>
      <c r="E34" s="847">
        <v>6610000</v>
      </c>
      <c r="F34" s="847"/>
      <c r="G34" s="847"/>
      <c r="H34" s="847">
        <v>475000</v>
      </c>
      <c r="I34" s="849">
        <f t="shared" si="1"/>
        <v>6135000</v>
      </c>
      <c r="J34" s="847">
        <f>6135000</f>
        <v>6135000</v>
      </c>
      <c r="K34" s="1529"/>
    </row>
    <row r="35" spans="1:11" ht="12" customHeight="1">
      <c r="A35" s="376"/>
      <c r="B35" s="377"/>
      <c r="C35" s="850"/>
      <c r="D35" s="848"/>
      <c r="E35" s="850"/>
      <c r="F35" s="850"/>
      <c r="G35" s="850"/>
      <c r="H35" s="850"/>
      <c r="I35" s="849">
        <f t="shared" si="1"/>
        <v>0</v>
      </c>
      <c r="J35" s="850"/>
      <c r="K35" s="1529"/>
    </row>
    <row r="36" spans="1:11" ht="12" customHeight="1">
      <c r="A36" s="376"/>
      <c r="B36" s="377"/>
      <c r="C36" s="847"/>
      <c r="D36" s="848"/>
      <c r="E36" s="847"/>
      <c r="F36" s="847"/>
      <c r="G36" s="847"/>
      <c r="H36" s="847"/>
      <c r="I36" s="849">
        <f t="shared" si="1"/>
        <v>0</v>
      </c>
      <c r="J36" s="847"/>
      <c r="K36" s="1530"/>
    </row>
    <row r="37" spans="1:11" ht="12" customHeight="1">
      <c r="A37" s="376"/>
      <c r="B37" s="377"/>
      <c r="C37" s="746"/>
      <c r="D37" s="851"/>
      <c r="E37" s="746"/>
      <c r="F37" s="746"/>
      <c r="G37" s="746"/>
      <c r="H37" s="746"/>
      <c r="I37" s="849">
        <f t="shared" si="1"/>
        <v>0</v>
      </c>
      <c r="J37" s="746"/>
      <c r="K37" s="1529"/>
    </row>
    <row r="38" spans="1:11" ht="12" customHeight="1">
      <c r="A38" s="376"/>
      <c r="B38" s="377"/>
      <c r="C38" s="847"/>
      <c r="D38" s="852"/>
      <c r="E38" s="853"/>
      <c r="F38" s="853"/>
      <c r="G38" s="853"/>
      <c r="H38" s="853"/>
      <c r="I38" s="849">
        <f t="shared" si="1"/>
        <v>0</v>
      </c>
      <c r="J38" s="854" t="s">
        <v>221</v>
      </c>
      <c r="K38" s="1529"/>
    </row>
    <row r="39" spans="1:11" ht="12" customHeight="1">
      <c r="A39" s="376"/>
      <c r="B39" s="377"/>
      <c r="C39" s="847"/>
      <c r="D39" s="852"/>
      <c r="E39" s="853"/>
      <c r="F39" s="853"/>
      <c r="G39" s="853"/>
      <c r="H39" s="853"/>
      <c r="I39" s="849">
        <f t="shared" si="1"/>
        <v>0</v>
      </c>
      <c r="J39" s="854"/>
      <c r="K39" s="1529"/>
    </row>
    <row r="40" spans="1:11" ht="12" customHeight="1">
      <c r="A40" s="376"/>
      <c r="B40" s="377"/>
      <c r="C40" s="847"/>
      <c r="D40" s="852"/>
      <c r="E40" s="853"/>
      <c r="F40" s="853"/>
      <c r="G40" s="853"/>
      <c r="H40" s="853"/>
      <c r="I40" s="849">
        <f t="shared" si="1"/>
        <v>0</v>
      </c>
      <c r="J40" s="854"/>
      <c r="K40" s="1529"/>
    </row>
    <row r="41" spans="1:11" ht="12" customHeight="1">
      <c r="A41" s="376"/>
      <c r="B41" s="377"/>
      <c r="C41" s="847"/>
      <c r="D41" s="852"/>
      <c r="E41" s="853"/>
      <c r="F41" s="853"/>
      <c r="G41" s="853"/>
      <c r="H41" s="853"/>
      <c r="I41" s="849">
        <f t="shared" si="1"/>
        <v>0</v>
      </c>
      <c r="J41" s="854"/>
      <c r="K41" s="1529"/>
    </row>
    <row r="42" spans="1:11" ht="12" customHeight="1">
      <c r="A42" s="376"/>
      <c r="B42" s="377"/>
      <c r="C42" s="847"/>
      <c r="D42" s="852"/>
      <c r="E42" s="853"/>
      <c r="F42" s="853"/>
      <c r="G42" s="853"/>
      <c r="H42" s="853"/>
      <c r="I42" s="849">
        <f t="shared" si="1"/>
        <v>0</v>
      </c>
      <c r="J42" s="854"/>
      <c r="K42" s="1529"/>
    </row>
    <row r="43" spans="1:11" ht="12" customHeight="1">
      <c r="A43" s="376"/>
      <c r="B43" s="377"/>
      <c r="C43" s="847"/>
      <c r="D43" s="852"/>
      <c r="E43" s="853"/>
      <c r="F43" s="853"/>
      <c r="G43" s="853"/>
      <c r="H43" s="853"/>
      <c r="I43" s="849">
        <f t="shared" si="1"/>
        <v>0</v>
      </c>
      <c r="J43" s="854"/>
      <c r="K43" s="1529"/>
    </row>
    <row r="44" spans="1:11" ht="12" customHeight="1">
      <c r="A44" s="376"/>
      <c r="B44" s="377"/>
      <c r="C44" s="847"/>
      <c r="D44" s="848"/>
      <c r="E44" s="847"/>
      <c r="F44" s="847"/>
      <c r="G44" s="847"/>
      <c r="H44" s="847"/>
      <c r="I44" s="849">
        <f t="shared" si="1"/>
        <v>0</v>
      </c>
      <c r="J44" s="847"/>
      <c r="K44" s="1529"/>
    </row>
    <row r="45" spans="1:11" ht="12" customHeight="1">
      <c r="A45" s="376"/>
      <c r="B45" s="377"/>
      <c r="C45" s="847"/>
      <c r="D45" s="848"/>
      <c r="E45" s="847"/>
      <c r="F45" s="847"/>
      <c r="G45" s="847"/>
      <c r="H45" s="847"/>
      <c r="I45" s="849">
        <f t="shared" si="1"/>
        <v>0</v>
      </c>
      <c r="J45" s="847"/>
      <c r="K45" s="1529"/>
    </row>
    <row r="46" spans="1:11" ht="12" customHeight="1">
      <c r="A46" s="376"/>
      <c r="B46" s="377"/>
      <c r="C46" s="847"/>
      <c r="D46" s="848"/>
      <c r="E46" s="847"/>
      <c r="F46" s="847"/>
      <c r="G46" s="847"/>
      <c r="H46" s="847"/>
      <c r="I46" s="849">
        <f t="shared" si="1"/>
        <v>0</v>
      </c>
      <c r="J46" s="847"/>
      <c r="K46" s="1529"/>
    </row>
    <row r="47" spans="1:11" ht="12" customHeight="1">
      <c r="A47" s="376"/>
      <c r="B47" s="377"/>
      <c r="C47" s="850"/>
      <c r="D47" s="848"/>
      <c r="E47" s="850"/>
      <c r="F47" s="850"/>
      <c r="G47" s="850"/>
      <c r="H47" s="850"/>
      <c r="I47" s="849">
        <f t="shared" si="1"/>
        <v>0</v>
      </c>
      <c r="J47" s="850"/>
      <c r="K47" s="1529"/>
    </row>
    <row r="48" spans="1:11" ht="12" customHeight="1">
      <c r="A48" s="376"/>
      <c r="B48" s="377"/>
      <c r="C48" s="847"/>
      <c r="D48" s="848"/>
      <c r="E48" s="847"/>
      <c r="F48" s="847"/>
      <c r="G48" s="847"/>
      <c r="H48" s="847"/>
      <c r="I48" s="849">
        <f t="shared" si="1"/>
        <v>0</v>
      </c>
      <c r="J48" s="847"/>
      <c r="K48" s="1529"/>
    </row>
    <row r="49" spans="1:11" ht="12" customHeight="1">
      <c r="A49" s="1527"/>
      <c r="B49" s="1528"/>
      <c r="C49" s="849">
        <f>SUM(C31:C48)</f>
        <v>38890000</v>
      </c>
      <c r="D49" s="855"/>
      <c r="E49" s="849">
        <f t="shared" ref="E49:J49" si="2">SUM(E31:E48)</f>
        <v>27910000</v>
      </c>
      <c r="F49" s="849">
        <f t="shared" si="2"/>
        <v>0</v>
      </c>
      <c r="G49" s="849">
        <f t="shared" si="2"/>
        <v>0</v>
      </c>
      <c r="H49" s="849">
        <f t="shared" si="2"/>
        <v>2330000</v>
      </c>
      <c r="I49" s="849">
        <f t="shared" si="2"/>
        <v>25580000</v>
      </c>
      <c r="J49" s="849">
        <f t="shared" si="2"/>
        <v>25580000</v>
      </c>
      <c r="K49" s="1529"/>
    </row>
    <row r="50" spans="1:11" ht="6" customHeight="1">
      <c r="A50" s="1523"/>
      <c r="B50" s="1526"/>
      <c r="C50" s="1526"/>
      <c r="D50" s="1526"/>
      <c r="E50" s="1526"/>
      <c r="F50" s="1526"/>
      <c r="G50" s="1526"/>
      <c r="H50" s="1526"/>
      <c r="I50" s="1526"/>
      <c r="J50" s="1523"/>
    </row>
    <row r="51" spans="1:11">
      <c r="A51" s="1531" t="s">
        <v>1339</v>
      </c>
      <c r="B51" s="1523"/>
      <c r="C51" s="1529"/>
      <c r="D51" s="1529"/>
      <c r="E51" s="1529"/>
      <c r="F51" s="1529"/>
      <c r="G51" s="1529"/>
      <c r="H51" s="1526"/>
      <c r="I51" s="1526"/>
      <c r="J51" s="1523"/>
    </row>
    <row r="52" spans="1:11" ht="11.25" customHeight="1">
      <c r="A52" s="1532" t="s">
        <v>816</v>
      </c>
      <c r="B52" s="1928" t="s">
        <v>518</v>
      </c>
      <c r="C52" s="1929"/>
      <c r="D52" s="1929"/>
      <c r="E52" s="1533" t="s">
        <v>4883</v>
      </c>
      <c r="F52" s="1930"/>
      <c r="G52" s="1931"/>
      <c r="H52" s="1533" t="s">
        <v>1803</v>
      </c>
      <c r="I52" s="1924"/>
      <c r="J52" s="1925"/>
    </row>
    <row r="53" spans="1:11" ht="11.25" customHeight="1">
      <c r="A53" s="1534" t="s">
        <v>817</v>
      </c>
      <c r="B53" s="1535" t="s">
        <v>854</v>
      </c>
      <c r="C53" s="1523"/>
      <c r="D53" s="1529"/>
      <c r="E53" s="1533" t="s">
        <v>1806</v>
      </c>
      <c r="F53" s="1924"/>
      <c r="G53" s="1925"/>
      <c r="H53" s="1533" t="s">
        <v>1804</v>
      </c>
      <c r="I53" s="1926"/>
      <c r="J53" s="1927"/>
    </row>
    <row r="54" spans="1:11" ht="11.25" customHeight="1">
      <c r="A54" s="1536" t="s">
        <v>818</v>
      </c>
      <c r="B54" s="1531" t="s">
        <v>855</v>
      </c>
      <c r="C54" s="1523"/>
      <c r="D54" s="1529"/>
      <c r="E54" s="1533" t="s">
        <v>1807</v>
      </c>
      <c r="F54" s="1926"/>
      <c r="G54" s="1927"/>
      <c r="H54" s="1533" t="s">
        <v>1805</v>
      </c>
      <c r="I54" s="1926"/>
      <c r="J54" s="1927"/>
    </row>
    <row r="55" spans="1:11" ht="6" customHeight="1">
      <c r="A55" s="1529"/>
      <c r="B55" s="1537"/>
      <c r="C55" s="1538"/>
      <c r="D55" s="1537"/>
      <c r="E55" s="1539"/>
      <c r="F55" s="1540"/>
      <c r="G55" s="1523"/>
      <c r="H55" s="1526"/>
      <c r="I55" s="1526"/>
      <c r="J55" s="1523"/>
    </row>
    <row r="56" spans="1:11" ht="11.25" customHeight="1">
      <c r="A56" s="1537"/>
      <c r="B56" s="1541"/>
      <c r="C56" s="1529"/>
      <c r="D56" s="1529"/>
      <c r="E56" s="1529"/>
      <c r="F56" s="1529"/>
      <c r="G56" s="1526"/>
      <c r="H56" s="1526"/>
      <c r="I56" s="1526"/>
      <c r="J56" s="1523"/>
    </row>
    <row r="57" spans="1:11" ht="11.25" customHeight="1">
      <c r="A57" s="1529"/>
      <c r="B57" s="1542"/>
      <c r="C57" s="1529"/>
      <c r="D57" s="1529"/>
      <c r="E57" s="1529"/>
      <c r="F57" s="1529"/>
      <c r="G57" s="1526"/>
      <c r="H57" s="1526"/>
      <c r="I57" s="1526"/>
      <c r="J57" s="1523"/>
    </row>
    <row r="58" spans="1:11" ht="11.25" customHeight="1">
      <c r="A58" s="1537"/>
      <c r="B58" s="1541"/>
      <c r="C58" s="1529"/>
      <c r="D58" s="1529"/>
      <c r="E58" s="1529"/>
      <c r="F58" s="1529"/>
      <c r="G58" s="1526"/>
      <c r="H58" s="1526"/>
      <c r="I58" s="1526"/>
      <c r="J58" s="1523"/>
    </row>
    <row r="59" spans="1:11" ht="11.25" customHeight="1"/>
  </sheetData>
  <sheetProtection algorithmName="SHA-512" hashValue="vy1kt2n+ZurL+U/1+oUK6LVqR8t0HHPPdbjTyErJ0DSCn/6CaLv3Ep898gEiZmEK2cq74SVwTGRE40W5gOL6IA==" saltValue="vb4tNN4YV7GU4IU/Gev2wQ==" spinCount="100000" sheet="1" objects="1" scenarios="1"/>
  <mergeCells count="31">
    <mergeCell ref="I52:J52"/>
    <mergeCell ref="I53:J53"/>
    <mergeCell ref="I54:J54"/>
    <mergeCell ref="B52:D52"/>
    <mergeCell ref="F52:G52"/>
    <mergeCell ref="F53:G53"/>
    <mergeCell ref="F54:G54"/>
    <mergeCell ref="A17:B17"/>
    <mergeCell ref="A18:B18"/>
    <mergeCell ref="A19:B19"/>
    <mergeCell ref="C22:F22"/>
    <mergeCell ref="C24:F24"/>
    <mergeCell ref="A20:B20"/>
    <mergeCell ref="A21:B21"/>
    <mergeCell ref="A22:B22"/>
    <mergeCell ref="A23:B23"/>
    <mergeCell ref="A29:B29"/>
    <mergeCell ref="A24:B24"/>
    <mergeCell ref="A25:B25"/>
    <mergeCell ref="A26:B26"/>
    <mergeCell ref="A27:B27"/>
    <mergeCell ref="A1:B1"/>
    <mergeCell ref="C3:F3"/>
    <mergeCell ref="C5:F5"/>
    <mergeCell ref="C16:F16"/>
    <mergeCell ref="A16:B16"/>
    <mergeCell ref="A2:B2"/>
    <mergeCell ref="A4:B4"/>
    <mergeCell ref="A5:B5"/>
    <mergeCell ref="A15:B15"/>
    <mergeCell ref="A3:B3"/>
  </mergeCells>
  <phoneticPr fontId="23" type="noConversion"/>
  <dataValidations count="2">
    <dataValidation type="whole" operator="greaterThan" allowBlank="1" showInputMessage="1" showErrorMessage="1" sqref="C31:C48 E31:E48 H31:H48" xr:uid="{00000000-0002-0000-0A00-000000000000}">
      <formula1>0</formula1>
    </dataValidation>
    <dataValidation operator="greaterThan" allowBlank="1" showInputMessage="1" showErrorMessage="1" sqref="A1" xr:uid="{00000000-0002-0000-0A00-000001000000}"/>
  </dataValidations>
  <printOptions headings="1" gridLinesSet="0"/>
  <pageMargins left="0.25" right="0.15" top="0.4" bottom="0.25" header="0.17" footer="0.1"/>
  <pageSetup scale="68" firstPageNumber="26" fitToHeight="0" orientation="landscape" useFirstPageNumber="1" r:id="rId1"/>
  <headerFooter alignWithMargins="0">
    <oddHeader>&amp;L&amp;8Page &amp;P&amp;R&amp;8Page &amp;P</oddHeader>
    <oddFooter>&amp;L&amp;8Print Date: &amp;D 
&amp;F</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pageSetUpPr fitToPage="1"/>
  </sheetPr>
  <dimension ref="A1:K51"/>
  <sheetViews>
    <sheetView showGridLines="0" defaultGridColor="0" colorId="8" zoomScale="110" zoomScaleNormal="110" workbookViewId="0">
      <selection activeCell="G31" sqref="G31"/>
    </sheetView>
  </sheetViews>
  <sheetFormatPr baseColWidth="10" defaultColWidth="9.1640625" defaultRowHeight="14"/>
  <cols>
    <col min="1" max="1" width="4.6640625" style="122" customWidth="1"/>
    <col min="2" max="2" width="3.33203125" style="122" customWidth="1"/>
    <col min="3" max="3" width="4.6640625" style="122" customWidth="1"/>
    <col min="4" max="4" width="3.33203125" style="122" customWidth="1"/>
    <col min="5" max="5" width="44.5" style="120" customWidth="1"/>
    <col min="6" max="6" width="18.83203125" style="122" customWidth="1"/>
    <col min="7" max="9" width="15.6640625" style="122" customWidth="1"/>
    <col min="10" max="10" width="16.6640625" style="122" customWidth="1"/>
    <col min="11" max="11" width="15.6640625" style="122" customWidth="1"/>
    <col min="12" max="12" width="4.6640625" style="122" customWidth="1"/>
    <col min="13" max="13" width="7.6640625" style="122" customWidth="1"/>
    <col min="14" max="16384" width="9.1640625" style="122"/>
  </cols>
  <sheetData>
    <row r="1" spans="1:11" ht="28.5" customHeight="1">
      <c r="A1" s="1958" t="s">
        <v>763</v>
      </c>
      <c r="B1" s="1959"/>
      <c r="C1" s="1959"/>
      <c r="D1" s="1959"/>
      <c r="E1" s="1959"/>
      <c r="F1" s="1959"/>
      <c r="G1" s="1960"/>
      <c r="H1" s="1046"/>
      <c r="I1" s="378"/>
      <c r="J1" s="296"/>
    </row>
    <row r="2" spans="1:11" ht="29">
      <c r="A2" s="1935" t="s">
        <v>1298</v>
      </c>
      <c r="B2" s="1936"/>
      <c r="C2" s="1936"/>
      <c r="D2" s="1936"/>
      <c r="E2" s="1937"/>
      <c r="F2" s="379" t="s">
        <v>808</v>
      </c>
      <c r="G2" s="380" t="s">
        <v>1297</v>
      </c>
      <c r="H2" s="380" t="s">
        <v>356</v>
      </c>
      <c r="I2" s="380" t="s">
        <v>1033</v>
      </c>
      <c r="J2" s="380" t="s">
        <v>1341</v>
      </c>
      <c r="K2" s="380" t="s">
        <v>121</v>
      </c>
    </row>
    <row r="3" spans="1:11">
      <c r="A3" s="1938" t="str">
        <f>"Cash Basis Fund Balance as of July 1, "&amp;'AFR22'!E2-1</f>
        <v>Cash Basis Fund Balance as of July 1, 2021</v>
      </c>
      <c r="B3" s="1939"/>
      <c r="C3" s="1939"/>
      <c r="D3" s="1939"/>
      <c r="E3" s="1940"/>
      <c r="F3" s="381"/>
      <c r="G3" s="857"/>
      <c r="H3" s="857"/>
      <c r="I3" s="857"/>
      <c r="J3" s="858"/>
      <c r="K3" s="858"/>
    </row>
    <row r="4" spans="1:11">
      <c r="A4" s="1941" t="s">
        <v>315</v>
      </c>
      <c r="B4" s="1942"/>
      <c r="C4" s="1942"/>
      <c r="D4" s="1942"/>
      <c r="E4" s="1929"/>
      <c r="F4" s="383"/>
      <c r="G4" s="859"/>
      <c r="H4" s="860"/>
      <c r="I4" s="859"/>
      <c r="J4" s="861"/>
      <c r="K4" s="861"/>
    </row>
    <row r="5" spans="1:11" ht="15" thickBot="1">
      <c r="A5" s="1961" t="s">
        <v>950</v>
      </c>
      <c r="B5" s="1932"/>
      <c r="C5" s="1932"/>
      <c r="D5" s="1932"/>
      <c r="E5" s="1962"/>
      <c r="F5" s="385" t="s">
        <v>1767</v>
      </c>
      <c r="G5" s="867">
        <f>'Revenues 10-15'!J12+'Revenues 10-15'!J18</f>
        <v>387380</v>
      </c>
      <c r="H5" s="857">
        <v>326236</v>
      </c>
      <c r="I5" s="857"/>
      <c r="J5" s="863"/>
      <c r="K5" s="863"/>
    </row>
    <row r="6" spans="1:11" ht="16" thickTop="1" thickBot="1">
      <c r="A6" s="388" t="s">
        <v>643</v>
      </c>
      <c r="B6" s="389"/>
      <c r="C6" s="389"/>
      <c r="D6" s="389"/>
      <c r="E6" s="1047"/>
      <c r="F6" s="390" t="s">
        <v>1768</v>
      </c>
      <c r="G6" s="867">
        <f>'Revenues 10-15'!J67</f>
        <v>0</v>
      </c>
      <c r="H6" s="857"/>
      <c r="I6" s="857"/>
      <c r="J6" s="858"/>
      <c r="K6" s="858"/>
    </row>
    <row r="7" spans="1:11" ht="15" thickTop="1">
      <c r="A7" s="391" t="s">
        <v>206</v>
      </c>
      <c r="B7" s="1042"/>
      <c r="C7" s="1042"/>
      <c r="D7" s="1042"/>
      <c r="E7" s="1048"/>
      <c r="F7" s="385" t="s">
        <v>757</v>
      </c>
      <c r="G7" s="859"/>
      <c r="H7" s="859"/>
      <c r="I7" s="859"/>
      <c r="J7" s="864"/>
      <c r="K7" s="858">
        <v>12565</v>
      </c>
    </row>
    <row r="8" spans="1:11">
      <c r="A8" s="391" t="s">
        <v>292</v>
      </c>
      <c r="B8" s="1042"/>
      <c r="C8" s="1042"/>
      <c r="D8" s="1042"/>
      <c r="E8" s="1048"/>
      <c r="F8" s="385" t="s">
        <v>758</v>
      </c>
      <c r="G8" s="865"/>
      <c r="H8" s="865"/>
      <c r="I8" s="865"/>
      <c r="J8" s="858"/>
      <c r="K8" s="861"/>
    </row>
    <row r="9" spans="1:11">
      <c r="A9" s="391" t="s">
        <v>121</v>
      </c>
      <c r="B9" s="1042"/>
      <c r="C9" s="1042"/>
      <c r="D9" s="1042"/>
      <c r="E9" s="1048"/>
      <c r="F9" s="390" t="s">
        <v>760</v>
      </c>
      <c r="G9" s="865"/>
      <c r="H9" s="862"/>
      <c r="I9" s="862"/>
      <c r="J9" s="864"/>
      <c r="K9" s="858">
        <v>28513</v>
      </c>
    </row>
    <row r="10" spans="1:11" ht="15" thickBot="1">
      <c r="A10" s="1961" t="s">
        <v>1342</v>
      </c>
      <c r="B10" s="1932"/>
      <c r="C10" s="1932"/>
      <c r="D10" s="1932"/>
      <c r="E10" s="1963"/>
      <c r="F10" s="393" t="s">
        <v>769</v>
      </c>
      <c r="G10" s="867">
        <f>'Revenues 10-15'!J110+'Revenues 10-15'!J172+'Revenues 10-15'!J269</f>
        <v>0</v>
      </c>
      <c r="H10" s="866"/>
      <c r="I10" s="857"/>
      <c r="J10" s="858"/>
      <c r="K10" s="858"/>
    </row>
    <row r="11" spans="1:11" ht="15" thickTop="1">
      <c r="A11" s="1961" t="s">
        <v>142</v>
      </c>
      <c r="B11" s="1932"/>
      <c r="C11" s="1932"/>
      <c r="D11" s="1932"/>
      <c r="E11" s="1962"/>
      <c r="F11" s="385" t="s">
        <v>759</v>
      </c>
      <c r="G11" s="862"/>
      <c r="H11" s="857"/>
      <c r="I11" s="857"/>
      <c r="J11" s="858"/>
      <c r="K11" s="863"/>
    </row>
    <row r="12" spans="1:11" ht="15" thickBot="1">
      <c r="A12" s="1949" t="s">
        <v>809</v>
      </c>
      <c r="B12" s="1950"/>
      <c r="C12" s="1950"/>
      <c r="D12" s="1950"/>
      <c r="E12" s="1951"/>
      <c r="F12" s="663"/>
      <c r="G12" s="867">
        <f>SUM(G5:G11)</f>
        <v>387380</v>
      </c>
      <c r="H12" s="867">
        <f>SUM(H5:H11)</f>
        <v>326236</v>
      </c>
      <c r="I12" s="867">
        <f>SUM(I5:I11)</f>
        <v>0</v>
      </c>
      <c r="J12" s="867">
        <f>SUM(J5:J11)</f>
        <v>0</v>
      </c>
      <c r="K12" s="867">
        <f>SUM(K5:K11)</f>
        <v>41078</v>
      </c>
    </row>
    <row r="13" spans="1:11" ht="15" thickTop="1">
      <c r="A13" s="1943" t="s">
        <v>316</v>
      </c>
      <c r="B13" s="1944"/>
      <c r="C13" s="1944"/>
      <c r="D13" s="1944"/>
      <c r="E13" s="1945"/>
      <c r="F13" s="394"/>
      <c r="G13" s="868"/>
      <c r="H13" s="869"/>
      <c r="I13" s="870"/>
      <c r="J13" s="870"/>
      <c r="K13" s="870"/>
    </row>
    <row r="14" spans="1:11">
      <c r="A14" s="1967" t="s">
        <v>400</v>
      </c>
      <c r="B14" s="1967"/>
      <c r="C14" s="1967"/>
      <c r="D14" s="1967"/>
      <c r="E14" s="1968"/>
      <c r="F14" s="395" t="s">
        <v>761</v>
      </c>
      <c r="G14" s="865"/>
      <c r="H14" s="857">
        <v>326236</v>
      </c>
      <c r="I14" s="862"/>
      <c r="J14" s="863"/>
      <c r="K14" s="858"/>
    </row>
    <row r="15" spans="1:11">
      <c r="A15" s="1932" t="s">
        <v>4</v>
      </c>
      <c r="B15" s="1932"/>
      <c r="C15" s="1932"/>
      <c r="D15" s="1932"/>
      <c r="E15" s="1962"/>
      <c r="F15" s="395" t="s">
        <v>762</v>
      </c>
      <c r="G15" s="862"/>
      <c r="H15" s="857"/>
      <c r="I15" s="857"/>
      <c r="J15" s="858"/>
      <c r="K15" s="858"/>
    </row>
    <row r="16" spans="1:11" ht="15" thickBot="1">
      <c r="A16" s="1932" t="s">
        <v>247</v>
      </c>
      <c r="B16" s="1932"/>
      <c r="C16" s="1932"/>
      <c r="D16" s="1932"/>
      <c r="E16" s="1962"/>
      <c r="F16" s="395" t="s">
        <v>1766</v>
      </c>
      <c r="G16" s="867">
        <f>'Expenditures 16-24'!K429</f>
        <v>95619</v>
      </c>
      <c r="H16" s="859"/>
      <c r="I16" s="859"/>
      <c r="J16" s="861"/>
      <c r="K16" s="861"/>
    </row>
    <row r="17" spans="1:11" ht="15" thickTop="1">
      <c r="A17" s="1956" t="s">
        <v>838</v>
      </c>
      <c r="B17" s="1956"/>
      <c r="C17" s="1956"/>
      <c r="D17" s="1956"/>
      <c r="E17" s="1957"/>
      <c r="F17" s="396"/>
      <c r="G17" s="871"/>
      <c r="H17" s="872"/>
      <c r="I17" s="872"/>
      <c r="J17" s="873"/>
      <c r="K17" s="874"/>
    </row>
    <row r="18" spans="1:11">
      <c r="A18" s="1946" t="s">
        <v>314</v>
      </c>
      <c r="B18" s="1947"/>
      <c r="C18" s="1947"/>
      <c r="D18" s="1947"/>
      <c r="E18" s="1948"/>
      <c r="F18" s="395" t="s">
        <v>835</v>
      </c>
      <c r="G18" s="865"/>
      <c r="H18" s="865"/>
      <c r="I18" s="865"/>
      <c r="J18" s="858"/>
      <c r="K18" s="875"/>
    </row>
    <row r="19" spans="1:11" ht="21.75" customHeight="1">
      <c r="A19" s="1969" t="s">
        <v>1340</v>
      </c>
      <c r="B19" s="1969"/>
      <c r="C19" s="1969"/>
      <c r="D19" s="1969"/>
      <c r="E19" s="1970"/>
      <c r="F19" s="395" t="s">
        <v>836</v>
      </c>
      <c r="G19" s="865"/>
      <c r="H19" s="865"/>
      <c r="I19" s="865"/>
      <c r="J19" s="858"/>
      <c r="K19" s="875"/>
    </row>
    <row r="20" spans="1:11">
      <c r="A20" s="1946" t="s">
        <v>1343</v>
      </c>
      <c r="B20" s="1947"/>
      <c r="C20" s="1947"/>
      <c r="D20" s="1947"/>
      <c r="E20" s="1948"/>
      <c r="F20" s="395" t="s">
        <v>837</v>
      </c>
      <c r="G20" s="865"/>
      <c r="H20" s="865"/>
      <c r="I20" s="865"/>
      <c r="J20" s="858"/>
      <c r="K20" s="875"/>
    </row>
    <row r="21" spans="1:11" ht="15" thickBot="1">
      <c r="A21" s="1952" t="s">
        <v>569</v>
      </c>
      <c r="B21" s="1952"/>
      <c r="C21" s="1952"/>
      <c r="D21" s="1952"/>
      <c r="E21" s="1952"/>
      <c r="F21" s="664"/>
      <c r="G21" s="872"/>
      <c r="H21" s="876"/>
      <c r="I21" s="876"/>
      <c r="J21" s="877">
        <f>SUM(J18:J20)</f>
        <v>0</v>
      </c>
      <c r="K21" s="873"/>
    </row>
    <row r="22" spans="1:11" ht="15" thickTop="1">
      <c r="A22" s="1932" t="s">
        <v>1344</v>
      </c>
      <c r="B22" s="1932"/>
      <c r="C22" s="1932"/>
      <c r="D22" s="1932"/>
      <c r="E22" s="1962"/>
      <c r="F22" s="395" t="s">
        <v>769</v>
      </c>
      <c r="G22" s="865"/>
      <c r="H22" s="857"/>
      <c r="I22" s="857"/>
      <c r="J22" s="878"/>
      <c r="K22" s="858"/>
    </row>
    <row r="23" spans="1:11" ht="15" thickBot="1">
      <c r="A23" s="1953" t="s">
        <v>810</v>
      </c>
      <c r="B23" s="1952"/>
      <c r="C23" s="1952"/>
      <c r="D23" s="1952"/>
      <c r="E23" s="1952"/>
      <c r="F23" s="666"/>
      <c r="G23" s="867">
        <f>SUM(G14:G16,G21,G22)</f>
        <v>95619</v>
      </c>
      <c r="H23" s="867">
        <f>SUM(H14:H16,H21,H22)</f>
        <v>326236</v>
      </c>
      <c r="I23" s="867">
        <f>SUM(I14:I16,I21,I22)</f>
        <v>0</v>
      </c>
      <c r="J23" s="867">
        <f>SUM(J14:J16,J21,J22)</f>
        <v>0</v>
      </c>
      <c r="K23" s="867">
        <f>SUM(K14:K16,K21,K22)</f>
        <v>0</v>
      </c>
    </row>
    <row r="24" spans="1:11" ht="16" thickTop="1" thickBot="1">
      <c r="A24" s="1954" t="str">
        <f>"Ending Cash Basis Fund Balance as of June 30, "&amp;'AFR22'!E2</f>
        <v>Ending Cash Basis Fund Balance as of June 30, 2022</v>
      </c>
      <c r="B24" s="1955"/>
      <c r="C24" s="1955"/>
      <c r="D24" s="1955"/>
      <c r="E24" s="1955"/>
      <c r="F24" s="1049"/>
      <c r="G24" s="879">
        <f>SUM(G3,G12)-G23</f>
        <v>291761</v>
      </c>
      <c r="H24" s="879">
        <f>SUM(H3,H12)-H23</f>
        <v>0</v>
      </c>
      <c r="I24" s="879">
        <f>SUM(I3,I12)-I23</f>
        <v>0</v>
      </c>
      <c r="J24" s="879">
        <f>SUM(J3,J12)-J23</f>
        <v>0</v>
      </c>
      <c r="K24" s="879">
        <f>SUM(K3,K12)-K23</f>
        <v>41078</v>
      </c>
    </row>
    <row r="25" spans="1:11" ht="15" thickTop="1">
      <c r="A25" s="1050" t="s">
        <v>1769</v>
      </c>
      <c r="B25" s="399"/>
      <c r="C25" s="399"/>
      <c r="D25" s="399"/>
      <c r="E25" s="400"/>
      <c r="F25" s="1051">
        <v>714</v>
      </c>
      <c r="G25" s="880"/>
      <c r="H25" s="880"/>
      <c r="I25" s="880"/>
      <c r="J25" s="878"/>
      <c r="K25" s="878"/>
    </row>
    <row r="26" spans="1:11" ht="15" thickBot="1">
      <c r="A26" s="1050" t="s">
        <v>1770</v>
      </c>
      <c r="B26" s="399"/>
      <c r="C26" s="399"/>
      <c r="D26" s="399"/>
      <c r="E26" s="400"/>
      <c r="F26" s="1051">
        <v>730</v>
      </c>
      <c r="G26" s="867">
        <f>G24-G25</f>
        <v>291761</v>
      </c>
      <c r="H26" s="867">
        <f>H24-H25</f>
        <v>0</v>
      </c>
      <c r="I26" s="867">
        <f>I24-I25</f>
        <v>0</v>
      </c>
      <c r="J26" s="867">
        <f>J24-J25</f>
        <v>0</v>
      </c>
      <c r="K26" s="867">
        <f>K24-K25</f>
        <v>41078</v>
      </c>
    </row>
    <row r="27" spans="1:11" ht="5.25" customHeight="1" thickTop="1"/>
    <row r="28" spans="1:11" ht="29.25" customHeight="1">
      <c r="A28" s="705" t="s">
        <v>1386</v>
      </c>
      <c r="B28" s="706"/>
      <c r="C28" s="706"/>
      <c r="D28" s="706"/>
      <c r="E28" s="707"/>
      <c r="F28" s="401"/>
      <c r="G28" s="402"/>
    </row>
    <row r="29" spans="1:11">
      <c r="B29" s="163"/>
      <c r="C29" s="163"/>
      <c r="D29" s="163"/>
      <c r="G29" s="403"/>
    </row>
    <row r="30" spans="1:11">
      <c r="A30" s="404" t="s">
        <v>511</v>
      </c>
      <c r="B30" s="405"/>
      <c r="C30" s="404" t="s">
        <v>329</v>
      </c>
      <c r="D30" s="405"/>
      <c r="E30" s="154" t="s">
        <v>688</v>
      </c>
      <c r="G30" s="403"/>
    </row>
    <row r="31" spans="1:11" ht="15" thickBot="1">
      <c r="A31" s="406"/>
      <c r="D31" s="163"/>
      <c r="E31" s="407" t="s">
        <v>689</v>
      </c>
      <c r="F31" s="408" t="s">
        <v>479</v>
      </c>
      <c r="G31" s="867">
        <f>'Expenditures 16-24'!K429</f>
        <v>95619</v>
      </c>
      <c r="H31" s="1964"/>
      <c r="I31" s="1965"/>
      <c r="J31" s="1965"/>
      <c r="K31" s="1965"/>
    </row>
    <row r="32" spans="1:11" ht="16" thickTop="1" thickBot="1">
      <c r="A32" s="406"/>
      <c r="B32" s="163"/>
      <c r="C32" s="163"/>
      <c r="D32" s="163"/>
      <c r="E32" s="403"/>
      <c r="F32" s="408" t="s">
        <v>480</v>
      </c>
      <c r="G32" s="867">
        <f>G26</f>
        <v>291761</v>
      </c>
      <c r="H32" s="1966"/>
      <c r="I32" s="1965"/>
      <c r="J32" s="1965"/>
      <c r="K32" s="1965"/>
    </row>
    <row r="33" spans="1:11" ht="1.5" customHeight="1" thickTop="1">
      <c r="A33" s="409" t="s">
        <v>1044</v>
      </c>
      <c r="B33" s="249"/>
      <c r="C33" s="249"/>
      <c r="D33" s="249"/>
      <c r="E33" s="249"/>
      <c r="F33" s="249"/>
      <c r="G33" s="410"/>
      <c r="H33" s="1966"/>
      <c r="I33" s="1965"/>
      <c r="J33" s="1965"/>
      <c r="K33" s="1965"/>
    </row>
    <row r="34" spans="1:11">
      <c r="A34" s="411" t="s">
        <v>1771</v>
      </c>
      <c r="B34" s="249"/>
      <c r="C34" s="249"/>
      <c r="D34" s="249"/>
      <c r="E34" s="249"/>
      <c r="F34" s="249"/>
      <c r="G34" s="410"/>
    </row>
    <row r="35" spans="1:11" ht="16">
      <c r="A35" s="419" t="s">
        <v>811</v>
      </c>
      <c r="B35" s="412"/>
      <c r="C35" s="412"/>
      <c r="D35" s="412"/>
      <c r="E35" s="412"/>
      <c r="F35" s="412"/>
      <c r="G35" s="413"/>
      <c r="H35" s="414"/>
    </row>
    <row r="36" spans="1:11">
      <c r="A36" s="391" t="s">
        <v>989</v>
      </c>
      <c r="B36" s="415"/>
      <c r="C36" s="415"/>
      <c r="D36" s="415"/>
      <c r="E36" s="415"/>
      <c r="F36" s="416"/>
      <c r="G36" s="382">
        <v>0</v>
      </c>
    </row>
    <row r="37" spans="1:11">
      <c r="A37" s="1043" t="s">
        <v>800</v>
      </c>
      <c r="B37" s="415"/>
      <c r="C37" s="415"/>
      <c r="D37" s="415"/>
      <c r="E37" s="415"/>
      <c r="F37" s="416"/>
      <c r="G37" s="382">
        <v>0</v>
      </c>
    </row>
    <row r="38" spans="1:11">
      <c r="A38" s="1043" t="s">
        <v>893</v>
      </c>
      <c r="B38" s="415"/>
      <c r="C38" s="415"/>
      <c r="D38" s="415"/>
      <c r="E38" s="415"/>
      <c r="F38" s="416"/>
      <c r="G38" s="382">
        <v>0</v>
      </c>
    </row>
    <row r="39" spans="1:11">
      <c r="A39" s="1043" t="s">
        <v>894</v>
      </c>
      <c r="B39" s="415"/>
      <c r="C39" s="415"/>
      <c r="D39" s="415"/>
      <c r="E39" s="415"/>
      <c r="F39" s="416"/>
      <c r="G39" s="382">
        <v>95619</v>
      </c>
    </row>
    <row r="40" spans="1:11">
      <c r="A40" s="1043" t="s">
        <v>895</v>
      </c>
      <c r="B40" s="415"/>
      <c r="C40" s="415"/>
      <c r="D40" s="415"/>
      <c r="E40" s="415"/>
      <c r="F40" s="416"/>
      <c r="G40" s="382">
        <v>0</v>
      </c>
    </row>
    <row r="41" spans="1:11">
      <c r="A41" s="1932" t="s">
        <v>481</v>
      </c>
      <c r="B41" s="1933"/>
      <c r="C41" s="1933"/>
      <c r="D41" s="1933"/>
      <c r="E41" s="1933"/>
      <c r="F41" s="1934"/>
      <c r="G41" s="382">
        <v>0</v>
      </c>
    </row>
    <row r="42" spans="1:11">
      <c r="A42" s="1043" t="s">
        <v>871</v>
      </c>
      <c r="B42" s="415"/>
      <c r="C42" s="415"/>
      <c r="D42" s="415"/>
      <c r="E42" s="415"/>
      <c r="F42" s="416"/>
      <c r="G42" s="382">
        <v>0</v>
      </c>
    </row>
    <row r="43" spans="1:11">
      <c r="A43" s="1043" t="s">
        <v>872</v>
      </c>
      <c r="B43" s="415"/>
      <c r="C43" s="415"/>
      <c r="D43" s="415"/>
      <c r="E43" s="415"/>
      <c r="F43" s="416"/>
      <c r="G43" s="382">
        <v>0</v>
      </c>
    </row>
    <row r="44" spans="1:11">
      <c r="A44" s="1043" t="s">
        <v>873</v>
      </c>
      <c r="B44" s="415"/>
      <c r="C44" s="415"/>
      <c r="D44" s="415"/>
      <c r="E44" s="415"/>
      <c r="F44" s="416"/>
      <c r="G44" s="382">
        <v>0</v>
      </c>
    </row>
    <row r="45" spans="1:11">
      <c r="A45" s="1015" t="s">
        <v>4828</v>
      </c>
      <c r="B45" s="1016"/>
      <c r="C45" s="1016"/>
      <c r="D45" s="1016"/>
      <c r="E45" s="1016"/>
      <c r="F45" s="1017"/>
      <c r="G45" s="382">
        <v>0</v>
      </c>
    </row>
    <row r="46" spans="1:11">
      <c r="A46" s="1468" t="s">
        <v>1448</v>
      </c>
      <c r="B46" s="1011"/>
      <c r="C46" s="1011"/>
      <c r="D46" s="1011"/>
      <c r="E46" s="1011"/>
      <c r="F46" s="1012"/>
      <c r="G46" s="1052">
        <f>G31-SUM(G36:G45)</f>
        <v>0</v>
      </c>
    </row>
    <row r="47" spans="1:11">
      <c r="A47" s="1013"/>
      <c r="B47" s="1467" t="s">
        <v>4858</v>
      </c>
      <c r="C47" s="1011"/>
      <c r="D47" s="1011"/>
      <c r="E47" s="1011"/>
      <c r="F47" s="1012"/>
      <c r="G47" s="1045" t="str">
        <f>IF(OR((G46&gt;5),(G46&lt;-5),(G36=""),(G37=""),(G38=""),(G39=""),(G40=""),(G41=""),(G42=""),(G43=""),(G44=""),(G45="")),"ERROR.  If N/A, enter 0 in G36-G45","OK")</f>
        <v>OK</v>
      </c>
    </row>
    <row r="48" spans="1:11" ht="6.75" customHeight="1"/>
    <row r="49" spans="1:5" ht="16">
      <c r="A49" s="591"/>
      <c r="B49" s="120" t="s">
        <v>1772</v>
      </c>
    </row>
    <row r="50" spans="1:5" s="418" customFormat="1" ht="12.75" customHeight="1">
      <c r="A50" s="417"/>
      <c r="B50" s="120" t="s">
        <v>827</v>
      </c>
      <c r="E50" s="167"/>
    </row>
    <row r="51" spans="1:5" ht="12.75" customHeight="1">
      <c r="A51" s="592"/>
      <c r="B51" s="120"/>
    </row>
  </sheetData>
  <sheetProtection algorithmName="SHA-512" hashValue="9XRdLwcxeDCCoo9MA4YsWk8lPaMDGVJTbQYM9IsUFlokaPKPVdN/aXTUHHk8OaH7LQRif1RJkGUZ/CHZmrkRyw==" saltValue="HLbKut4LR9WB5pzhD8IFyQ==" spinCount="100000" sheet="1" objects="1" scenarios="1"/>
  <mergeCells count="22">
    <mergeCell ref="A1:G1"/>
    <mergeCell ref="A5:E5"/>
    <mergeCell ref="A11:E11"/>
    <mergeCell ref="A10:E10"/>
    <mergeCell ref="H31:K33"/>
    <mergeCell ref="A14:E14"/>
    <mergeCell ref="A15:E15"/>
    <mergeCell ref="A16:E16"/>
    <mergeCell ref="A22:E22"/>
    <mergeCell ref="A19:E19"/>
    <mergeCell ref="A20:E20"/>
    <mergeCell ref="A41:F41"/>
    <mergeCell ref="A2:E2"/>
    <mergeCell ref="A3:E3"/>
    <mergeCell ref="A4:E4"/>
    <mergeCell ref="A13:E13"/>
    <mergeCell ref="A18:E18"/>
    <mergeCell ref="A12:E12"/>
    <mergeCell ref="A21:E21"/>
    <mergeCell ref="A23:E23"/>
    <mergeCell ref="A24:E24"/>
    <mergeCell ref="A17:E17"/>
  </mergeCells>
  <phoneticPr fontId="23" type="noConversion"/>
  <printOptions headings="1"/>
  <pageMargins left="0.35" right="0.17" top="0.57999999999999996" bottom="0.4" header="0.21" footer="0.2"/>
  <pageSetup scale="71" firstPageNumber="27" fitToWidth="0" orientation="landscape" useFirstPageNumber="1" r:id="rId1"/>
  <headerFooter>
    <oddHeader>&amp;L&amp;8Page &amp;P&amp;C&amp;"Arial,Bold"Schedule of Restricted Local Tax Levies and Selected Revenues Sources 
Schedule of Tort Immunity Expenditures &amp;R&amp;8Page &amp;P</oddHeader>
    <oddFooter>&amp;L&amp;8Print Date: &amp;D 
&amp;F</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FCBED-6542-4A28-8D5F-C7E07D03CD3A}">
  <sheetPr>
    <pageSetUpPr fitToPage="1"/>
  </sheetPr>
  <dimension ref="A1:Q305"/>
  <sheetViews>
    <sheetView topLeftCell="A168" zoomScaleNormal="100" workbookViewId="0">
      <selection activeCell="H129" sqref="H129"/>
    </sheetView>
  </sheetViews>
  <sheetFormatPr baseColWidth="10" defaultColWidth="8.83203125" defaultRowHeight="13"/>
  <cols>
    <col min="1" max="1" width="48" style="1361" customWidth="1"/>
    <col min="2" max="2" width="8.5" style="1428" customWidth="1"/>
    <col min="3" max="3" width="13.5" style="1361" customWidth="1"/>
    <col min="4" max="9" width="12.6640625" style="1464" customWidth="1"/>
    <col min="10" max="10" width="12.6640625" style="1361" customWidth="1"/>
    <col min="11" max="11" width="11.5" style="1361" customWidth="1"/>
    <col min="12" max="12" width="12.6640625" style="1361" customWidth="1"/>
    <col min="13" max="13" width="5.33203125" style="1361" customWidth="1"/>
    <col min="14" max="254" width="9.1640625" style="1361"/>
    <col min="255" max="255" width="44.6640625" style="1361" customWidth="1"/>
    <col min="256" max="256" width="4.6640625" style="1361" customWidth="1"/>
    <col min="257" max="257" width="13.5" style="1361" customWidth="1"/>
    <col min="258" max="264" width="12.6640625" style="1361" customWidth="1"/>
    <col min="265" max="265" width="11.5" style="1361" customWidth="1"/>
    <col min="266" max="266" width="12.6640625" style="1361" customWidth="1"/>
    <col min="267" max="268" width="0" style="1361" hidden="1" customWidth="1"/>
    <col min="269" max="269" width="5.33203125" style="1361" customWidth="1"/>
    <col min="270" max="510" width="9.1640625" style="1361"/>
    <col min="511" max="511" width="44.6640625" style="1361" customWidth="1"/>
    <col min="512" max="512" width="4.6640625" style="1361" customWidth="1"/>
    <col min="513" max="513" width="13.5" style="1361" customWidth="1"/>
    <col min="514" max="520" width="12.6640625" style="1361" customWidth="1"/>
    <col min="521" max="521" width="11.5" style="1361" customWidth="1"/>
    <col min="522" max="522" width="12.6640625" style="1361" customWidth="1"/>
    <col min="523" max="524" width="0" style="1361" hidden="1" customWidth="1"/>
    <col min="525" max="525" width="5.33203125" style="1361" customWidth="1"/>
    <col min="526" max="766" width="9.1640625" style="1361"/>
    <col min="767" max="767" width="44.6640625" style="1361" customWidth="1"/>
    <col min="768" max="768" width="4.6640625" style="1361" customWidth="1"/>
    <col min="769" max="769" width="13.5" style="1361" customWidth="1"/>
    <col min="770" max="776" width="12.6640625" style="1361" customWidth="1"/>
    <col min="777" max="777" width="11.5" style="1361" customWidth="1"/>
    <col min="778" max="778" width="12.6640625" style="1361" customWidth="1"/>
    <col min="779" max="780" width="0" style="1361" hidden="1" customWidth="1"/>
    <col min="781" max="781" width="5.33203125" style="1361" customWidth="1"/>
    <col min="782" max="1022" width="9.1640625" style="1361"/>
    <col min="1023" max="1023" width="44.6640625" style="1361" customWidth="1"/>
    <col min="1024" max="1024" width="4.6640625" style="1361" customWidth="1"/>
    <col min="1025" max="1025" width="13.5" style="1361" customWidth="1"/>
    <col min="1026" max="1032" width="12.6640625" style="1361" customWidth="1"/>
    <col min="1033" max="1033" width="11.5" style="1361" customWidth="1"/>
    <col min="1034" max="1034" width="12.6640625" style="1361" customWidth="1"/>
    <col min="1035" max="1036" width="0" style="1361" hidden="1" customWidth="1"/>
    <col min="1037" max="1037" width="5.33203125" style="1361" customWidth="1"/>
    <col min="1038" max="1278" width="9.1640625" style="1361"/>
    <col min="1279" max="1279" width="44.6640625" style="1361" customWidth="1"/>
    <col min="1280" max="1280" width="4.6640625" style="1361" customWidth="1"/>
    <col min="1281" max="1281" width="13.5" style="1361" customWidth="1"/>
    <col min="1282" max="1288" width="12.6640625" style="1361" customWidth="1"/>
    <col min="1289" max="1289" width="11.5" style="1361" customWidth="1"/>
    <col min="1290" max="1290" width="12.6640625" style="1361" customWidth="1"/>
    <col min="1291" max="1292" width="0" style="1361" hidden="1" customWidth="1"/>
    <col min="1293" max="1293" width="5.33203125" style="1361" customWidth="1"/>
    <col min="1294" max="1534" width="9.1640625" style="1361"/>
    <col min="1535" max="1535" width="44.6640625" style="1361" customWidth="1"/>
    <col min="1536" max="1536" width="4.6640625" style="1361" customWidth="1"/>
    <col min="1537" max="1537" width="13.5" style="1361" customWidth="1"/>
    <col min="1538" max="1544" width="12.6640625" style="1361" customWidth="1"/>
    <col min="1545" max="1545" width="11.5" style="1361" customWidth="1"/>
    <col min="1546" max="1546" width="12.6640625" style="1361" customWidth="1"/>
    <col min="1547" max="1548" width="0" style="1361" hidden="1" customWidth="1"/>
    <col min="1549" max="1549" width="5.33203125" style="1361" customWidth="1"/>
    <col min="1550" max="1790" width="9.1640625" style="1361"/>
    <col min="1791" max="1791" width="44.6640625" style="1361" customWidth="1"/>
    <col min="1792" max="1792" width="4.6640625" style="1361" customWidth="1"/>
    <col min="1793" max="1793" width="13.5" style="1361" customWidth="1"/>
    <col min="1794" max="1800" width="12.6640625" style="1361" customWidth="1"/>
    <col min="1801" max="1801" width="11.5" style="1361" customWidth="1"/>
    <col min="1802" max="1802" width="12.6640625" style="1361" customWidth="1"/>
    <col min="1803" max="1804" width="0" style="1361" hidden="1" customWidth="1"/>
    <col min="1805" max="1805" width="5.33203125" style="1361" customWidth="1"/>
    <col min="1806" max="2046" width="9.1640625" style="1361"/>
    <col min="2047" max="2047" width="44.6640625" style="1361" customWidth="1"/>
    <col min="2048" max="2048" width="4.6640625" style="1361" customWidth="1"/>
    <col min="2049" max="2049" width="13.5" style="1361" customWidth="1"/>
    <col min="2050" max="2056" width="12.6640625" style="1361" customWidth="1"/>
    <col min="2057" max="2057" width="11.5" style="1361" customWidth="1"/>
    <col min="2058" max="2058" width="12.6640625" style="1361" customWidth="1"/>
    <col min="2059" max="2060" width="0" style="1361" hidden="1" customWidth="1"/>
    <col min="2061" max="2061" width="5.33203125" style="1361" customWidth="1"/>
    <col min="2062" max="2302" width="9.1640625" style="1361"/>
    <col min="2303" max="2303" width="44.6640625" style="1361" customWidth="1"/>
    <col min="2304" max="2304" width="4.6640625" style="1361" customWidth="1"/>
    <col min="2305" max="2305" width="13.5" style="1361" customWidth="1"/>
    <col min="2306" max="2312" width="12.6640625" style="1361" customWidth="1"/>
    <col min="2313" max="2313" width="11.5" style="1361" customWidth="1"/>
    <col min="2314" max="2314" width="12.6640625" style="1361" customWidth="1"/>
    <col min="2315" max="2316" width="0" style="1361" hidden="1" customWidth="1"/>
    <col min="2317" max="2317" width="5.33203125" style="1361" customWidth="1"/>
    <col min="2318" max="2558" width="9.1640625" style="1361"/>
    <col min="2559" max="2559" width="44.6640625" style="1361" customWidth="1"/>
    <col min="2560" max="2560" width="4.6640625" style="1361" customWidth="1"/>
    <col min="2561" max="2561" width="13.5" style="1361" customWidth="1"/>
    <col min="2562" max="2568" width="12.6640625" style="1361" customWidth="1"/>
    <col min="2569" max="2569" width="11.5" style="1361" customWidth="1"/>
    <col min="2570" max="2570" width="12.6640625" style="1361" customWidth="1"/>
    <col min="2571" max="2572" width="0" style="1361" hidden="1" customWidth="1"/>
    <col min="2573" max="2573" width="5.33203125" style="1361" customWidth="1"/>
    <col min="2574" max="2814" width="9.1640625" style="1361"/>
    <col min="2815" max="2815" width="44.6640625" style="1361" customWidth="1"/>
    <col min="2816" max="2816" width="4.6640625" style="1361" customWidth="1"/>
    <col min="2817" max="2817" width="13.5" style="1361" customWidth="1"/>
    <col min="2818" max="2824" width="12.6640625" style="1361" customWidth="1"/>
    <col min="2825" max="2825" width="11.5" style="1361" customWidth="1"/>
    <col min="2826" max="2826" width="12.6640625" style="1361" customWidth="1"/>
    <col min="2827" max="2828" width="0" style="1361" hidden="1" customWidth="1"/>
    <col min="2829" max="2829" width="5.33203125" style="1361" customWidth="1"/>
    <col min="2830" max="3070" width="9.1640625" style="1361"/>
    <col min="3071" max="3071" width="44.6640625" style="1361" customWidth="1"/>
    <col min="3072" max="3072" width="4.6640625" style="1361" customWidth="1"/>
    <col min="3073" max="3073" width="13.5" style="1361" customWidth="1"/>
    <col min="3074" max="3080" width="12.6640625" style="1361" customWidth="1"/>
    <col min="3081" max="3081" width="11.5" style="1361" customWidth="1"/>
    <col min="3082" max="3082" width="12.6640625" style="1361" customWidth="1"/>
    <col min="3083" max="3084" width="0" style="1361" hidden="1" customWidth="1"/>
    <col min="3085" max="3085" width="5.33203125" style="1361" customWidth="1"/>
    <col min="3086" max="3326" width="9.1640625" style="1361"/>
    <col min="3327" max="3327" width="44.6640625" style="1361" customWidth="1"/>
    <col min="3328" max="3328" width="4.6640625" style="1361" customWidth="1"/>
    <col min="3329" max="3329" width="13.5" style="1361" customWidth="1"/>
    <col min="3330" max="3336" width="12.6640625" style="1361" customWidth="1"/>
    <col min="3337" max="3337" width="11.5" style="1361" customWidth="1"/>
    <col min="3338" max="3338" width="12.6640625" style="1361" customWidth="1"/>
    <col min="3339" max="3340" width="0" style="1361" hidden="1" customWidth="1"/>
    <col min="3341" max="3341" width="5.33203125" style="1361" customWidth="1"/>
    <col min="3342" max="3582" width="9.1640625" style="1361"/>
    <col min="3583" max="3583" width="44.6640625" style="1361" customWidth="1"/>
    <col min="3584" max="3584" width="4.6640625" style="1361" customWidth="1"/>
    <col min="3585" max="3585" width="13.5" style="1361" customWidth="1"/>
    <col min="3586" max="3592" width="12.6640625" style="1361" customWidth="1"/>
    <col min="3593" max="3593" width="11.5" style="1361" customWidth="1"/>
    <col min="3594" max="3594" width="12.6640625" style="1361" customWidth="1"/>
    <col min="3595" max="3596" width="0" style="1361" hidden="1" customWidth="1"/>
    <col min="3597" max="3597" width="5.33203125" style="1361" customWidth="1"/>
    <col min="3598" max="3838" width="9.1640625" style="1361"/>
    <col min="3839" max="3839" width="44.6640625" style="1361" customWidth="1"/>
    <col min="3840" max="3840" width="4.6640625" style="1361" customWidth="1"/>
    <col min="3841" max="3841" width="13.5" style="1361" customWidth="1"/>
    <col min="3842" max="3848" width="12.6640625" style="1361" customWidth="1"/>
    <col min="3849" max="3849" width="11.5" style="1361" customWidth="1"/>
    <col min="3850" max="3850" width="12.6640625" style="1361" customWidth="1"/>
    <col min="3851" max="3852" width="0" style="1361" hidden="1" customWidth="1"/>
    <col min="3853" max="3853" width="5.33203125" style="1361" customWidth="1"/>
    <col min="3854" max="4094" width="9.1640625" style="1361"/>
    <col min="4095" max="4095" width="44.6640625" style="1361" customWidth="1"/>
    <col min="4096" max="4096" width="4.6640625" style="1361" customWidth="1"/>
    <col min="4097" max="4097" width="13.5" style="1361" customWidth="1"/>
    <col min="4098" max="4104" width="12.6640625" style="1361" customWidth="1"/>
    <col min="4105" max="4105" width="11.5" style="1361" customWidth="1"/>
    <col min="4106" max="4106" width="12.6640625" style="1361" customWidth="1"/>
    <col min="4107" max="4108" width="0" style="1361" hidden="1" customWidth="1"/>
    <col min="4109" max="4109" width="5.33203125" style="1361" customWidth="1"/>
    <col min="4110" max="4350" width="9.1640625" style="1361"/>
    <col min="4351" max="4351" width="44.6640625" style="1361" customWidth="1"/>
    <col min="4352" max="4352" width="4.6640625" style="1361" customWidth="1"/>
    <col min="4353" max="4353" width="13.5" style="1361" customWidth="1"/>
    <col min="4354" max="4360" width="12.6640625" style="1361" customWidth="1"/>
    <col min="4361" max="4361" width="11.5" style="1361" customWidth="1"/>
    <col min="4362" max="4362" width="12.6640625" style="1361" customWidth="1"/>
    <col min="4363" max="4364" width="0" style="1361" hidden="1" customWidth="1"/>
    <col min="4365" max="4365" width="5.33203125" style="1361" customWidth="1"/>
    <col min="4366" max="4606" width="9.1640625" style="1361"/>
    <col min="4607" max="4607" width="44.6640625" style="1361" customWidth="1"/>
    <col min="4608" max="4608" width="4.6640625" style="1361" customWidth="1"/>
    <col min="4609" max="4609" width="13.5" style="1361" customWidth="1"/>
    <col min="4610" max="4616" width="12.6640625" style="1361" customWidth="1"/>
    <col min="4617" max="4617" width="11.5" style="1361" customWidth="1"/>
    <col min="4618" max="4618" width="12.6640625" style="1361" customWidth="1"/>
    <col min="4619" max="4620" width="0" style="1361" hidden="1" customWidth="1"/>
    <col min="4621" max="4621" width="5.33203125" style="1361" customWidth="1"/>
    <col min="4622" max="4862" width="9.1640625" style="1361"/>
    <col min="4863" max="4863" width="44.6640625" style="1361" customWidth="1"/>
    <col min="4864" max="4864" width="4.6640625" style="1361" customWidth="1"/>
    <col min="4865" max="4865" width="13.5" style="1361" customWidth="1"/>
    <col min="4866" max="4872" width="12.6640625" style="1361" customWidth="1"/>
    <col min="4873" max="4873" width="11.5" style="1361" customWidth="1"/>
    <col min="4874" max="4874" width="12.6640625" style="1361" customWidth="1"/>
    <col min="4875" max="4876" width="0" style="1361" hidden="1" customWidth="1"/>
    <col min="4877" max="4877" width="5.33203125" style="1361" customWidth="1"/>
    <col min="4878" max="5118" width="9.1640625" style="1361"/>
    <col min="5119" max="5119" width="44.6640625" style="1361" customWidth="1"/>
    <col min="5120" max="5120" width="4.6640625" style="1361" customWidth="1"/>
    <col min="5121" max="5121" width="13.5" style="1361" customWidth="1"/>
    <col min="5122" max="5128" width="12.6640625" style="1361" customWidth="1"/>
    <col min="5129" max="5129" width="11.5" style="1361" customWidth="1"/>
    <col min="5130" max="5130" width="12.6640625" style="1361" customWidth="1"/>
    <col min="5131" max="5132" width="0" style="1361" hidden="1" customWidth="1"/>
    <col min="5133" max="5133" width="5.33203125" style="1361" customWidth="1"/>
    <col min="5134" max="5374" width="9.1640625" style="1361"/>
    <col min="5375" max="5375" width="44.6640625" style="1361" customWidth="1"/>
    <col min="5376" max="5376" width="4.6640625" style="1361" customWidth="1"/>
    <col min="5377" max="5377" width="13.5" style="1361" customWidth="1"/>
    <col min="5378" max="5384" width="12.6640625" style="1361" customWidth="1"/>
    <col min="5385" max="5385" width="11.5" style="1361" customWidth="1"/>
    <col min="5386" max="5386" width="12.6640625" style="1361" customWidth="1"/>
    <col min="5387" max="5388" width="0" style="1361" hidden="1" customWidth="1"/>
    <col min="5389" max="5389" width="5.33203125" style="1361" customWidth="1"/>
    <col min="5390" max="5630" width="9.1640625" style="1361"/>
    <col min="5631" max="5631" width="44.6640625" style="1361" customWidth="1"/>
    <col min="5632" max="5632" width="4.6640625" style="1361" customWidth="1"/>
    <col min="5633" max="5633" width="13.5" style="1361" customWidth="1"/>
    <col min="5634" max="5640" width="12.6640625" style="1361" customWidth="1"/>
    <col min="5641" max="5641" width="11.5" style="1361" customWidth="1"/>
    <col min="5642" max="5642" width="12.6640625" style="1361" customWidth="1"/>
    <col min="5643" max="5644" width="0" style="1361" hidden="1" customWidth="1"/>
    <col min="5645" max="5645" width="5.33203125" style="1361" customWidth="1"/>
    <col min="5646" max="5886" width="9.1640625" style="1361"/>
    <col min="5887" max="5887" width="44.6640625" style="1361" customWidth="1"/>
    <col min="5888" max="5888" width="4.6640625" style="1361" customWidth="1"/>
    <col min="5889" max="5889" width="13.5" style="1361" customWidth="1"/>
    <col min="5890" max="5896" width="12.6640625" style="1361" customWidth="1"/>
    <col min="5897" max="5897" width="11.5" style="1361" customWidth="1"/>
    <col min="5898" max="5898" width="12.6640625" style="1361" customWidth="1"/>
    <col min="5899" max="5900" width="0" style="1361" hidden="1" customWidth="1"/>
    <col min="5901" max="5901" width="5.33203125" style="1361" customWidth="1"/>
    <col min="5902" max="6142" width="9.1640625" style="1361"/>
    <col min="6143" max="6143" width="44.6640625" style="1361" customWidth="1"/>
    <col min="6144" max="6144" width="4.6640625" style="1361" customWidth="1"/>
    <col min="6145" max="6145" width="13.5" style="1361" customWidth="1"/>
    <col min="6146" max="6152" width="12.6640625" style="1361" customWidth="1"/>
    <col min="6153" max="6153" width="11.5" style="1361" customWidth="1"/>
    <col min="6154" max="6154" width="12.6640625" style="1361" customWidth="1"/>
    <col min="6155" max="6156" width="0" style="1361" hidden="1" customWidth="1"/>
    <col min="6157" max="6157" width="5.33203125" style="1361" customWidth="1"/>
    <col min="6158" max="6398" width="9.1640625" style="1361"/>
    <col min="6399" max="6399" width="44.6640625" style="1361" customWidth="1"/>
    <col min="6400" max="6400" width="4.6640625" style="1361" customWidth="1"/>
    <col min="6401" max="6401" width="13.5" style="1361" customWidth="1"/>
    <col min="6402" max="6408" width="12.6640625" style="1361" customWidth="1"/>
    <col min="6409" max="6409" width="11.5" style="1361" customWidth="1"/>
    <col min="6410" max="6410" width="12.6640625" style="1361" customWidth="1"/>
    <col min="6411" max="6412" width="0" style="1361" hidden="1" customWidth="1"/>
    <col min="6413" max="6413" width="5.33203125" style="1361" customWidth="1"/>
    <col min="6414" max="6654" width="9.1640625" style="1361"/>
    <col min="6655" max="6655" width="44.6640625" style="1361" customWidth="1"/>
    <col min="6656" max="6656" width="4.6640625" style="1361" customWidth="1"/>
    <col min="6657" max="6657" width="13.5" style="1361" customWidth="1"/>
    <col min="6658" max="6664" width="12.6640625" style="1361" customWidth="1"/>
    <col min="6665" max="6665" width="11.5" style="1361" customWidth="1"/>
    <col min="6666" max="6666" width="12.6640625" style="1361" customWidth="1"/>
    <col min="6667" max="6668" width="0" style="1361" hidden="1" customWidth="1"/>
    <col min="6669" max="6669" width="5.33203125" style="1361" customWidth="1"/>
    <col min="6670" max="6910" width="9.1640625" style="1361"/>
    <col min="6911" max="6911" width="44.6640625" style="1361" customWidth="1"/>
    <col min="6912" max="6912" width="4.6640625" style="1361" customWidth="1"/>
    <col min="6913" max="6913" width="13.5" style="1361" customWidth="1"/>
    <col min="6914" max="6920" width="12.6640625" style="1361" customWidth="1"/>
    <col min="6921" max="6921" width="11.5" style="1361" customWidth="1"/>
    <col min="6922" max="6922" width="12.6640625" style="1361" customWidth="1"/>
    <col min="6923" max="6924" width="0" style="1361" hidden="1" customWidth="1"/>
    <col min="6925" max="6925" width="5.33203125" style="1361" customWidth="1"/>
    <col min="6926" max="7166" width="9.1640625" style="1361"/>
    <col min="7167" max="7167" width="44.6640625" style="1361" customWidth="1"/>
    <col min="7168" max="7168" width="4.6640625" style="1361" customWidth="1"/>
    <col min="7169" max="7169" width="13.5" style="1361" customWidth="1"/>
    <col min="7170" max="7176" width="12.6640625" style="1361" customWidth="1"/>
    <col min="7177" max="7177" width="11.5" style="1361" customWidth="1"/>
    <col min="7178" max="7178" width="12.6640625" style="1361" customWidth="1"/>
    <col min="7179" max="7180" width="0" style="1361" hidden="1" customWidth="1"/>
    <col min="7181" max="7181" width="5.33203125" style="1361" customWidth="1"/>
    <col min="7182" max="7422" width="9.1640625" style="1361"/>
    <col min="7423" max="7423" width="44.6640625" style="1361" customWidth="1"/>
    <col min="7424" max="7424" width="4.6640625" style="1361" customWidth="1"/>
    <col min="7425" max="7425" width="13.5" style="1361" customWidth="1"/>
    <col min="7426" max="7432" width="12.6640625" style="1361" customWidth="1"/>
    <col min="7433" max="7433" width="11.5" style="1361" customWidth="1"/>
    <col min="7434" max="7434" width="12.6640625" style="1361" customWidth="1"/>
    <col min="7435" max="7436" width="0" style="1361" hidden="1" customWidth="1"/>
    <col min="7437" max="7437" width="5.33203125" style="1361" customWidth="1"/>
    <col min="7438" max="7678" width="9.1640625" style="1361"/>
    <col min="7679" max="7679" width="44.6640625" style="1361" customWidth="1"/>
    <col min="7680" max="7680" width="4.6640625" style="1361" customWidth="1"/>
    <col min="7681" max="7681" width="13.5" style="1361" customWidth="1"/>
    <col min="7682" max="7688" width="12.6640625" style="1361" customWidth="1"/>
    <col min="7689" max="7689" width="11.5" style="1361" customWidth="1"/>
    <col min="7690" max="7690" width="12.6640625" style="1361" customWidth="1"/>
    <col min="7691" max="7692" width="0" style="1361" hidden="1" customWidth="1"/>
    <col min="7693" max="7693" width="5.33203125" style="1361" customWidth="1"/>
    <col min="7694" max="7934" width="9.1640625" style="1361"/>
    <col min="7935" max="7935" width="44.6640625" style="1361" customWidth="1"/>
    <col min="7936" max="7936" width="4.6640625" style="1361" customWidth="1"/>
    <col min="7937" max="7937" width="13.5" style="1361" customWidth="1"/>
    <col min="7938" max="7944" width="12.6640625" style="1361" customWidth="1"/>
    <col min="7945" max="7945" width="11.5" style="1361" customWidth="1"/>
    <col min="7946" max="7946" width="12.6640625" style="1361" customWidth="1"/>
    <col min="7947" max="7948" width="0" style="1361" hidden="1" customWidth="1"/>
    <col min="7949" max="7949" width="5.33203125" style="1361" customWidth="1"/>
    <col min="7950" max="8190" width="9.1640625" style="1361"/>
    <col min="8191" max="8191" width="44.6640625" style="1361" customWidth="1"/>
    <col min="8192" max="8192" width="4.6640625" style="1361" customWidth="1"/>
    <col min="8193" max="8193" width="13.5" style="1361" customWidth="1"/>
    <col min="8194" max="8200" width="12.6640625" style="1361" customWidth="1"/>
    <col min="8201" max="8201" width="11.5" style="1361" customWidth="1"/>
    <col min="8202" max="8202" width="12.6640625" style="1361" customWidth="1"/>
    <col min="8203" max="8204" width="0" style="1361" hidden="1" customWidth="1"/>
    <col min="8205" max="8205" width="5.33203125" style="1361" customWidth="1"/>
    <col min="8206" max="8446" width="9.1640625" style="1361"/>
    <col min="8447" max="8447" width="44.6640625" style="1361" customWidth="1"/>
    <col min="8448" max="8448" width="4.6640625" style="1361" customWidth="1"/>
    <col min="8449" max="8449" width="13.5" style="1361" customWidth="1"/>
    <col min="8450" max="8456" width="12.6640625" style="1361" customWidth="1"/>
    <col min="8457" max="8457" width="11.5" style="1361" customWidth="1"/>
    <col min="8458" max="8458" width="12.6640625" style="1361" customWidth="1"/>
    <col min="8459" max="8460" width="0" style="1361" hidden="1" customWidth="1"/>
    <col min="8461" max="8461" width="5.33203125" style="1361" customWidth="1"/>
    <col min="8462" max="8702" width="9.1640625" style="1361"/>
    <col min="8703" max="8703" width="44.6640625" style="1361" customWidth="1"/>
    <col min="8704" max="8704" width="4.6640625" style="1361" customWidth="1"/>
    <col min="8705" max="8705" width="13.5" style="1361" customWidth="1"/>
    <col min="8706" max="8712" width="12.6640625" style="1361" customWidth="1"/>
    <col min="8713" max="8713" width="11.5" style="1361" customWidth="1"/>
    <col min="8714" max="8714" width="12.6640625" style="1361" customWidth="1"/>
    <col min="8715" max="8716" width="0" style="1361" hidden="1" customWidth="1"/>
    <col min="8717" max="8717" width="5.33203125" style="1361" customWidth="1"/>
    <col min="8718" max="8958" width="9.1640625" style="1361"/>
    <col min="8959" max="8959" width="44.6640625" style="1361" customWidth="1"/>
    <col min="8960" max="8960" width="4.6640625" style="1361" customWidth="1"/>
    <col min="8961" max="8961" width="13.5" style="1361" customWidth="1"/>
    <col min="8962" max="8968" width="12.6640625" style="1361" customWidth="1"/>
    <col min="8969" max="8969" width="11.5" style="1361" customWidth="1"/>
    <col min="8970" max="8970" width="12.6640625" style="1361" customWidth="1"/>
    <col min="8971" max="8972" width="0" style="1361" hidden="1" customWidth="1"/>
    <col min="8973" max="8973" width="5.33203125" style="1361" customWidth="1"/>
    <col min="8974" max="9214" width="9.1640625" style="1361"/>
    <col min="9215" max="9215" width="44.6640625" style="1361" customWidth="1"/>
    <col min="9216" max="9216" width="4.6640625" style="1361" customWidth="1"/>
    <col min="9217" max="9217" width="13.5" style="1361" customWidth="1"/>
    <col min="9218" max="9224" width="12.6640625" style="1361" customWidth="1"/>
    <col min="9225" max="9225" width="11.5" style="1361" customWidth="1"/>
    <col min="9226" max="9226" width="12.6640625" style="1361" customWidth="1"/>
    <col min="9227" max="9228" width="0" style="1361" hidden="1" customWidth="1"/>
    <col min="9229" max="9229" width="5.33203125" style="1361" customWidth="1"/>
    <col min="9230" max="9470" width="9.1640625" style="1361"/>
    <col min="9471" max="9471" width="44.6640625" style="1361" customWidth="1"/>
    <col min="9472" max="9472" width="4.6640625" style="1361" customWidth="1"/>
    <col min="9473" max="9473" width="13.5" style="1361" customWidth="1"/>
    <col min="9474" max="9480" width="12.6640625" style="1361" customWidth="1"/>
    <col min="9481" max="9481" width="11.5" style="1361" customWidth="1"/>
    <col min="9482" max="9482" width="12.6640625" style="1361" customWidth="1"/>
    <col min="9483" max="9484" width="0" style="1361" hidden="1" customWidth="1"/>
    <col min="9485" max="9485" width="5.33203125" style="1361" customWidth="1"/>
    <col min="9486" max="9726" width="9.1640625" style="1361"/>
    <col min="9727" max="9727" width="44.6640625" style="1361" customWidth="1"/>
    <col min="9728" max="9728" width="4.6640625" style="1361" customWidth="1"/>
    <col min="9729" max="9729" width="13.5" style="1361" customWidth="1"/>
    <col min="9730" max="9736" width="12.6640625" style="1361" customWidth="1"/>
    <col min="9737" max="9737" width="11.5" style="1361" customWidth="1"/>
    <col min="9738" max="9738" width="12.6640625" style="1361" customWidth="1"/>
    <col min="9739" max="9740" width="0" style="1361" hidden="1" customWidth="1"/>
    <col min="9741" max="9741" width="5.33203125" style="1361" customWidth="1"/>
    <col min="9742" max="9982" width="9.1640625" style="1361"/>
    <col min="9983" max="9983" width="44.6640625" style="1361" customWidth="1"/>
    <col min="9984" max="9984" width="4.6640625" style="1361" customWidth="1"/>
    <col min="9985" max="9985" width="13.5" style="1361" customWidth="1"/>
    <col min="9986" max="9992" width="12.6640625" style="1361" customWidth="1"/>
    <col min="9993" max="9993" width="11.5" style="1361" customWidth="1"/>
    <col min="9994" max="9994" width="12.6640625" style="1361" customWidth="1"/>
    <col min="9995" max="9996" width="0" style="1361" hidden="1" customWidth="1"/>
    <col min="9997" max="9997" width="5.33203125" style="1361" customWidth="1"/>
    <col min="9998" max="10238" width="9.1640625" style="1361"/>
    <col min="10239" max="10239" width="44.6640625" style="1361" customWidth="1"/>
    <col min="10240" max="10240" width="4.6640625" style="1361" customWidth="1"/>
    <col min="10241" max="10241" width="13.5" style="1361" customWidth="1"/>
    <col min="10242" max="10248" width="12.6640625" style="1361" customWidth="1"/>
    <col min="10249" max="10249" width="11.5" style="1361" customWidth="1"/>
    <col min="10250" max="10250" width="12.6640625" style="1361" customWidth="1"/>
    <col min="10251" max="10252" width="0" style="1361" hidden="1" customWidth="1"/>
    <col min="10253" max="10253" width="5.33203125" style="1361" customWidth="1"/>
    <col min="10254" max="10494" width="9.1640625" style="1361"/>
    <col min="10495" max="10495" width="44.6640625" style="1361" customWidth="1"/>
    <col min="10496" max="10496" width="4.6640625" style="1361" customWidth="1"/>
    <col min="10497" max="10497" width="13.5" style="1361" customWidth="1"/>
    <col min="10498" max="10504" width="12.6640625" style="1361" customWidth="1"/>
    <col min="10505" max="10505" width="11.5" style="1361" customWidth="1"/>
    <col min="10506" max="10506" width="12.6640625" style="1361" customWidth="1"/>
    <col min="10507" max="10508" width="0" style="1361" hidden="1" customWidth="1"/>
    <col min="10509" max="10509" width="5.33203125" style="1361" customWidth="1"/>
    <col min="10510" max="10750" width="9.1640625" style="1361"/>
    <col min="10751" max="10751" width="44.6640625" style="1361" customWidth="1"/>
    <col min="10752" max="10752" width="4.6640625" style="1361" customWidth="1"/>
    <col min="10753" max="10753" width="13.5" style="1361" customWidth="1"/>
    <col min="10754" max="10760" width="12.6640625" style="1361" customWidth="1"/>
    <col min="10761" max="10761" width="11.5" style="1361" customWidth="1"/>
    <col min="10762" max="10762" width="12.6640625" style="1361" customWidth="1"/>
    <col min="10763" max="10764" width="0" style="1361" hidden="1" customWidth="1"/>
    <col min="10765" max="10765" width="5.33203125" style="1361" customWidth="1"/>
    <col min="10766" max="11006" width="9.1640625" style="1361"/>
    <col min="11007" max="11007" width="44.6640625" style="1361" customWidth="1"/>
    <col min="11008" max="11008" width="4.6640625" style="1361" customWidth="1"/>
    <col min="11009" max="11009" width="13.5" style="1361" customWidth="1"/>
    <col min="11010" max="11016" width="12.6640625" style="1361" customWidth="1"/>
    <col min="11017" max="11017" width="11.5" style="1361" customWidth="1"/>
    <col min="11018" max="11018" width="12.6640625" style="1361" customWidth="1"/>
    <col min="11019" max="11020" width="0" style="1361" hidden="1" customWidth="1"/>
    <col min="11021" max="11021" width="5.33203125" style="1361" customWidth="1"/>
    <col min="11022" max="11262" width="9.1640625" style="1361"/>
    <col min="11263" max="11263" width="44.6640625" style="1361" customWidth="1"/>
    <col min="11264" max="11264" width="4.6640625" style="1361" customWidth="1"/>
    <col min="11265" max="11265" width="13.5" style="1361" customWidth="1"/>
    <col min="11266" max="11272" width="12.6640625" style="1361" customWidth="1"/>
    <col min="11273" max="11273" width="11.5" style="1361" customWidth="1"/>
    <col min="11274" max="11274" width="12.6640625" style="1361" customWidth="1"/>
    <col min="11275" max="11276" width="0" style="1361" hidden="1" customWidth="1"/>
    <col min="11277" max="11277" width="5.33203125" style="1361" customWidth="1"/>
    <col min="11278" max="11518" width="9.1640625" style="1361"/>
    <col min="11519" max="11519" width="44.6640625" style="1361" customWidth="1"/>
    <col min="11520" max="11520" width="4.6640625" style="1361" customWidth="1"/>
    <col min="11521" max="11521" width="13.5" style="1361" customWidth="1"/>
    <col min="11522" max="11528" width="12.6640625" style="1361" customWidth="1"/>
    <col min="11529" max="11529" width="11.5" style="1361" customWidth="1"/>
    <col min="11530" max="11530" width="12.6640625" style="1361" customWidth="1"/>
    <col min="11531" max="11532" width="0" style="1361" hidden="1" customWidth="1"/>
    <col min="11533" max="11533" width="5.33203125" style="1361" customWidth="1"/>
    <col min="11534" max="11774" width="9.1640625" style="1361"/>
    <col min="11775" max="11775" width="44.6640625" style="1361" customWidth="1"/>
    <col min="11776" max="11776" width="4.6640625" style="1361" customWidth="1"/>
    <col min="11777" max="11777" width="13.5" style="1361" customWidth="1"/>
    <col min="11778" max="11784" width="12.6640625" style="1361" customWidth="1"/>
    <col min="11785" max="11785" width="11.5" style="1361" customWidth="1"/>
    <col min="11786" max="11786" width="12.6640625" style="1361" customWidth="1"/>
    <col min="11787" max="11788" width="0" style="1361" hidden="1" customWidth="1"/>
    <col min="11789" max="11789" width="5.33203125" style="1361" customWidth="1"/>
    <col min="11790" max="12030" width="9.1640625" style="1361"/>
    <col min="12031" max="12031" width="44.6640625" style="1361" customWidth="1"/>
    <col min="12032" max="12032" width="4.6640625" style="1361" customWidth="1"/>
    <col min="12033" max="12033" width="13.5" style="1361" customWidth="1"/>
    <col min="12034" max="12040" width="12.6640625" style="1361" customWidth="1"/>
    <col min="12041" max="12041" width="11.5" style="1361" customWidth="1"/>
    <col min="12042" max="12042" width="12.6640625" style="1361" customWidth="1"/>
    <col min="12043" max="12044" width="0" style="1361" hidden="1" customWidth="1"/>
    <col min="12045" max="12045" width="5.33203125" style="1361" customWidth="1"/>
    <col min="12046" max="12286" width="9.1640625" style="1361"/>
    <col min="12287" max="12287" width="44.6640625" style="1361" customWidth="1"/>
    <col min="12288" max="12288" width="4.6640625" style="1361" customWidth="1"/>
    <col min="12289" max="12289" width="13.5" style="1361" customWidth="1"/>
    <col min="12290" max="12296" width="12.6640625" style="1361" customWidth="1"/>
    <col min="12297" max="12297" width="11.5" style="1361" customWidth="1"/>
    <col min="12298" max="12298" width="12.6640625" style="1361" customWidth="1"/>
    <col min="12299" max="12300" width="0" style="1361" hidden="1" customWidth="1"/>
    <col min="12301" max="12301" width="5.33203125" style="1361" customWidth="1"/>
    <col min="12302" max="12542" width="9.1640625" style="1361"/>
    <col min="12543" max="12543" width="44.6640625" style="1361" customWidth="1"/>
    <col min="12544" max="12544" width="4.6640625" style="1361" customWidth="1"/>
    <col min="12545" max="12545" width="13.5" style="1361" customWidth="1"/>
    <col min="12546" max="12552" width="12.6640625" style="1361" customWidth="1"/>
    <col min="12553" max="12553" width="11.5" style="1361" customWidth="1"/>
    <col min="12554" max="12554" width="12.6640625" style="1361" customWidth="1"/>
    <col min="12555" max="12556" width="0" style="1361" hidden="1" customWidth="1"/>
    <col min="12557" max="12557" width="5.33203125" style="1361" customWidth="1"/>
    <col min="12558" max="12798" width="9.1640625" style="1361"/>
    <col min="12799" max="12799" width="44.6640625" style="1361" customWidth="1"/>
    <col min="12800" max="12800" width="4.6640625" style="1361" customWidth="1"/>
    <col min="12801" max="12801" width="13.5" style="1361" customWidth="1"/>
    <col min="12802" max="12808" width="12.6640625" style="1361" customWidth="1"/>
    <col min="12809" max="12809" width="11.5" style="1361" customWidth="1"/>
    <col min="12810" max="12810" width="12.6640625" style="1361" customWidth="1"/>
    <col min="12811" max="12812" width="0" style="1361" hidden="1" customWidth="1"/>
    <col min="12813" max="12813" width="5.33203125" style="1361" customWidth="1"/>
    <col min="12814" max="13054" width="9.1640625" style="1361"/>
    <col min="13055" max="13055" width="44.6640625" style="1361" customWidth="1"/>
    <col min="13056" max="13056" width="4.6640625" style="1361" customWidth="1"/>
    <col min="13057" max="13057" width="13.5" style="1361" customWidth="1"/>
    <col min="13058" max="13064" width="12.6640625" style="1361" customWidth="1"/>
    <col min="13065" max="13065" width="11.5" style="1361" customWidth="1"/>
    <col min="13066" max="13066" width="12.6640625" style="1361" customWidth="1"/>
    <col min="13067" max="13068" width="0" style="1361" hidden="1" customWidth="1"/>
    <col min="13069" max="13069" width="5.33203125" style="1361" customWidth="1"/>
    <col min="13070" max="13310" width="9.1640625" style="1361"/>
    <col min="13311" max="13311" width="44.6640625" style="1361" customWidth="1"/>
    <col min="13312" max="13312" width="4.6640625" style="1361" customWidth="1"/>
    <col min="13313" max="13313" width="13.5" style="1361" customWidth="1"/>
    <col min="13314" max="13320" width="12.6640625" style="1361" customWidth="1"/>
    <col min="13321" max="13321" width="11.5" style="1361" customWidth="1"/>
    <col min="13322" max="13322" width="12.6640625" style="1361" customWidth="1"/>
    <col min="13323" max="13324" width="0" style="1361" hidden="1" customWidth="1"/>
    <col min="13325" max="13325" width="5.33203125" style="1361" customWidth="1"/>
    <col min="13326" max="13566" width="9.1640625" style="1361"/>
    <col min="13567" max="13567" width="44.6640625" style="1361" customWidth="1"/>
    <col min="13568" max="13568" width="4.6640625" style="1361" customWidth="1"/>
    <col min="13569" max="13569" width="13.5" style="1361" customWidth="1"/>
    <col min="13570" max="13576" width="12.6640625" style="1361" customWidth="1"/>
    <col min="13577" max="13577" width="11.5" style="1361" customWidth="1"/>
    <col min="13578" max="13578" width="12.6640625" style="1361" customWidth="1"/>
    <col min="13579" max="13580" width="0" style="1361" hidden="1" customWidth="1"/>
    <col min="13581" max="13581" width="5.33203125" style="1361" customWidth="1"/>
    <col min="13582" max="13822" width="9.1640625" style="1361"/>
    <col min="13823" max="13823" width="44.6640625" style="1361" customWidth="1"/>
    <col min="13824" max="13824" width="4.6640625" style="1361" customWidth="1"/>
    <col min="13825" max="13825" width="13.5" style="1361" customWidth="1"/>
    <col min="13826" max="13832" width="12.6640625" style="1361" customWidth="1"/>
    <col min="13833" max="13833" width="11.5" style="1361" customWidth="1"/>
    <col min="13834" max="13834" width="12.6640625" style="1361" customWidth="1"/>
    <col min="13835" max="13836" width="0" style="1361" hidden="1" customWidth="1"/>
    <col min="13837" max="13837" width="5.33203125" style="1361" customWidth="1"/>
    <col min="13838" max="14078" width="9.1640625" style="1361"/>
    <col min="14079" max="14079" width="44.6640625" style="1361" customWidth="1"/>
    <col min="14080" max="14080" width="4.6640625" style="1361" customWidth="1"/>
    <col min="14081" max="14081" width="13.5" style="1361" customWidth="1"/>
    <col min="14082" max="14088" width="12.6640625" style="1361" customWidth="1"/>
    <col min="14089" max="14089" width="11.5" style="1361" customWidth="1"/>
    <col min="14090" max="14090" width="12.6640625" style="1361" customWidth="1"/>
    <col min="14091" max="14092" width="0" style="1361" hidden="1" customWidth="1"/>
    <col min="14093" max="14093" width="5.33203125" style="1361" customWidth="1"/>
    <col min="14094" max="14334" width="9.1640625" style="1361"/>
    <col min="14335" max="14335" width="44.6640625" style="1361" customWidth="1"/>
    <col min="14336" max="14336" width="4.6640625" style="1361" customWidth="1"/>
    <col min="14337" max="14337" width="13.5" style="1361" customWidth="1"/>
    <col min="14338" max="14344" width="12.6640625" style="1361" customWidth="1"/>
    <col min="14345" max="14345" width="11.5" style="1361" customWidth="1"/>
    <col min="14346" max="14346" width="12.6640625" style="1361" customWidth="1"/>
    <col min="14347" max="14348" width="0" style="1361" hidden="1" customWidth="1"/>
    <col min="14349" max="14349" width="5.33203125" style="1361" customWidth="1"/>
    <col min="14350" max="14590" width="9.1640625" style="1361"/>
    <col min="14591" max="14591" width="44.6640625" style="1361" customWidth="1"/>
    <col min="14592" max="14592" width="4.6640625" style="1361" customWidth="1"/>
    <col min="14593" max="14593" width="13.5" style="1361" customWidth="1"/>
    <col min="14594" max="14600" width="12.6640625" style="1361" customWidth="1"/>
    <col min="14601" max="14601" width="11.5" style="1361" customWidth="1"/>
    <col min="14602" max="14602" width="12.6640625" style="1361" customWidth="1"/>
    <col min="14603" max="14604" width="0" style="1361" hidden="1" customWidth="1"/>
    <col min="14605" max="14605" width="5.33203125" style="1361" customWidth="1"/>
    <col min="14606" max="14846" width="9.1640625" style="1361"/>
    <col min="14847" max="14847" width="44.6640625" style="1361" customWidth="1"/>
    <col min="14848" max="14848" width="4.6640625" style="1361" customWidth="1"/>
    <col min="14849" max="14849" width="13.5" style="1361" customWidth="1"/>
    <col min="14850" max="14856" width="12.6640625" style="1361" customWidth="1"/>
    <col min="14857" max="14857" width="11.5" style="1361" customWidth="1"/>
    <col min="14858" max="14858" width="12.6640625" style="1361" customWidth="1"/>
    <col min="14859" max="14860" width="0" style="1361" hidden="1" customWidth="1"/>
    <col min="14861" max="14861" width="5.33203125" style="1361" customWidth="1"/>
    <col min="14862" max="15102" width="9.1640625" style="1361"/>
    <col min="15103" max="15103" width="44.6640625" style="1361" customWidth="1"/>
    <col min="15104" max="15104" width="4.6640625" style="1361" customWidth="1"/>
    <col min="15105" max="15105" width="13.5" style="1361" customWidth="1"/>
    <col min="15106" max="15112" width="12.6640625" style="1361" customWidth="1"/>
    <col min="15113" max="15113" width="11.5" style="1361" customWidth="1"/>
    <col min="15114" max="15114" width="12.6640625" style="1361" customWidth="1"/>
    <col min="15115" max="15116" width="0" style="1361" hidden="1" customWidth="1"/>
    <col min="15117" max="15117" width="5.33203125" style="1361" customWidth="1"/>
    <col min="15118" max="15358" width="9.1640625" style="1361"/>
    <col min="15359" max="15359" width="44.6640625" style="1361" customWidth="1"/>
    <col min="15360" max="15360" width="4.6640625" style="1361" customWidth="1"/>
    <col min="15361" max="15361" width="13.5" style="1361" customWidth="1"/>
    <col min="15362" max="15368" width="12.6640625" style="1361" customWidth="1"/>
    <col min="15369" max="15369" width="11.5" style="1361" customWidth="1"/>
    <col min="15370" max="15370" width="12.6640625" style="1361" customWidth="1"/>
    <col min="15371" max="15372" width="0" style="1361" hidden="1" customWidth="1"/>
    <col min="15373" max="15373" width="5.33203125" style="1361" customWidth="1"/>
    <col min="15374" max="15614" width="9.1640625" style="1361"/>
    <col min="15615" max="15615" width="44.6640625" style="1361" customWidth="1"/>
    <col min="15616" max="15616" width="4.6640625" style="1361" customWidth="1"/>
    <col min="15617" max="15617" width="13.5" style="1361" customWidth="1"/>
    <col min="15618" max="15624" width="12.6640625" style="1361" customWidth="1"/>
    <col min="15625" max="15625" width="11.5" style="1361" customWidth="1"/>
    <col min="15626" max="15626" width="12.6640625" style="1361" customWidth="1"/>
    <col min="15627" max="15628" width="0" style="1361" hidden="1" customWidth="1"/>
    <col min="15629" max="15629" width="5.33203125" style="1361" customWidth="1"/>
    <col min="15630" max="15870" width="9.1640625" style="1361"/>
    <col min="15871" max="15871" width="44.6640625" style="1361" customWidth="1"/>
    <col min="15872" max="15872" width="4.6640625" style="1361" customWidth="1"/>
    <col min="15873" max="15873" width="13.5" style="1361" customWidth="1"/>
    <col min="15874" max="15880" width="12.6640625" style="1361" customWidth="1"/>
    <col min="15881" max="15881" width="11.5" style="1361" customWidth="1"/>
    <col min="15882" max="15882" width="12.6640625" style="1361" customWidth="1"/>
    <col min="15883" max="15884" width="0" style="1361" hidden="1" customWidth="1"/>
    <col min="15885" max="15885" width="5.33203125" style="1361" customWidth="1"/>
    <col min="15886" max="16126" width="9.1640625" style="1361"/>
    <col min="16127" max="16127" width="44.6640625" style="1361" customWidth="1"/>
    <col min="16128" max="16128" width="4.6640625" style="1361" customWidth="1"/>
    <col min="16129" max="16129" width="13.5" style="1361" customWidth="1"/>
    <col min="16130" max="16136" width="12.6640625" style="1361" customWidth="1"/>
    <col min="16137" max="16137" width="11.5" style="1361" customWidth="1"/>
    <col min="16138" max="16138" width="12.6640625" style="1361" customWidth="1"/>
    <col min="16139" max="16140" width="0" style="1361" hidden="1" customWidth="1"/>
    <col min="16141" max="16141" width="5.33203125" style="1361" customWidth="1"/>
    <col min="16142" max="16384" width="9.1640625" style="1361"/>
  </cols>
  <sheetData>
    <row r="1" spans="1:12" ht="12.75" customHeight="1">
      <c r="A1" s="1998" t="s">
        <v>1799</v>
      </c>
      <c r="B1" s="1998"/>
      <c r="C1" s="1998"/>
      <c r="D1" s="1998"/>
      <c r="E1" s="1998"/>
      <c r="F1" s="1998"/>
      <c r="G1" s="1998"/>
      <c r="H1" s="1998"/>
      <c r="I1" s="1998"/>
      <c r="J1" s="1998"/>
      <c r="K1" s="1998"/>
      <c r="L1" s="1998"/>
    </row>
    <row r="2" spans="1:12" ht="27.75" customHeight="1">
      <c r="A2" s="1998"/>
      <c r="B2" s="1998"/>
      <c r="C2" s="1998"/>
      <c r="D2" s="1998"/>
      <c r="E2" s="1998"/>
      <c r="F2" s="1998"/>
      <c r="G2" s="1998"/>
      <c r="H2" s="1998"/>
      <c r="I2" s="1998"/>
      <c r="J2" s="1998"/>
      <c r="K2" s="1998"/>
      <c r="L2" s="1998"/>
    </row>
    <row r="3" spans="1:12" ht="27.75" customHeight="1" thickBot="1">
      <c r="A3" s="1999" t="s">
        <v>1536</v>
      </c>
      <c r="B3" s="2000"/>
      <c r="C3" s="2000"/>
      <c r="D3" s="2001"/>
      <c r="E3" s="2000"/>
      <c r="F3" s="2000"/>
      <c r="G3" s="2001"/>
      <c r="H3" s="2000"/>
      <c r="I3" s="2000"/>
      <c r="J3" s="2000"/>
      <c r="K3" s="2000"/>
      <c r="L3" s="2002"/>
    </row>
    <row r="4" spans="1:12" ht="40.5" customHeight="1" thickBot="1">
      <c r="A4" s="2017" t="s">
        <v>4869</v>
      </c>
      <c r="B4" s="2018"/>
      <c r="C4" s="2019"/>
      <c r="D4" s="1481" t="s">
        <v>4932</v>
      </c>
      <c r="E4" s="1479" t="s">
        <v>511</v>
      </c>
      <c r="F4" s="1477"/>
      <c r="G4" s="1482"/>
      <c r="H4" s="1480" t="s">
        <v>1774</v>
      </c>
      <c r="I4" s="1477"/>
      <c r="J4" s="1477"/>
      <c r="K4" s="1477"/>
      <c r="L4" s="1478"/>
    </row>
    <row r="5" spans="1:12" ht="24.75" customHeight="1">
      <c r="A5" s="2003" t="s">
        <v>1775</v>
      </c>
      <c r="B5" s="2004"/>
      <c r="C5" s="2004"/>
      <c r="D5" s="2005"/>
      <c r="E5" s="2004"/>
      <c r="F5" s="2004"/>
      <c r="G5" s="2005"/>
      <c r="H5" s="2004"/>
      <c r="I5" s="2004"/>
      <c r="J5" s="2004"/>
      <c r="K5" s="2004"/>
      <c r="L5" s="2006"/>
    </row>
    <row r="6" spans="1:12" ht="27.75" customHeight="1">
      <c r="A6" s="1362" t="s">
        <v>1603</v>
      </c>
      <c r="B6" s="1363"/>
      <c r="C6" s="1363"/>
      <c r="D6" s="1363"/>
      <c r="E6" s="1363"/>
      <c r="F6" s="1363"/>
      <c r="G6" s="1363"/>
      <c r="H6" s="1363"/>
      <c r="I6" s="1363"/>
      <c r="J6" s="1363"/>
      <c r="K6" s="1363"/>
      <c r="L6" s="1364"/>
    </row>
    <row r="7" spans="1:12" ht="27" customHeight="1">
      <c r="A7" s="1973" t="s">
        <v>1537</v>
      </c>
      <c r="B7" s="1974"/>
      <c r="C7" s="1974"/>
      <c r="D7" s="1974"/>
      <c r="E7" s="1974"/>
      <c r="F7" s="1974"/>
      <c r="G7" s="1974"/>
      <c r="H7" s="1974"/>
      <c r="I7" s="1974"/>
      <c r="J7" s="1974"/>
      <c r="K7" s="1974"/>
      <c r="L7" s="1975"/>
    </row>
    <row r="8" spans="1:12" ht="57.75" customHeight="1" thickBot="1">
      <c r="A8" s="1365" t="s">
        <v>1538</v>
      </c>
      <c r="B8" s="2007" t="s">
        <v>4870</v>
      </c>
      <c r="C8" s="2008"/>
      <c r="D8" s="2008"/>
      <c r="E8" s="2008"/>
      <c r="F8" s="2008"/>
      <c r="G8" s="2008"/>
      <c r="H8" s="2008"/>
      <c r="I8" s="1366"/>
      <c r="J8" s="1366"/>
      <c r="K8" s="1366"/>
      <c r="L8" s="1367"/>
    </row>
    <row r="9" spans="1:12">
      <c r="A9" s="2009" t="s">
        <v>1539</v>
      </c>
      <c r="B9" s="1368"/>
      <c r="C9" s="1369" t="s">
        <v>371</v>
      </c>
      <c r="D9" s="1369" t="s">
        <v>372</v>
      </c>
      <c r="E9" s="1369" t="s">
        <v>373</v>
      </c>
      <c r="F9" s="1369" t="s">
        <v>374</v>
      </c>
      <c r="G9" s="1369" t="s">
        <v>375</v>
      </c>
      <c r="H9" s="1369" t="s">
        <v>376</v>
      </c>
      <c r="I9" s="1369" t="s">
        <v>377</v>
      </c>
      <c r="J9" s="1369" t="s">
        <v>378</v>
      </c>
      <c r="K9" s="1370" t="s">
        <v>677</v>
      </c>
      <c r="L9" s="1371" t="s">
        <v>1448</v>
      </c>
    </row>
    <row r="10" spans="1:12">
      <c r="A10" s="2010"/>
      <c r="B10" s="1372"/>
      <c r="C10" s="1373"/>
      <c r="D10" s="1373"/>
      <c r="E10" s="1373"/>
      <c r="F10" s="1373"/>
      <c r="G10" s="1373"/>
      <c r="H10" s="1373"/>
      <c r="I10" s="1373"/>
      <c r="J10" s="1373"/>
      <c r="K10" s="1374"/>
      <c r="L10" s="1375"/>
    </row>
    <row r="11" spans="1:12" ht="39">
      <c r="A11" s="2011"/>
      <c r="B11" s="1376" t="s">
        <v>324</v>
      </c>
      <c r="C11" s="1377" t="s">
        <v>1031</v>
      </c>
      <c r="D11" s="1377" t="s">
        <v>776</v>
      </c>
      <c r="E11" s="1377" t="s">
        <v>384</v>
      </c>
      <c r="F11" s="1377" t="s">
        <v>137</v>
      </c>
      <c r="G11" s="1377" t="s">
        <v>889</v>
      </c>
      <c r="H11" s="1377" t="s">
        <v>383</v>
      </c>
      <c r="I11" s="1377" t="s">
        <v>353</v>
      </c>
      <c r="J11" s="1377" t="s">
        <v>382</v>
      </c>
      <c r="K11" s="1378" t="s">
        <v>139</v>
      </c>
      <c r="L11" s="1379"/>
    </row>
    <row r="12" spans="1:12" ht="14" thickBot="1">
      <c r="A12" s="1380" t="s">
        <v>1540</v>
      </c>
      <c r="B12" s="1381">
        <v>4998</v>
      </c>
      <c r="C12" s="1486">
        <v>4780</v>
      </c>
      <c r="D12" s="1486"/>
      <c r="E12" s="1382"/>
      <c r="F12" s="1486"/>
      <c r="G12" s="1486"/>
      <c r="H12" s="1486"/>
      <c r="I12" s="1382"/>
      <c r="J12" s="1382"/>
      <c r="K12" s="1486"/>
      <c r="L12" s="1383">
        <f>(C12+D12+F12+G12+H12+K12)</f>
        <v>4780</v>
      </c>
    </row>
    <row r="13" spans="1:12" ht="15" thickTop="1" thickBot="1">
      <c r="A13" s="1380" t="s">
        <v>4810</v>
      </c>
      <c r="B13" s="1381">
        <v>4998</v>
      </c>
      <c r="C13" s="1486">
        <v>596226</v>
      </c>
      <c r="D13" s="1486"/>
      <c r="E13" s="1382"/>
      <c r="F13" s="1486"/>
      <c r="G13" s="1486"/>
      <c r="H13" s="1486"/>
      <c r="I13" s="1382"/>
      <c r="J13" s="1382"/>
      <c r="K13" s="1486"/>
      <c r="L13" s="1383">
        <f t="shared" ref="L13:L17" si="0">(C13+D13+F13+G13+H13+K13)</f>
        <v>596226</v>
      </c>
    </row>
    <row r="14" spans="1:12" ht="15" thickTop="1" thickBot="1">
      <c r="A14" s="1380" t="s">
        <v>1541</v>
      </c>
      <c r="B14" s="1381">
        <v>4998</v>
      </c>
      <c r="C14" s="1486"/>
      <c r="D14" s="1486"/>
      <c r="E14" s="1382"/>
      <c r="F14" s="1486"/>
      <c r="G14" s="1486"/>
      <c r="H14" s="1486"/>
      <c r="I14" s="1382"/>
      <c r="J14" s="1382"/>
      <c r="K14" s="1486"/>
      <c r="L14" s="1383">
        <f t="shared" si="0"/>
        <v>0</v>
      </c>
    </row>
    <row r="15" spans="1:12" ht="26" thickTop="1" thickBot="1">
      <c r="A15" s="1380" t="s">
        <v>4816</v>
      </c>
      <c r="B15" s="1381">
        <v>4998</v>
      </c>
      <c r="C15" s="1486"/>
      <c r="D15" s="1486"/>
      <c r="E15" s="1382"/>
      <c r="F15" s="1486"/>
      <c r="G15" s="1486"/>
      <c r="H15" s="1486"/>
      <c r="I15" s="1382"/>
      <c r="J15" s="1382"/>
      <c r="K15" s="1486"/>
      <c r="L15" s="1383">
        <f t="shared" si="0"/>
        <v>0</v>
      </c>
    </row>
    <row r="16" spans="1:12" ht="15" thickTop="1" thickBot="1">
      <c r="A16" s="1380" t="s">
        <v>4818</v>
      </c>
      <c r="B16" s="1381">
        <v>4998</v>
      </c>
      <c r="C16" s="1486"/>
      <c r="D16" s="1486"/>
      <c r="E16" s="1382"/>
      <c r="F16" s="1486"/>
      <c r="G16" s="1486"/>
      <c r="H16" s="1486"/>
      <c r="I16" s="1382"/>
      <c r="J16" s="1382"/>
      <c r="K16" s="1486"/>
      <c r="L16" s="1383">
        <f t="shared" si="0"/>
        <v>0</v>
      </c>
    </row>
    <row r="17" spans="1:12" ht="15" thickTop="1" thickBot="1">
      <c r="A17" s="1380" t="s">
        <v>4817</v>
      </c>
      <c r="B17" s="1381">
        <v>4998</v>
      </c>
      <c r="C17" s="1486"/>
      <c r="D17" s="1486"/>
      <c r="E17" s="1382"/>
      <c r="F17" s="1486"/>
      <c r="G17" s="1486"/>
      <c r="H17" s="1486"/>
      <c r="I17" s="1382"/>
      <c r="J17" s="1382"/>
      <c r="K17" s="1486"/>
      <c r="L17" s="1383">
        <f t="shared" si="0"/>
        <v>0</v>
      </c>
    </row>
    <row r="18" spans="1:12" ht="14" thickTop="1">
      <c r="A18" s="1384" t="s">
        <v>1542</v>
      </c>
      <c r="B18" s="1384"/>
      <c r="C18" s="1385">
        <f>SUM(C12:C17)</f>
        <v>601006</v>
      </c>
      <c r="D18" s="1385">
        <f>SUM(D12:D17)</f>
        <v>0</v>
      </c>
      <c r="E18" s="1382"/>
      <c r="F18" s="1385">
        <f>SUM(F12:F17)</f>
        <v>0</v>
      </c>
      <c r="G18" s="1385">
        <f>SUM(G12:G17)</f>
        <v>0</v>
      </c>
      <c r="H18" s="1385">
        <f>SUM(H12:H17)</f>
        <v>0</v>
      </c>
      <c r="I18" s="1382"/>
      <c r="J18" s="1382"/>
      <c r="K18" s="1386">
        <f>SUM(K12:K17)</f>
        <v>0</v>
      </c>
      <c r="L18" s="1387">
        <f>SUM(L12:L17)</f>
        <v>601006</v>
      </c>
    </row>
    <row r="19" spans="1:12" ht="56.25" customHeight="1" thickBot="1">
      <c r="A19" s="1388" t="s">
        <v>1543</v>
      </c>
      <c r="B19" s="2012" t="s">
        <v>4871</v>
      </c>
      <c r="C19" s="2012"/>
      <c r="D19" s="2012"/>
      <c r="E19" s="2012"/>
      <c r="F19" s="2012"/>
      <c r="G19" s="2012"/>
      <c r="H19" s="2012"/>
      <c r="I19" s="1382"/>
      <c r="J19" s="1382"/>
      <c r="K19" s="1382"/>
      <c r="L19" s="1389"/>
    </row>
    <row r="20" spans="1:12">
      <c r="A20" s="2009" t="s">
        <v>1539</v>
      </c>
      <c r="B20" s="1372"/>
      <c r="C20" s="1373" t="s">
        <v>371</v>
      </c>
      <c r="D20" s="1373" t="s">
        <v>372</v>
      </c>
      <c r="E20" s="1373" t="s">
        <v>373</v>
      </c>
      <c r="F20" s="1373" t="s">
        <v>374</v>
      </c>
      <c r="G20" s="1373" t="s">
        <v>375</v>
      </c>
      <c r="H20" s="1373" t="s">
        <v>376</v>
      </c>
      <c r="I20" s="1369" t="s">
        <v>377</v>
      </c>
      <c r="J20" s="1369" t="s">
        <v>378</v>
      </c>
      <c r="K20" s="1370" t="s">
        <v>677</v>
      </c>
      <c r="L20" s="1502" t="s">
        <v>1448</v>
      </c>
    </row>
    <row r="21" spans="1:12">
      <c r="A21" s="2010"/>
      <c r="B21" s="1372"/>
      <c r="C21" s="1373"/>
      <c r="D21" s="1373"/>
      <c r="E21" s="1373"/>
      <c r="F21" s="1373"/>
      <c r="G21" s="1373"/>
      <c r="H21" s="1373"/>
      <c r="I21" s="1373"/>
      <c r="J21" s="1373"/>
      <c r="K21" s="1374"/>
      <c r="L21" s="1375"/>
    </row>
    <row r="22" spans="1:12" ht="39">
      <c r="A22" s="2011"/>
      <c r="B22" s="1376" t="s">
        <v>324</v>
      </c>
      <c r="C22" s="1377" t="s">
        <v>1031</v>
      </c>
      <c r="D22" s="1377" t="s">
        <v>776</v>
      </c>
      <c r="E22" s="1377" t="s">
        <v>384</v>
      </c>
      <c r="F22" s="1377" t="s">
        <v>137</v>
      </c>
      <c r="G22" s="1377" t="s">
        <v>889</v>
      </c>
      <c r="H22" s="1377" t="s">
        <v>383</v>
      </c>
      <c r="I22" s="1377" t="s">
        <v>353</v>
      </c>
      <c r="J22" s="1377" t="s">
        <v>382</v>
      </c>
      <c r="K22" s="1378" t="s">
        <v>139</v>
      </c>
      <c r="L22" s="1379"/>
    </row>
    <row r="23" spans="1:12" ht="14" thickBot="1">
      <c r="A23" s="1380" t="s">
        <v>1540</v>
      </c>
      <c r="B23" s="1381">
        <v>4998</v>
      </c>
      <c r="C23" s="1486"/>
      <c r="D23" s="1486"/>
      <c r="E23" s="1382"/>
      <c r="F23" s="1486"/>
      <c r="G23" s="1486"/>
      <c r="H23" s="1486"/>
      <c r="I23" s="1382"/>
      <c r="J23" s="1382"/>
      <c r="K23" s="1501"/>
      <c r="L23" s="1383">
        <f>(C23+D23+F23+G23+H23+K23)</f>
        <v>0</v>
      </c>
    </row>
    <row r="24" spans="1:12" ht="15" thickTop="1" thickBot="1">
      <c r="A24" s="1380" t="s">
        <v>4810</v>
      </c>
      <c r="B24" s="1381">
        <v>4998</v>
      </c>
      <c r="C24" s="1486"/>
      <c r="D24" s="1486"/>
      <c r="E24" s="1382"/>
      <c r="F24" s="1486"/>
      <c r="G24" s="1486"/>
      <c r="H24" s="1486"/>
      <c r="I24" s="1382"/>
      <c r="J24" s="1382"/>
      <c r="K24" s="1501"/>
      <c r="L24" s="1383">
        <f>(C24+D24+F24+G24+H24+K24)</f>
        <v>0</v>
      </c>
    </row>
    <row r="25" spans="1:12" ht="15" thickTop="1" thickBot="1">
      <c r="A25" s="1380" t="s">
        <v>1541</v>
      </c>
      <c r="B25" s="1381">
        <v>4998</v>
      </c>
      <c r="C25" s="1486"/>
      <c r="D25" s="1486"/>
      <c r="E25" s="1382"/>
      <c r="F25" s="1486"/>
      <c r="G25" s="1486"/>
      <c r="H25" s="1486"/>
      <c r="I25" s="1382"/>
      <c r="J25" s="1382"/>
      <c r="K25" s="1501"/>
      <c r="L25" s="1383">
        <f t="shared" ref="L25:L36" si="1">(C25+D25+F25+G25+H25+K25)</f>
        <v>0</v>
      </c>
    </row>
    <row r="26" spans="1:12" ht="15" thickTop="1" thickBot="1">
      <c r="A26" s="1380" t="s">
        <v>4809</v>
      </c>
      <c r="B26" s="1381">
        <v>4998</v>
      </c>
      <c r="C26" s="1486"/>
      <c r="D26" s="1486"/>
      <c r="E26" s="1382"/>
      <c r="F26" s="1486"/>
      <c r="G26" s="1486"/>
      <c r="H26" s="1486"/>
      <c r="I26" s="1382"/>
      <c r="J26" s="1382"/>
      <c r="K26" s="1501"/>
      <c r="L26" s="1383">
        <f t="shared" si="1"/>
        <v>0</v>
      </c>
    </row>
    <row r="27" spans="1:12" ht="14" thickTop="1">
      <c r="A27" s="1380" t="s">
        <v>4811</v>
      </c>
      <c r="B27" s="1381">
        <v>4998</v>
      </c>
      <c r="C27" s="1486">
        <f>1338394-948363</f>
        <v>390031</v>
      </c>
      <c r="D27" s="1486"/>
      <c r="E27" s="1382"/>
      <c r="F27" s="1486"/>
      <c r="G27" s="1486"/>
      <c r="H27" s="1486">
        <v>948363</v>
      </c>
      <c r="I27" s="1382"/>
      <c r="J27" s="1382"/>
      <c r="K27" s="1501"/>
      <c r="L27" s="1500">
        <f t="shared" si="1"/>
        <v>1338394</v>
      </c>
    </row>
    <row r="28" spans="1:12">
      <c r="A28" s="1499" t="s">
        <v>4894</v>
      </c>
      <c r="B28" s="1628">
        <v>4210</v>
      </c>
      <c r="C28" s="1486">
        <v>34559.99</v>
      </c>
      <c r="D28" s="1486"/>
      <c r="E28" s="1382"/>
      <c r="F28" s="1486"/>
      <c r="G28" s="1486"/>
      <c r="H28" s="1486"/>
      <c r="I28" s="1382"/>
      <c r="J28" s="1382"/>
      <c r="K28" s="1501"/>
      <c r="L28" s="1500">
        <f>(C28+D28+F28+G28+H28+K28)</f>
        <v>34559.99</v>
      </c>
    </row>
    <row r="29" spans="1:12">
      <c r="A29" s="1499" t="s">
        <v>4819</v>
      </c>
      <c r="B29" s="1510">
        <v>4210</v>
      </c>
      <c r="C29" s="1486">
        <f>614+42021.5</f>
        <v>42635.5</v>
      </c>
      <c r="D29" s="1486"/>
      <c r="E29" s="1382"/>
      <c r="F29" s="1486"/>
      <c r="G29" s="1486"/>
      <c r="H29" s="1486"/>
      <c r="I29" s="1382"/>
      <c r="J29" s="1382"/>
      <c r="K29" s="1501"/>
      <c r="L29" s="1385">
        <f t="shared" si="1"/>
        <v>42635.5</v>
      </c>
    </row>
    <row r="30" spans="1:12" ht="14" thickBot="1">
      <c r="A30" s="1380" t="s">
        <v>4812</v>
      </c>
      <c r="B30" s="1381">
        <v>4998</v>
      </c>
      <c r="C30" s="1486"/>
      <c r="D30" s="1486"/>
      <c r="E30" s="1382"/>
      <c r="F30" s="1486"/>
      <c r="G30" s="1486"/>
      <c r="H30" s="1486"/>
      <c r="I30" s="1382"/>
      <c r="J30" s="1382"/>
      <c r="K30" s="1501"/>
      <c r="L30" s="1383">
        <f t="shared" si="1"/>
        <v>0</v>
      </c>
    </row>
    <row r="31" spans="1:12" ht="15" thickTop="1" thickBot="1">
      <c r="A31" s="1380" t="s">
        <v>4813</v>
      </c>
      <c r="B31" s="1381">
        <v>4998</v>
      </c>
      <c r="C31" s="1486"/>
      <c r="D31" s="1486"/>
      <c r="E31" s="1382"/>
      <c r="F31" s="1486"/>
      <c r="G31" s="1486"/>
      <c r="H31" s="1486"/>
      <c r="I31" s="1382"/>
      <c r="J31" s="1382"/>
      <c r="K31" s="1501"/>
      <c r="L31" s="1383">
        <f t="shared" si="1"/>
        <v>0</v>
      </c>
    </row>
    <row r="32" spans="1:12" ht="26" thickTop="1" thickBot="1">
      <c r="A32" s="1380" t="s">
        <v>4814</v>
      </c>
      <c r="B32" s="1381">
        <v>4998</v>
      </c>
      <c r="C32" s="1486"/>
      <c r="D32" s="1486"/>
      <c r="E32" s="1382"/>
      <c r="F32" s="1486"/>
      <c r="G32" s="1486"/>
      <c r="H32" s="1486"/>
      <c r="I32" s="1382"/>
      <c r="J32" s="1382"/>
      <c r="K32" s="1501"/>
      <c r="L32" s="1383">
        <f t="shared" si="1"/>
        <v>0</v>
      </c>
    </row>
    <row r="33" spans="1:12" ht="26" thickTop="1" thickBot="1">
      <c r="A33" s="1380" t="s">
        <v>4816</v>
      </c>
      <c r="B33" s="1381">
        <v>4998</v>
      </c>
      <c r="C33" s="1486"/>
      <c r="D33" s="1486"/>
      <c r="E33" s="1382"/>
      <c r="F33" s="1486"/>
      <c r="G33" s="1486"/>
      <c r="H33" s="1486"/>
      <c r="I33" s="1382"/>
      <c r="J33" s="1382"/>
      <c r="K33" s="1501"/>
      <c r="L33" s="1383">
        <f t="shared" si="1"/>
        <v>0</v>
      </c>
    </row>
    <row r="34" spans="1:12" ht="15" thickTop="1" thickBot="1">
      <c r="A34" s="1380" t="s">
        <v>4818</v>
      </c>
      <c r="B34" s="1381">
        <v>4998</v>
      </c>
      <c r="C34" s="1486"/>
      <c r="D34" s="1486"/>
      <c r="E34" s="1382"/>
      <c r="F34" s="1486"/>
      <c r="G34" s="1486"/>
      <c r="H34" s="1486"/>
      <c r="I34" s="1382"/>
      <c r="J34" s="1382"/>
      <c r="K34" s="1501"/>
      <c r="L34" s="1383">
        <f t="shared" si="1"/>
        <v>0</v>
      </c>
    </row>
    <row r="35" spans="1:12" ht="15" thickTop="1" thickBot="1">
      <c r="A35" s="1380" t="s">
        <v>4817</v>
      </c>
      <c r="B35" s="1381">
        <v>4998</v>
      </c>
      <c r="C35" s="1486"/>
      <c r="D35" s="1486"/>
      <c r="E35" s="1382"/>
      <c r="F35" s="1486"/>
      <c r="G35" s="1486"/>
      <c r="H35" s="1486"/>
      <c r="I35" s="1382"/>
      <c r="J35" s="1382"/>
      <c r="K35" s="1501"/>
      <c r="L35" s="1383">
        <f t="shared" si="1"/>
        <v>0</v>
      </c>
    </row>
    <row r="36" spans="1:12" ht="26" thickTop="1" thickBot="1">
      <c r="A36" s="1380" t="s">
        <v>1604</v>
      </c>
      <c r="B36" s="1381">
        <v>4998</v>
      </c>
      <c r="C36" s="1486"/>
      <c r="D36" s="1486"/>
      <c r="E36" s="1382"/>
      <c r="F36" s="1486"/>
      <c r="G36" s="1486"/>
      <c r="H36" s="1486"/>
      <c r="I36" s="1382"/>
      <c r="J36" s="1382"/>
      <c r="K36" s="1501"/>
      <c r="L36" s="1383">
        <f t="shared" si="1"/>
        <v>0</v>
      </c>
    </row>
    <row r="37" spans="1:12" ht="14" thickTop="1">
      <c r="A37" s="1384" t="s">
        <v>1544</v>
      </c>
      <c r="B37" s="1384"/>
      <c r="C37" s="1390">
        <f>SUM(C23:C36)</f>
        <v>467226.49</v>
      </c>
      <c r="D37" s="1390">
        <f>SUM(D23:D36)</f>
        <v>0</v>
      </c>
      <c r="E37" s="1382"/>
      <c r="F37" s="1390">
        <f>SUM(F23:F36)</f>
        <v>0</v>
      </c>
      <c r="G37" s="1390">
        <f>SUM(G23:G36)</f>
        <v>0</v>
      </c>
      <c r="H37" s="1390">
        <f>SUM(H23:H36)</f>
        <v>948363</v>
      </c>
      <c r="I37" s="1382"/>
      <c r="J37" s="1382"/>
      <c r="K37" s="1391">
        <f>SUM(K23:K36)</f>
        <v>0</v>
      </c>
      <c r="L37" s="1460">
        <f>SUM(L23:L36)</f>
        <v>1415589.49</v>
      </c>
    </row>
    <row r="38" spans="1:12" ht="39.75" customHeight="1">
      <c r="A38" s="2013" t="s">
        <v>1545</v>
      </c>
      <c r="B38" s="2014"/>
      <c r="C38" s="2014"/>
      <c r="D38" s="2014"/>
      <c r="E38" s="2014"/>
      <c r="F38" s="2014"/>
      <c r="G38" s="2014"/>
      <c r="H38" s="2014"/>
      <c r="I38" s="2014"/>
      <c r="J38" s="2014"/>
      <c r="K38" s="2014"/>
      <c r="L38" s="2015"/>
    </row>
    <row r="39" spans="1:12" ht="14" thickBot="1">
      <c r="A39" s="1392" t="s">
        <v>1546</v>
      </c>
      <c r="B39" s="1393">
        <v>4998</v>
      </c>
      <c r="C39" s="1394">
        <f>SUM(C18+C37)-C29-C28</f>
        <v>991037</v>
      </c>
      <c r="D39" s="1394">
        <f>SUM(D18+D37)-D29-D28</f>
        <v>0</v>
      </c>
      <c r="E39" s="1382"/>
      <c r="F39" s="1394">
        <f>SUM(F18+F37)-F29-F28</f>
        <v>0</v>
      </c>
      <c r="G39" s="1394">
        <f>SUM(G18+G37)-G29-G28</f>
        <v>0</v>
      </c>
      <c r="H39" s="1394">
        <f>SUM(H18+H37)-H29-H28</f>
        <v>948363</v>
      </c>
      <c r="I39" s="1382"/>
      <c r="J39" s="1382"/>
      <c r="K39" s="1394">
        <f>SUM(K18+K37)-K29-K28</f>
        <v>0</v>
      </c>
      <c r="L39" s="1394">
        <f>SUM(L18+L37)-L29-L28</f>
        <v>1939400</v>
      </c>
    </row>
    <row r="40" spans="1:12" ht="15" thickTop="1" thickBot="1">
      <c r="A40" s="1380" t="s">
        <v>1547</v>
      </c>
      <c r="B40" s="1395">
        <v>4998</v>
      </c>
      <c r="C40" s="1396">
        <f>'Revenues 10-15'!C267</f>
        <v>991037</v>
      </c>
      <c r="D40" s="1396">
        <f>'Revenues 10-15'!D267</f>
        <v>0</v>
      </c>
      <c r="E40" s="1382"/>
      <c r="F40" s="1396">
        <f>'Revenues 10-15'!F267</f>
        <v>0</v>
      </c>
      <c r="G40" s="1396">
        <f>'Revenues 10-15'!G267</f>
        <v>0</v>
      </c>
      <c r="H40" s="1396">
        <f>'Revenues 10-15'!H267</f>
        <v>948363</v>
      </c>
      <c r="I40" s="1382"/>
      <c r="J40" s="1382"/>
      <c r="K40" s="1396">
        <f>'Revenues 10-15'!K267</f>
        <v>0</v>
      </c>
      <c r="L40" s="1396">
        <f>C40+D40+F40+G40+H40+K40</f>
        <v>1939400</v>
      </c>
    </row>
    <row r="41" spans="1:12" ht="15" thickTop="1" thickBot="1">
      <c r="A41" s="1380" t="s">
        <v>1605</v>
      </c>
      <c r="B41" s="1397"/>
      <c r="C41" s="1398">
        <f>C39-C40</f>
        <v>0</v>
      </c>
      <c r="D41" s="1396">
        <f>D39-D40</f>
        <v>0</v>
      </c>
      <c r="E41" s="1382"/>
      <c r="F41" s="1396">
        <f>F39-F40</f>
        <v>0</v>
      </c>
      <c r="G41" s="1396">
        <f t="shared" ref="G41:H41" si="2">G39-G40</f>
        <v>0</v>
      </c>
      <c r="H41" s="1396">
        <f t="shared" si="2"/>
        <v>0</v>
      </c>
      <c r="I41" s="1382"/>
      <c r="J41" s="1382"/>
      <c r="K41" s="1396">
        <f>K39-K40</f>
        <v>0</v>
      </c>
      <c r="L41" s="1396">
        <f>L39-L40</f>
        <v>0</v>
      </c>
    </row>
    <row r="42" spans="1:12" ht="15" thickTop="1" thickBot="1">
      <c r="A42" s="1380" t="s">
        <v>1548</v>
      </c>
      <c r="B42" s="1397"/>
      <c r="C42" s="1399" t="str">
        <f>IF(OR((C41&gt;1),(C41&lt;-1)),"ERROR","OK")</f>
        <v>OK</v>
      </c>
      <c r="D42" s="1399" t="str">
        <f>IF(OR((D41&gt;1),(D41&lt;-1)),"ERROR","OK")</f>
        <v>OK</v>
      </c>
      <c r="E42" s="1382"/>
      <c r="F42" s="1399" t="str">
        <f>IF(OR((F41&gt;1),(F41&lt;-1)),"ERROR","OK")</f>
        <v>OK</v>
      </c>
      <c r="G42" s="1399" t="str">
        <f>IF(OR((G41&gt;1),(G41&lt;-1)),"ERROR","OK")</f>
        <v>OK</v>
      </c>
      <c r="H42" s="1399" t="str">
        <f>IF(OR((H41&gt;1),(H41&lt;-1)),"ERROR","OK")</f>
        <v>OK</v>
      </c>
      <c r="I42" s="1382"/>
      <c r="J42" s="1382"/>
      <c r="K42" s="1399" t="str">
        <f>IF(OR((K41&gt;1),(K41&lt;-1)),"ERROR","OK")</f>
        <v>OK</v>
      </c>
      <c r="L42" s="1399" t="str">
        <f>IF(OR((L41&gt;10),(L41&lt;-10)),"ERROR","OK")</f>
        <v>OK</v>
      </c>
    </row>
    <row r="43" spans="1:12">
      <c r="A43" s="1400"/>
      <c r="B43" s="1401"/>
      <c r="C43" s="1402"/>
      <c r="D43" s="1403"/>
      <c r="E43" s="1403"/>
      <c r="F43" s="1403"/>
      <c r="G43" s="1403"/>
      <c r="H43" s="1403"/>
      <c r="I43" s="1403"/>
      <c r="J43" s="1402"/>
      <c r="K43" s="1402"/>
      <c r="L43" s="1404"/>
    </row>
    <row r="44" spans="1:12" ht="28.5" customHeight="1">
      <c r="A44" s="2016" t="s">
        <v>1549</v>
      </c>
      <c r="B44" s="2016"/>
      <c r="C44" s="2016"/>
      <c r="D44" s="2016"/>
      <c r="E44" s="2016"/>
      <c r="F44" s="2016"/>
      <c r="G44" s="2016"/>
      <c r="H44" s="2016"/>
      <c r="I44" s="2016"/>
      <c r="J44" s="2016"/>
      <c r="K44" s="2016"/>
      <c r="L44" s="2016"/>
    </row>
    <row r="45" spans="1:12" ht="28.5" customHeight="1" thickBot="1">
      <c r="A45" s="1995" t="s">
        <v>1800</v>
      </c>
      <c r="B45" s="1996"/>
      <c r="C45" s="1996"/>
      <c r="D45" s="1996"/>
      <c r="E45" s="1996"/>
      <c r="F45" s="1996"/>
      <c r="G45" s="1996"/>
      <c r="H45" s="1996"/>
      <c r="I45" s="1996"/>
      <c r="J45" s="1996"/>
      <c r="K45" s="1996"/>
      <c r="L45" s="1997"/>
    </row>
    <row r="46" spans="1:12" ht="18.75" customHeight="1" thickBot="1">
      <c r="A46" s="1405" t="s">
        <v>1550</v>
      </c>
      <c r="B46" s="1406"/>
      <c r="C46" s="1406"/>
      <c r="D46" s="1406"/>
      <c r="E46" s="1406"/>
      <c r="F46" s="1406"/>
      <c r="G46" s="1406"/>
      <c r="H46" s="1406"/>
      <c r="I46" s="1406"/>
      <c r="J46" s="1406"/>
      <c r="K46" s="1406"/>
      <c r="L46" s="1406"/>
    </row>
    <row r="47" spans="1:12" ht="15" customHeight="1">
      <c r="A47" s="1976" t="s">
        <v>1808</v>
      </c>
      <c r="B47" s="1407"/>
      <c r="C47" s="1406"/>
      <c r="D47" s="1978" t="s">
        <v>1551</v>
      </c>
      <c r="E47" s="1979"/>
      <c r="F47" s="1979"/>
      <c r="G47" s="1979"/>
      <c r="H47" s="1979"/>
      <c r="I47" s="1979"/>
      <c r="J47" s="1979"/>
      <c r="K47" s="1979"/>
      <c r="L47" s="1980"/>
    </row>
    <row r="48" spans="1:12" ht="13.5" customHeight="1">
      <c r="A48" s="1977"/>
      <c r="B48" s="1408"/>
      <c r="C48" s="1409"/>
      <c r="D48" s="1410" t="s">
        <v>695</v>
      </c>
      <c r="E48" s="1410" t="s">
        <v>959</v>
      </c>
      <c r="F48" s="1410" t="s">
        <v>960</v>
      </c>
      <c r="G48" s="1410" t="s">
        <v>961</v>
      </c>
      <c r="H48" s="1410" t="s">
        <v>962</v>
      </c>
      <c r="I48" s="1410" t="s">
        <v>963</v>
      </c>
      <c r="J48" s="1410" t="s">
        <v>964</v>
      </c>
      <c r="K48" s="1410" t="s">
        <v>965</v>
      </c>
      <c r="L48" s="1411" t="s">
        <v>210</v>
      </c>
    </row>
    <row r="49" spans="1:17" s="1418" customFormat="1" ht="26">
      <c r="A49" s="1977"/>
      <c r="B49" s="1412"/>
      <c r="C49" s="1413"/>
      <c r="D49" s="1414" t="s">
        <v>157</v>
      </c>
      <c r="E49" s="1414" t="s">
        <v>49</v>
      </c>
      <c r="F49" s="1414" t="s">
        <v>981</v>
      </c>
      <c r="G49" s="1414" t="s">
        <v>975</v>
      </c>
      <c r="H49" s="1414" t="s">
        <v>976</v>
      </c>
      <c r="I49" s="1414" t="s">
        <v>944</v>
      </c>
      <c r="J49" s="1415" t="s">
        <v>240</v>
      </c>
      <c r="K49" s="1415" t="s">
        <v>241</v>
      </c>
      <c r="L49" s="1416" t="s">
        <v>441</v>
      </c>
      <c r="M49" s="1417"/>
      <c r="N49" s="1417"/>
      <c r="Q49" s="1419"/>
    </row>
    <row r="50" spans="1:17" ht="15" thickBot="1">
      <c r="A50" s="1971" t="s">
        <v>1552</v>
      </c>
      <c r="B50" s="1972"/>
      <c r="C50" s="1420"/>
      <c r="D50" s="1421"/>
      <c r="E50" s="1421"/>
      <c r="F50" s="1421"/>
      <c r="G50" s="1421"/>
      <c r="H50" s="1421"/>
      <c r="I50" s="1421"/>
      <c r="J50" s="1421"/>
      <c r="K50" s="1422"/>
      <c r="L50" s="1423"/>
      <c r="M50" s="1424"/>
      <c r="N50" s="1424"/>
    </row>
    <row r="51" spans="1:17" ht="15" thickTop="1" thickBot="1">
      <c r="A51" s="1981" t="s">
        <v>1553</v>
      </c>
      <c r="B51" s="1982"/>
      <c r="C51" s="1420"/>
      <c r="D51" s="1490"/>
      <c r="E51" s="1490"/>
      <c r="F51" s="1490"/>
      <c r="G51" s="1490"/>
      <c r="H51" s="1490"/>
      <c r="I51" s="1490"/>
      <c r="J51" s="1490"/>
      <c r="K51" s="1422"/>
      <c r="L51" s="1423"/>
      <c r="M51" s="1424"/>
      <c r="N51" s="1424"/>
    </row>
    <row r="52" spans="1:17" ht="15" thickTop="1" thickBot="1">
      <c r="A52" s="1425" t="s">
        <v>1554</v>
      </c>
      <c r="B52" s="1426" t="s">
        <v>509</v>
      </c>
      <c r="C52" s="1484"/>
      <c r="D52" s="1486"/>
      <c r="E52" s="1486"/>
      <c r="F52" s="1486"/>
      <c r="G52" s="1486"/>
      <c r="H52" s="1486"/>
      <c r="I52" s="1486"/>
      <c r="J52" s="1486"/>
      <c r="K52" s="1488"/>
      <c r="L52" s="1427">
        <f>SUM(D52:J52)</f>
        <v>0</v>
      </c>
      <c r="M52" s="1428"/>
      <c r="N52" s="1428"/>
    </row>
    <row r="53" spans="1:17" ht="15" thickTop="1" thickBot="1">
      <c r="A53" s="1429" t="s">
        <v>1555</v>
      </c>
      <c r="B53" s="1430">
        <v>2000</v>
      </c>
      <c r="C53" s="1484"/>
      <c r="D53" s="1486"/>
      <c r="E53" s="1486"/>
      <c r="F53" s="1486"/>
      <c r="G53" s="1486"/>
      <c r="H53" s="1486"/>
      <c r="I53" s="1486"/>
      <c r="J53" s="1486"/>
      <c r="K53" s="1488"/>
      <c r="L53" s="1427">
        <f t="shared" ref="L53" si="3">SUM(D53:J53)</f>
        <v>0</v>
      </c>
      <c r="M53" s="1428"/>
      <c r="N53" s="1428"/>
    </row>
    <row r="54" spans="1:17" ht="8.25" customHeight="1" thickTop="1" thickBot="1">
      <c r="A54" s="1431"/>
      <c r="B54" s="1432"/>
      <c r="C54" s="1433"/>
      <c r="D54" s="1491"/>
      <c r="E54" s="1491"/>
      <c r="F54" s="1491"/>
      <c r="G54" s="1491"/>
      <c r="H54" s="1491"/>
      <c r="I54" s="1491"/>
      <c r="J54" s="1491"/>
      <c r="K54" s="1434"/>
      <c r="L54" s="1435"/>
      <c r="M54" s="1428"/>
      <c r="N54" s="1428"/>
    </row>
    <row r="55" spans="1:17" ht="27" customHeight="1" thickTop="1" thickBot="1">
      <c r="A55" s="1983" t="s">
        <v>1556</v>
      </c>
      <c r="B55" s="1984"/>
      <c r="C55" s="1420"/>
      <c r="D55" s="1490"/>
      <c r="E55" s="1490"/>
      <c r="F55" s="1490"/>
      <c r="G55" s="1490"/>
      <c r="H55" s="1490"/>
      <c r="I55" s="1490"/>
      <c r="J55" s="1490"/>
      <c r="K55" s="1422"/>
      <c r="L55" s="1423"/>
      <c r="M55" s="1424"/>
      <c r="N55" s="1424"/>
    </row>
    <row r="56" spans="1:17" ht="15" thickTop="1" thickBot="1">
      <c r="A56" s="1436" t="s">
        <v>1557</v>
      </c>
      <c r="B56" s="1426" t="s">
        <v>1558</v>
      </c>
      <c r="C56" s="1484"/>
      <c r="D56" s="1486"/>
      <c r="E56" s="1486"/>
      <c r="F56" s="1486"/>
      <c r="G56" s="1486"/>
      <c r="H56" s="1486"/>
      <c r="I56" s="1486"/>
      <c r="J56" s="1486"/>
      <c r="K56" s="1488"/>
      <c r="L56" s="1427">
        <f>D56+E56+F56+G56+H56+I56+J56</f>
        <v>0</v>
      </c>
      <c r="M56" s="1428"/>
      <c r="N56" s="1428"/>
    </row>
    <row r="57" spans="1:17" ht="15" thickTop="1" thickBot="1">
      <c r="A57" s="1436" t="s">
        <v>1559</v>
      </c>
      <c r="B57" s="1426" t="s">
        <v>1560</v>
      </c>
      <c r="C57" s="1484"/>
      <c r="D57" s="1486"/>
      <c r="E57" s="1486"/>
      <c r="F57" s="1486"/>
      <c r="G57" s="1486"/>
      <c r="H57" s="1486"/>
      <c r="I57" s="1486"/>
      <c r="J57" s="1486"/>
      <c r="K57" s="1488"/>
      <c r="L57" s="1427">
        <f>SUM(D57:J57)</f>
        <v>0</v>
      </c>
      <c r="M57" s="1428"/>
      <c r="N57" s="1428"/>
    </row>
    <row r="58" spans="1:17" ht="15" thickTop="1" thickBot="1">
      <c r="A58" s="1436" t="s">
        <v>1561</v>
      </c>
      <c r="B58" s="1426" t="s">
        <v>1562</v>
      </c>
      <c r="C58" s="1484"/>
      <c r="D58" s="1486"/>
      <c r="E58" s="1486"/>
      <c r="F58" s="1486"/>
      <c r="G58" s="1486"/>
      <c r="H58" s="1486"/>
      <c r="I58" s="1486"/>
      <c r="J58" s="1486"/>
      <c r="K58" s="1488"/>
      <c r="L58" s="1427">
        <f>SUM(D58:J58)</f>
        <v>0</v>
      </c>
      <c r="M58" s="1428"/>
      <c r="N58" s="1428"/>
    </row>
    <row r="59" spans="1:17" ht="6.75" customHeight="1" thickTop="1" thickBot="1">
      <c r="A59" s="1437"/>
      <c r="B59" s="1438"/>
      <c r="C59" s="1487"/>
      <c r="D59" s="1493"/>
      <c r="E59" s="1493"/>
      <c r="F59" s="1493"/>
      <c r="G59" s="1493"/>
      <c r="H59" s="1493"/>
      <c r="I59" s="1493"/>
      <c r="J59" s="1493"/>
      <c r="K59" s="1489"/>
      <c r="L59" s="1435"/>
      <c r="M59" s="1428"/>
      <c r="N59" s="1428"/>
    </row>
    <row r="60" spans="1:17" ht="27" customHeight="1" thickTop="1" thickBot="1">
      <c r="A60" s="1983" t="s">
        <v>1563</v>
      </c>
      <c r="B60" s="1984"/>
      <c r="C60" s="1420"/>
      <c r="D60" s="1492"/>
      <c r="E60" s="1492"/>
      <c r="F60" s="1422"/>
      <c r="G60" s="1422"/>
      <c r="H60" s="1422"/>
      <c r="I60" s="1492"/>
      <c r="J60" s="1422"/>
      <c r="K60" s="1422"/>
      <c r="L60" s="1423"/>
      <c r="M60" s="1424"/>
      <c r="N60" s="1424"/>
    </row>
    <row r="61" spans="1:17" ht="26" thickTop="1" thickBot="1">
      <c r="A61" s="1436" t="s">
        <v>1564</v>
      </c>
      <c r="B61" s="1426" t="s">
        <v>509</v>
      </c>
      <c r="C61" s="1421"/>
      <c r="D61" s="1421"/>
      <c r="E61" s="1484"/>
      <c r="F61" s="1486"/>
      <c r="G61" s="1486"/>
      <c r="H61" s="1486"/>
      <c r="I61" s="1485"/>
      <c r="J61" s="1486"/>
      <c r="K61" s="1488"/>
      <c r="L61" s="1427">
        <f>F61+G61+H61+J61</f>
        <v>0</v>
      </c>
      <c r="M61" s="1428"/>
      <c r="N61" s="1428"/>
    </row>
    <row r="62" spans="1:17" ht="26" thickTop="1" thickBot="1">
      <c r="A62" s="1436" t="s">
        <v>1565</v>
      </c>
      <c r="B62" s="1439">
        <v>2000</v>
      </c>
      <c r="C62" s="1421"/>
      <c r="D62" s="1421"/>
      <c r="E62" s="1484"/>
      <c r="F62" s="1486"/>
      <c r="G62" s="1486"/>
      <c r="H62" s="1486"/>
      <c r="I62" s="1485"/>
      <c r="J62" s="1486"/>
      <c r="K62" s="1488"/>
      <c r="L62" s="1427">
        <f>F62+G62+H62+J62</f>
        <v>0</v>
      </c>
      <c r="M62" s="1428"/>
      <c r="N62" s="1428"/>
    </row>
    <row r="63" spans="1:17" ht="28" thickTop="1" thickBot="1">
      <c r="A63" s="1385" t="s">
        <v>1566</v>
      </c>
      <c r="B63" s="1440" t="s">
        <v>1567</v>
      </c>
      <c r="C63" s="1420"/>
      <c r="D63" s="1421"/>
      <c r="E63" s="1484"/>
      <c r="F63" s="1385">
        <f>SUM(F61:F62)</f>
        <v>0</v>
      </c>
      <c r="G63" s="1385">
        <f t="shared" ref="G63:H63" si="4">SUM(G61:G62)</f>
        <v>0</v>
      </c>
      <c r="H63" s="1385">
        <f t="shared" si="4"/>
        <v>0</v>
      </c>
      <c r="I63" s="1485"/>
      <c r="J63" s="1385">
        <f>SUM(J61:J62)</f>
        <v>0</v>
      </c>
      <c r="K63" s="1488"/>
      <c r="L63" s="1427">
        <f>F63+G63+H63+J63</f>
        <v>0</v>
      </c>
      <c r="M63" s="1428"/>
      <c r="N63" s="1428"/>
    </row>
    <row r="64" spans="1:17" ht="23" thickTop="1" thickBot="1">
      <c r="A64" s="1405" t="s">
        <v>1576</v>
      </c>
      <c r="B64" s="1406"/>
      <c r="C64" s="1406"/>
      <c r="D64" s="1406"/>
      <c r="E64" s="1406"/>
      <c r="F64" s="1406"/>
      <c r="G64" s="1406"/>
      <c r="H64" s="1406"/>
      <c r="I64" s="1406"/>
      <c r="J64" s="1406"/>
      <c r="K64" s="1406"/>
      <c r="L64" s="1406"/>
      <c r="M64" s="1428"/>
      <c r="N64" s="1428"/>
    </row>
    <row r="65" spans="1:14">
      <c r="A65" s="1976" t="s">
        <v>1809</v>
      </c>
      <c r="B65" s="1407"/>
      <c r="C65" s="1406"/>
      <c r="D65" s="1978" t="s">
        <v>1551</v>
      </c>
      <c r="E65" s="1979"/>
      <c r="F65" s="1979"/>
      <c r="G65" s="1979"/>
      <c r="H65" s="1979"/>
      <c r="I65" s="1979"/>
      <c r="J65" s="1979"/>
      <c r="K65" s="1979"/>
      <c r="L65" s="1980"/>
      <c r="M65" s="1428"/>
      <c r="N65" s="1428"/>
    </row>
    <row r="66" spans="1:14">
      <c r="A66" s="1977"/>
      <c r="B66" s="1408"/>
      <c r="C66" s="1409"/>
      <c r="D66" s="1410" t="s">
        <v>695</v>
      </c>
      <c r="E66" s="1410" t="s">
        <v>959</v>
      </c>
      <c r="F66" s="1410" t="s">
        <v>960</v>
      </c>
      <c r="G66" s="1410" t="s">
        <v>961</v>
      </c>
      <c r="H66" s="1410" t="s">
        <v>962</v>
      </c>
      <c r="I66" s="1410" t="s">
        <v>963</v>
      </c>
      <c r="J66" s="1410" t="s">
        <v>964</v>
      </c>
      <c r="K66" s="1410" t="s">
        <v>965</v>
      </c>
      <c r="L66" s="1411" t="s">
        <v>210</v>
      </c>
      <c r="M66" s="1428"/>
      <c r="N66" s="1428"/>
    </row>
    <row r="67" spans="1:14" ht="26">
      <c r="A67" s="1977"/>
      <c r="B67" s="1412"/>
      <c r="C67" s="1413"/>
      <c r="D67" s="1414" t="s">
        <v>157</v>
      </c>
      <c r="E67" s="1414" t="s">
        <v>49</v>
      </c>
      <c r="F67" s="1414" t="s">
        <v>981</v>
      </c>
      <c r="G67" s="1414" t="s">
        <v>975</v>
      </c>
      <c r="H67" s="1414" t="s">
        <v>976</v>
      </c>
      <c r="I67" s="1414" t="s">
        <v>944</v>
      </c>
      <c r="J67" s="1415" t="s">
        <v>240</v>
      </c>
      <c r="K67" s="1415" t="s">
        <v>241</v>
      </c>
      <c r="L67" s="1416" t="s">
        <v>441</v>
      </c>
      <c r="M67" s="1428"/>
      <c r="N67" s="1428"/>
    </row>
    <row r="68" spans="1:14" ht="15" thickBot="1">
      <c r="A68" s="1971" t="s">
        <v>1552</v>
      </c>
      <c r="B68" s="1972"/>
      <c r="C68" s="1420"/>
      <c r="D68" s="1421"/>
      <c r="E68" s="1421"/>
      <c r="F68" s="1421"/>
      <c r="G68" s="1421"/>
      <c r="H68" s="1421"/>
      <c r="I68" s="1421"/>
      <c r="J68" s="1421"/>
      <c r="K68" s="1422"/>
      <c r="L68" s="1423"/>
      <c r="M68" s="1428"/>
      <c r="N68" s="1428"/>
    </row>
    <row r="69" spans="1:14" ht="15" thickTop="1" thickBot="1">
      <c r="A69" s="1981" t="s">
        <v>1553</v>
      </c>
      <c r="B69" s="1982"/>
      <c r="C69" s="1420"/>
      <c r="D69" s="1490"/>
      <c r="E69" s="1490"/>
      <c r="F69" s="1490"/>
      <c r="G69" s="1490"/>
      <c r="H69" s="1490"/>
      <c r="I69" s="1490"/>
      <c r="J69" s="1490"/>
      <c r="K69" s="1422"/>
      <c r="L69" s="1423"/>
      <c r="M69" s="1428"/>
      <c r="N69" s="1428"/>
    </row>
    <row r="70" spans="1:14" ht="15" thickTop="1" thickBot="1">
      <c r="A70" s="1425" t="s">
        <v>1554</v>
      </c>
      <c r="B70" s="1426" t="s">
        <v>509</v>
      </c>
      <c r="C70" s="1484"/>
      <c r="D70" s="1486"/>
      <c r="E70" s="1486"/>
      <c r="F70" s="1486"/>
      <c r="G70" s="1486"/>
      <c r="H70" s="1486"/>
      <c r="I70" s="1486"/>
      <c r="J70" s="1486"/>
      <c r="K70" s="1488"/>
      <c r="L70" s="1427">
        <f>SUM(D70:J70)</f>
        <v>0</v>
      </c>
      <c r="M70" s="1428"/>
      <c r="N70" s="1428"/>
    </row>
    <row r="71" spans="1:14" ht="15" thickTop="1" thickBot="1">
      <c r="A71" s="1429" t="s">
        <v>1555</v>
      </c>
      <c r="B71" s="1430">
        <v>2000</v>
      </c>
      <c r="C71" s="1484"/>
      <c r="D71" s="1486"/>
      <c r="E71" s="1486"/>
      <c r="F71" s="1486"/>
      <c r="G71" s="1486"/>
      <c r="H71" s="1486"/>
      <c r="I71" s="1486"/>
      <c r="J71" s="1486"/>
      <c r="K71" s="1488"/>
      <c r="L71" s="1427">
        <f t="shared" ref="L71" si="5">SUM(D71:J71)</f>
        <v>0</v>
      </c>
      <c r="M71" s="1428"/>
      <c r="N71" s="1428"/>
    </row>
    <row r="72" spans="1:14" ht="6" customHeight="1" thickTop="1" thickBot="1">
      <c r="A72" s="1431"/>
      <c r="B72" s="1432"/>
      <c r="C72" s="1433"/>
      <c r="D72" s="1491"/>
      <c r="E72" s="1491"/>
      <c r="F72" s="1491"/>
      <c r="G72" s="1491"/>
      <c r="H72" s="1491"/>
      <c r="I72" s="1491"/>
      <c r="J72" s="1491"/>
      <c r="K72" s="1434"/>
      <c r="L72" s="1435"/>
      <c r="M72" s="1428"/>
      <c r="N72" s="1428"/>
    </row>
    <row r="73" spans="1:14" ht="28.5" customHeight="1" thickTop="1" thickBot="1">
      <c r="A73" s="1983" t="s">
        <v>1556</v>
      </c>
      <c r="B73" s="1984"/>
      <c r="C73" s="1420"/>
      <c r="D73" s="1490"/>
      <c r="E73" s="1490"/>
      <c r="F73" s="1490"/>
      <c r="G73" s="1490"/>
      <c r="H73" s="1490"/>
      <c r="I73" s="1490"/>
      <c r="J73" s="1490"/>
      <c r="K73" s="1422"/>
      <c r="L73" s="1423"/>
      <c r="M73" s="1428"/>
      <c r="N73" s="1428"/>
    </row>
    <row r="74" spans="1:14" ht="15" thickTop="1" thickBot="1">
      <c r="A74" s="1436" t="s">
        <v>1557</v>
      </c>
      <c r="B74" s="1426" t="s">
        <v>1558</v>
      </c>
      <c r="C74" s="1484"/>
      <c r="D74" s="1486"/>
      <c r="E74" s="1486"/>
      <c r="F74" s="1486"/>
      <c r="G74" s="1486"/>
      <c r="H74" s="1486"/>
      <c r="I74" s="1486"/>
      <c r="J74" s="1486"/>
      <c r="K74" s="1488"/>
      <c r="L74" s="1427">
        <f>D74+E74+F74+G74+H74+I74+J74</f>
        <v>0</v>
      </c>
      <c r="M74" s="1428"/>
      <c r="N74" s="1428"/>
    </row>
    <row r="75" spans="1:14" ht="15" thickTop="1" thickBot="1">
      <c r="A75" s="1436" t="s">
        <v>1559</v>
      </c>
      <c r="B75" s="1426" t="s">
        <v>1560</v>
      </c>
      <c r="C75" s="1484"/>
      <c r="D75" s="1486"/>
      <c r="E75" s="1486"/>
      <c r="F75" s="1486"/>
      <c r="G75" s="1486"/>
      <c r="H75" s="1486"/>
      <c r="I75" s="1486"/>
      <c r="J75" s="1486"/>
      <c r="K75" s="1488"/>
      <c r="L75" s="1427">
        <f>SUM(D75:J75)</f>
        <v>0</v>
      </c>
      <c r="M75" s="1428"/>
      <c r="N75" s="1428"/>
    </row>
    <row r="76" spans="1:14" ht="15" thickTop="1" thickBot="1">
      <c r="A76" s="1436" t="s">
        <v>1561</v>
      </c>
      <c r="B76" s="1426" t="s">
        <v>1562</v>
      </c>
      <c r="C76" s="1484"/>
      <c r="D76" s="1486"/>
      <c r="E76" s="1486"/>
      <c r="F76" s="1486"/>
      <c r="G76" s="1486"/>
      <c r="H76" s="1486"/>
      <c r="I76" s="1486"/>
      <c r="J76" s="1486"/>
      <c r="K76" s="1488"/>
      <c r="L76" s="1427">
        <f>SUM(D76:J76)</f>
        <v>0</v>
      </c>
      <c r="M76" s="1428"/>
      <c r="N76" s="1428"/>
    </row>
    <row r="77" spans="1:14" ht="8.25" customHeight="1" thickTop="1" thickBot="1">
      <c r="A77" s="1437"/>
      <c r="B77" s="1438"/>
      <c r="C77" s="1433"/>
      <c r="D77" s="1491"/>
      <c r="E77" s="1491"/>
      <c r="F77" s="1491"/>
      <c r="G77" s="1491"/>
      <c r="H77" s="1491"/>
      <c r="I77" s="1491"/>
      <c r="J77" s="1491"/>
      <c r="K77" s="1434"/>
      <c r="L77" s="1435"/>
      <c r="M77" s="1428"/>
      <c r="N77" s="1428"/>
    </row>
    <row r="78" spans="1:14" ht="29.25" customHeight="1" thickTop="1" thickBot="1">
      <c r="A78" s="1983" t="s">
        <v>1563</v>
      </c>
      <c r="B78" s="1984"/>
      <c r="C78" s="1420"/>
      <c r="D78" s="1421"/>
      <c r="E78" s="1421"/>
      <c r="F78" s="1490"/>
      <c r="G78" s="1490"/>
      <c r="H78" s="1490"/>
      <c r="I78" s="1421"/>
      <c r="J78" s="1490"/>
      <c r="K78" s="1422"/>
      <c r="L78" s="1423"/>
      <c r="M78" s="1428"/>
      <c r="N78" s="1428"/>
    </row>
    <row r="79" spans="1:14" ht="26" thickTop="1" thickBot="1">
      <c r="A79" s="1436" t="s">
        <v>1564</v>
      </c>
      <c r="B79" s="1426" t="s">
        <v>509</v>
      </c>
      <c r="C79" s="1421"/>
      <c r="D79" s="1421"/>
      <c r="E79" s="1484"/>
      <c r="F79" s="1486"/>
      <c r="G79" s="1486"/>
      <c r="H79" s="1486"/>
      <c r="I79" s="1485"/>
      <c r="J79" s="1486"/>
      <c r="K79" s="1488"/>
      <c r="L79" s="1427">
        <f>F79+G79+H79+J79</f>
        <v>0</v>
      </c>
      <c r="M79" s="1428"/>
      <c r="N79" s="1428"/>
    </row>
    <row r="80" spans="1:14" ht="26" thickTop="1" thickBot="1">
      <c r="A80" s="1436" t="s">
        <v>1565</v>
      </c>
      <c r="B80" s="1439">
        <v>2000</v>
      </c>
      <c r="C80" s="1421"/>
      <c r="D80" s="1421"/>
      <c r="E80" s="1484"/>
      <c r="F80" s="1486"/>
      <c r="G80" s="1486"/>
      <c r="H80" s="1486"/>
      <c r="I80" s="1485"/>
      <c r="J80" s="1486"/>
      <c r="K80" s="1488"/>
      <c r="L80" s="1427">
        <f>F80+G80+H80+J80</f>
        <v>0</v>
      </c>
      <c r="M80" s="1428"/>
      <c r="N80" s="1428"/>
    </row>
    <row r="81" spans="1:14" ht="28" thickTop="1" thickBot="1">
      <c r="A81" s="1385" t="s">
        <v>1566</v>
      </c>
      <c r="B81" s="1440" t="s">
        <v>1567</v>
      </c>
      <c r="C81" s="1420"/>
      <c r="D81" s="1421"/>
      <c r="E81" s="1484"/>
      <c r="F81" s="1385">
        <f>SUM(F79:F80)</f>
        <v>0</v>
      </c>
      <c r="G81" s="1385">
        <f t="shared" ref="G81:H81" si="6">SUM(G79:G80)</f>
        <v>0</v>
      </c>
      <c r="H81" s="1385">
        <f t="shared" si="6"/>
        <v>0</v>
      </c>
      <c r="I81" s="1485"/>
      <c r="J81" s="1385">
        <f>SUM(J79:J80)</f>
        <v>0</v>
      </c>
      <c r="K81" s="1488"/>
      <c r="L81" s="1427">
        <f>F81+G81+H81+J81</f>
        <v>0</v>
      </c>
      <c r="M81" s="1428"/>
      <c r="N81" s="1428"/>
    </row>
    <row r="82" spans="1:14" ht="23" thickTop="1" thickBot="1">
      <c r="A82" s="1405" t="s">
        <v>1577</v>
      </c>
      <c r="B82" s="1406"/>
      <c r="C82" s="1406"/>
      <c r="D82" s="1406"/>
      <c r="E82" s="1406"/>
      <c r="F82" s="1406"/>
      <c r="G82" s="1406"/>
      <c r="H82" s="1406"/>
      <c r="I82" s="1406"/>
      <c r="J82" s="1406"/>
      <c r="K82" s="1406"/>
      <c r="L82" s="1406"/>
      <c r="M82" s="1428"/>
      <c r="N82" s="1428"/>
    </row>
    <row r="83" spans="1:14">
      <c r="A83" s="1976" t="s">
        <v>1810</v>
      </c>
      <c r="B83" s="1407"/>
      <c r="C83" s="1406"/>
      <c r="D83" s="1978" t="s">
        <v>1551</v>
      </c>
      <c r="E83" s="1979"/>
      <c r="F83" s="1979"/>
      <c r="G83" s="1979"/>
      <c r="H83" s="1979"/>
      <c r="I83" s="1979"/>
      <c r="J83" s="1979"/>
      <c r="K83" s="1979"/>
      <c r="L83" s="1980"/>
      <c r="M83" s="1428"/>
      <c r="N83" s="1428"/>
    </row>
    <row r="84" spans="1:14">
      <c r="A84" s="1977"/>
      <c r="B84" s="1408"/>
      <c r="C84" s="1409"/>
      <c r="D84" s="1410" t="s">
        <v>695</v>
      </c>
      <c r="E84" s="1410" t="s">
        <v>959</v>
      </c>
      <c r="F84" s="1410" t="s">
        <v>960</v>
      </c>
      <c r="G84" s="1410" t="s">
        <v>961</v>
      </c>
      <c r="H84" s="1410" t="s">
        <v>962</v>
      </c>
      <c r="I84" s="1410" t="s">
        <v>963</v>
      </c>
      <c r="J84" s="1410" t="s">
        <v>964</v>
      </c>
      <c r="K84" s="1410" t="s">
        <v>965</v>
      </c>
      <c r="L84" s="1411" t="s">
        <v>210</v>
      </c>
      <c r="M84" s="1428"/>
      <c r="N84" s="1428"/>
    </row>
    <row r="85" spans="1:14" ht="26">
      <c r="A85" s="1977"/>
      <c r="B85" s="1412"/>
      <c r="C85" s="1413"/>
      <c r="D85" s="1414" t="s">
        <v>157</v>
      </c>
      <c r="E85" s="1414" t="s">
        <v>49</v>
      </c>
      <c r="F85" s="1414" t="s">
        <v>981</v>
      </c>
      <c r="G85" s="1414" t="s">
        <v>975</v>
      </c>
      <c r="H85" s="1414" t="s">
        <v>976</v>
      </c>
      <c r="I85" s="1414" t="s">
        <v>944</v>
      </c>
      <c r="J85" s="1415" t="s">
        <v>240</v>
      </c>
      <c r="K85" s="1415" t="s">
        <v>241</v>
      </c>
      <c r="L85" s="1416" t="s">
        <v>441</v>
      </c>
      <c r="M85" s="1428"/>
      <c r="N85" s="1428"/>
    </row>
    <row r="86" spans="1:14" ht="15" thickBot="1">
      <c r="A86" s="1971" t="s">
        <v>1552</v>
      </c>
      <c r="B86" s="1972"/>
      <c r="C86" s="1420"/>
      <c r="D86" s="1421"/>
      <c r="E86" s="1421"/>
      <c r="F86" s="1421"/>
      <c r="G86" s="1421"/>
      <c r="H86" s="1421"/>
      <c r="I86" s="1421"/>
      <c r="J86" s="1421"/>
      <c r="K86" s="1422"/>
      <c r="L86" s="1423"/>
      <c r="M86" s="1428"/>
      <c r="N86" s="1428"/>
    </row>
    <row r="87" spans="1:14" ht="15" thickTop="1" thickBot="1">
      <c r="A87" s="1981" t="s">
        <v>1553</v>
      </c>
      <c r="B87" s="1982"/>
      <c r="C87" s="1420"/>
      <c r="D87" s="1490"/>
      <c r="E87" s="1490"/>
      <c r="F87" s="1490"/>
      <c r="G87" s="1490"/>
      <c r="H87" s="1490"/>
      <c r="I87" s="1490"/>
      <c r="J87" s="1490"/>
      <c r="K87" s="1422"/>
      <c r="L87" s="1423"/>
      <c r="M87" s="1428"/>
      <c r="N87" s="1428"/>
    </row>
    <row r="88" spans="1:14" ht="15" thickTop="1" thickBot="1">
      <c r="A88" s="1425" t="s">
        <v>1554</v>
      </c>
      <c r="B88" s="1426" t="s">
        <v>509</v>
      </c>
      <c r="C88" s="1484"/>
      <c r="D88" s="1486"/>
      <c r="E88" s="1486"/>
      <c r="F88" s="1486"/>
      <c r="G88" s="1486"/>
      <c r="H88" s="1486"/>
      <c r="I88" s="1486"/>
      <c r="J88" s="1486"/>
      <c r="K88" s="1488"/>
      <c r="L88" s="1427">
        <f>SUM(D88:J88)</f>
        <v>0</v>
      </c>
      <c r="M88" s="1428"/>
      <c r="N88" s="1428"/>
    </row>
    <row r="89" spans="1:14" ht="15" thickTop="1" thickBot="1">
      <c r="A89" s="1429" t="s">
        <v>1555</v>
      </c>
      <c r="B89" s="1430">
        <v>2000</v>
      </c>
      <c r="C89" s="1484"/>
      <c r="D89" s="1486"/>
      <c r="E89" s="1486"/>
      <c r="F89" s="1486"/>
      <c r="G89" s="1486"/>
      <c r="H89" s="1486"/>
      <c r="I89" s="1486"/>
      <c r="J89" s="1486"/>
      <c r="K89" s="1488"/>
      <c r="L89" s="1427">
        <f t="shared" ref="L89" si="7">SUM(D89:J89)</f>
        <v>0</v>
      </c>
      <c r="M89" s="1428"/>
      <c r="N89" s="1428"/>
    </row>
    <row r="90" spans="1:14" ht="6.75" customHeight="1" thickTop="1" thickBot="1">
      <c r="A90" s="1431"/>
      <c r="B90" s="1432"/>
      <c r="C90" s="1433"/>
      <c r="D90" s="1491"/>
      <c r="E90" s="1491"/>
      <c r="F90" s="1491"/>
      <c r="G90" s="1491"/>
      <c r="H90" s="1491"/>
      <c r="I90" s="1491"/>
      <c r="J90" s="1491"/>
      <c r="K90" s="1434"/>
      <c r="L90" s="1435"/>
      <c r="M90" s="1428"/>
      <c r="N90" s="1428"/>
    </row>
    <row r="91" spans="1:14" ht="29.25" customHeight="1" thickTop="1" thickBot="1">
      <c r="A91" s="1983" t="s">
        <v>1556</v>
      </c>
      <c r="B91" s="1984"/>
      <c r="C91" s="1420"/>
      <c r="D91" s="1490"/>
      <c r="E91" s="1490"/>
      <c r="F91" s="1490"/>
      <c r="G91" s="1490"/>
      <c r="H91" s="1490"/>
      <c r="I91" s="1490"/>
      <c r="J91" s="1490"/>
      <c r="K91" s="1422"/>
      <c r="L91" s="1423"/>
      <c r="M91" s="1428"/>
      <c r="N91" s="1428"/>
    </row>
    <row r="92" spans="1:14" ht="15" thickTop="1" thickBot="1">
      <c r="A92" s="1436" t="s">
        <v>1557</v>
      </c>
      <c r="B92" s="1426" t="s">
        <v>1558</v>
      </c>
      <c r="C92" s="1484"/>
      <c r="D92" s="1486"/>
      <c r="E92" s="1486"/>
      <c r="F92" s="1486"/>
      <c r="G92" s="1486"/>
      <c r="H92" s="1486"/>
      <c r="I92" s="1486"/>
      <c r="J92" s="1486"/>
      <c r="K92" s="1488"/>
      <c r="L92" s="1427">
        <f>D92+E92+F92+G92+H92+I92+J92</f>
        <v>0</v>
      </c>
      <c r="M92" s="1428"/>
      <c r="N92" s="1428"/>
    </row>
    <row r="93" spans="1:14" ht="15" thickTop="1" thickBot="1">
      <c r="A93" s="1436" t="s">
        <v>1559</v>
      </c>
      <c r="B93" s="1426" t="s">
        <v>1560</v>
      </c>
      <c r="C93" s="1484"/>
      <c r="D93" s="1486"/>
      <c r="E93" s="1486"/>
      <c r="F93" s="1486"/>
      <c r="G93" s="1486"/>
      <c r="H93" s="1486"/>
      <c r="I93" s="1486"/>
      <c r="J93" s="1486"/>
      <c r="K93" s="1488"/>
      <c r="L93" s="1427">
        <f>SUM(D93:J93)</f>
        <v>0</v>
      </c>
      <c r="M93" s="1428"/>
      <c r="N93" s="1428"/>
    </row>
    <row r="94" spans="1:14" ht="15" thickTop="1" thickBot="1">
      <c r="A94" s="1436" t="s">
        <v>1561</v>
      </c>
      <c r="B94" s="1426" t="s">
        <v>1562</v>
      </c>
      <c r="C94" s="1484"/>
      <c r="D94" s="1486"/>
      <c r="E94" s="1486"/>
      <c r="F94" s="1486"/>
      <c r="G94" s="1486"/>
      <c r="H94" s="1486"/>
      <c r="I94" s="1486"/>
      <c r="J94" s="1486"/>
      <c r="K94" s="1488"/>
      <c r="L94" s="1427">
        <f>SUM(D94:J94)</f>
        <v>0</v>
      </c>
      <c r="M94" s="1428"/>
      <c r="N94" s="1428"/>
    </row>
    <row r="95" spans="1:14" ht="4.5" customHeight="1" thickTop="1" thickBot="1">
      <c r="A95" s="1437"/>
      <c r="B95" s="1438"/>
      <c r="C95" s="1433"/>
      <c r="D95" s="1494"/>
      <c r="E95" s="1494"/>
      <c r="F95" s="1494"/>
      <c r="G95" s="1494"/>
      <c r="H95" s="1494"/>
      <c r="I95" s="1494"/>
      <c r="J95" s="1494"/>
      <c r="K95" s="1434"/>
      <c r="L95" s="1435"/>
      <c r="M95" s="1428"/>
      <c r="N95" s="1428"/>
    </row>
    <row r="96" spans="1:14" ht="30.75" customHeight="1" thickTop="1" thickBot="1">
      <c r="A96" s="1983" t="s">
        <v>1563</v>
      </c>
      <c r="B96" s="1984"/>
      <c r="C96" s="1420"/>
      <c r="D96" s="1421"/>
      <c r="E96" s="1421"/>
      <c r="F96" s="1490"/>
      <c r="G96" s="1490"/>
      <c r="H96" s="1490"/>
      <c r="I96" s="1421"/>
      <c r="J96" s="1490"/>
      <c r="K96" s="1422"/>
      <c r="L96" s="1423"/>
      <c r="M96" s="1428"/>
      <c r="N96" s="1428"/>
    </row>
    <row r="97" spans="1:14" ht="26" thickTop="1" thickBot="1">
      <c r="A97" s="1436" t="s">
        <v>1564</v>
      </c>
      <c r="B97" s="1426" t="s">
        <v>509</v>
      </c>
      <c r="C97" s="1421"/>
      <c r="D97" s="1421"/>
      <c r="E97" s="1484"/>
      <c r="F97" s="1486"/>
      <c r="G97" s="1486"/>
      <c r="H97" s="1486"/>
      <c r="I97" s="1485"/>
      <c r="J97" s="1486"/>
      <c r="K97" s="1488"/>
      <c r="L97" s="1427">
        <f>F97+G97+H97+J97</f>
        <v>0</v>
      </c>
      <c r="M97" s="1428"/>
      <c r="N97" s="1428"/>
    </row>
    <row r="98" spans="1:14" ht="26" thickTop="1" thickBot="1">
      <c r="A98" s="1436" t="s">
        <v>1565</v>
      </c>
      <c r="B98" s="1439">
        <v>2000</v>
      </c>
      <c r="C98" s="1421"/>
      <c r="D98" s="1421"/>
      <c r="E98" s="1484"/>
      <c r="F98" s="1486"/>
      <c r="G98" s="1486"/>
      <c r="H98" s="1486"/>
      <c r="I98" s="1485"/>
      <c r="J98" s="1486"/>
      <c r="K98" s="1488"/>
      <c r="L98" s="1427">
        <f>F98+G98+H98+J98</f>
        <v>0</v>
      </c>
      <c r="M98" s="1428"/>
      <c r="N98" s="1428"/>
    </row>
    <row r="99" spans="1:14" ht="28" thickTop="1" thickBot="1">
      <c r="A99" s="1385" t="s">
        <v>1566</v>
      </c>
      <c r="B99" s="1440" t="s">
        <v>1567</v>
      </c>
      <c r="C99" s="1420"/>
      <c r="D99" s="1421"/>
      <c r="E99" s="1484"/>
      <c r="F99" s="1385">
        <f>SUM(F97:F98)</f>
        <v>0</v>
      </c>
      <c r="G99" s="1385">
        <f t="shared" ref="G99:H99" si="8">SUM(G97:G98)</f>
        <v>0</v>
      </c>
      <c r="H99" s="1385">
        <f t="shared" si="8"/>
        <v>0</v>
      </c>
      <c r="I99" s="1485"/>
      <c r="J99" s="1385">
        <f>SUM(J97:J98)</f>
        <v>0</v>
      </c>
      <c r="K99" s="1488"/>
      <c r="L99" s="1427">
        <f>F99+G99+H99+J99</f>
        <v>0</v>
      </c>
      <c r="M99" s="1428"/>
      <c r="N99" s="1428"/>
    </row>
    <row r="100" spans="1:14" ht="23" thickTop="1" thickBot="1">
      <c r="A100" s="1405" t="s">
        <v>1578</v>
      </c>
      <c r="B100" s="1406"/>
      <c r="C100" s="1406"/>
      <c r="D100" s="1406"/>
      <c r="E100" s="1406"/>
      <c r="F100" s="1406"/>
      <c r="G100" s="1406"/>
      <c r="H100" s="1406"/>
      <c r="I100" s="1406"/>
      <c r="J100" s="1406"/>
      <c r="K100" s="1406"/>
      <c r="L100" s="1406"/>
      <c r="M100" s="1428"/>
      <c r="N100" s="1428"/>
    </row>
    <row r="101" spans="1:14">
      <c r="A101" s="1976" t="s">
        <v>1812</v>
      </c>
      <c r="B101" s="1407"/>
      <c r="C101" s="1406"/>
      <c r="D101" s="1978" t="s">
        <v>1551</v>
      </c>
      <c r="E101" s="1979"/>
      <c r="F101" s="1979"/>
      <c r="G101" s="1979"/>
      <c r="H101" s="1979"/>
      <c r="I101" s="1979"/>
      <c r="J101" s="1979"/>
      <c r="K101" s="1979"/>
      <c r="L101" s="1980"/>
      <c r="M101" s="1428"/>
      <c r="N101" s="1428"/>
    </row>
    <row r="102" spans="1:14">
      <c r="A102" s="1977"/>
      <c r="B102" s="1408"/>
      <c r="C102" s="1409"/>
      <c r="D102" s="1410" t="s">
        <v>695</v>
      </c>
      <c r="E102" s="1410" t="s">
        <v>959</v>
      </c>
      <c r="F102" s="1410" t="s">
        <v>960</v>
      </c>
      <c r="G102" s="1410" t="s">
        <v>961</v>
      </c>
      <c r="H102" s="1410" t="s">
        <v>962</v>
      </c>
      <c r="I102" s="1410" t="s">
        <v>963</v>
      </c>
      <c r="J102" s="1410" t="s">
        <v>964</v>
      </c>
      <c r="K102" s="1410" t="s">
        <v>965</v>
      </c>
      <c r="L102" s="1411" t="s">
        <v>210</v>
      </c>
      <c r="M102" s="1428"/>
      <c r="N102" s="1428"/>
    </row>
    <row r="103" spans="1:14" ht="26">
      <c r="A103" s="1977"/>
      <c r="B103" s="1412"/>
      <c r="C103" s="1413"/>
      <c r="D103" s="1414" t="s">
        <v>157</v>
      </c>
      <c r="E103" s="1414" t="s">
        <v>49</v>
      </c>
      <c r="F103" s="1414" t="s">
        <v>981</v>
      </c>
      <c r="G103" s="1414" t="s">
        <v>975</v>
      </c>
      <c r="H103" s="1414" t="s">
        <v>976</v>
      </c>
      <c r="I103" s="1414" t="s">
        <v>944</v>
      </c>
      <c r="J103" s="1415" t="s">
        <v>240</v>
      </c>
      <c r="K103" s="1415" t="s">
        <v>241</v>
      </c>
      <c r="L103" s="1416" t="s">
        <v>441</v>
      </c>
      <c r="M103" s="1428"/>
      <c r="N103" s="1428"/>
    </row>
    <row r="104" spans="1:14" ht="15" thickBot="1">
      <c r="A104" s="1971" t="s">
        <v>1552</v>
      </c>
      <c r="B104" s="1972"/>
      <c r="C104" s="1420"/>
      <c r="D104" s="1421"/>
      <c r="E104" s="1421"/>
      <c r="F104" s="1421"/>
      <c r="G104" s="1421"/>
      <c r="H104" s="1421"/>
      <c r="I104" s="1421"/>
      <c r="J104" s="1421"/>
      <c r="K104" s="1422"/>
      <c r="L104" s="1423"/>
      <c r="M104" s="1428"/>
      <c r="N104" s="1428"/>
    </row>
    <row r="105" spans="1:14" ht="20.25" customHeight="1" thickTop="1" thickBot="1">
      <c r="A105" s="1981" t="s">
        <v>1553</v>
      </c>
      <c r="B105" s="1982"/>
      <c r="C105" s="1420"/>
      <c r="D105" s="1490"/>
      <c r="E105" s="1490"/>
      <c r="F105" s="1490"/>
      <c r="G105" s="1490"/>
      <c r="H105" s="1490"/>
      <c r="I105" s="1490"/>
      <c r="J105" s="1490"/>
      <c r="K105" s="1422"/>
      <c r="L105" s="1423"/>
      <c r="M105" s="1428"/>
      <c r="N105" s="1428"/>
    </row>
    <row r="106" spans="1:14" ht="15" thickTop="1" thickBot="1">
      <c r="A106" s="1425" t="s">
        <v>1554</v>
      </c>
      <c r="B106" s="1426" t="s">
        <v>509</v>
      </c>
      <c r="C106" s="1484"/>
      <c r="D106" s="1486"/>
      <c r="E106" s="1486"/>
      <c r="F106" s="1486"/>
      <c r="G106" s="1486"/>
      <c r="H106" s="1486"/>
      <c r="I106" s="1486"/>
      <c r="J106" s="1486"/>
      <c r="K106" s="1488"/>
      <c r="L106" s="1427">
        <f>SUM(D106:J106)</f>
        <v>0</v>
      </c>
      <c r="M106" s="1428"/>
      <c r="N106" s="1428"/>
    </row>
    <row r="107" spans="1:14" ht="15" thickTop="1" thickBot="1">
      <c r="A107" s="1429" t="s">
        <v>1555</v>
      </c>
      <c r="B107" s="1430">
        <v>2000</v>
      </c>
      <c r="C107" s="1484"/>
      <c r="D107" s="1486"/>
      <c r="E107" s="1486"/>
      <c r="F107" s="1486"/>
      <c r="G107" s="1486"/>
      <c r="H107" s="1486"/>
      <c r="I107" s="1486"/>
      <c r="J107" s="1486"/>
      <c r="K107" s="1488"/>
      <c r="L107" s="1427">
        <f t="shared" ref="L107" si="9">SUM(D107:J107)</f>
        <v>0</v>
      </c>
      <c r="M107" s="1428"/>
      <c r="N107" s="1428"/>
    </row>
    <row r="108" spans="1:14" ht="8.25" customHeight="1" thickTop="1" thickBot="1">
      <c r="A108" s="1431"/>
      <c r="B108" s="1432"/>
      <c r="C108" s="1433"/>
      <c r="D108" s="1491"/>
      <c r="E108" s="1491"/>
      <c r="F108" s="1491"/>
      <c r="G108" s="1491"/>
      <c r="H108" s="1491"/>
      <c r="I108" s="1491"/>
      <c r="J108" s="1491"/>
      <c r="K108" s="1434"/>
      <c r="L108" s="1435"/>
      <c r="M108" s="1428"/>
      <c r="N108" s="1428"/>
    </row>
    <row r="109" spans="1:14" ht="33" customHeight="1" thickTop="1" thickBot="1">
      <c r="A109" s="1983" t="s">
        <v>1556</v>
      </c>
      <c r="B109" s="1984"/>
      <c r="C109" s="1420"/>
      <c r="D109" s="1490"/>
      <c r="E109" s="1490"/>
      <c r="F109" s="1490"/>
      <c r="G109" s="1490"/>
      <c r="H109" s="1490"/>
      <c r="I109" s="1490"/>
      <c r="J109" s="1490"/>
      <c r="K109" s="1422"/>
      <c r="L109" s="1423"/>
      <c r="M109" s="1428"/>
      <c r="N109" s="1428"/>
    </row>
    <row r="110" spans="1:14" ht="15" thickTop="1" thickBot="1">
      <c r="A110" s="1436" t="s">
        <v>1557</v>
      </c>
      <c r="B110" s="1426" t="s">
        <v>1558</v>
      </c>
      <c r="C110" s="1484"/>
      <c r="D110" s="1486"/>
      <c r="E110" s="1486"/>
      <c r="F110" s="1486"/>
      <c r="G110" s="1486"/>
      <c r="H110" s="1486"/>
      <c r="I110" s="1486"/>
      <c r="J110" s="1486"/>
      <c r="K110" s="1488"/>
      <c r="L110" s="1427">
        <f>D110+E110+F110+G110+H110+I110+J110</f>
        <v>0</v>
      </c>
      <c r="M110" s="1428"/>
      <c r="N110" s="1428"/>
    </row>
    <row r="111" spans="1:14" ht="15" thickTop="1" thickBot="1">
      <c r="A111" s="1436" t="s">
        <v>1559</v>
      </c>
      <c r="B111" s="1426" t="s">
        <v>1560</v>
      </c>
      <c r="C111" s="1484"/>
      <c r="D111" s="1486"/>
      <c r="E111" s="1486"/>
      <c r="F111" s="1486"/>
      <c r="G111" s="1486"/>
      <c r="H111" s="1486"/>
      <c r="I111" s="1486"/>
      <c r="J111" s="1486"/>
      <c r="K111" s="1488"/>
      <c r="L111" s="1427">
        <f>SUM(D111:J111)</f>
        <v>0</v>
      </c>
      <c r="M111" s="1428"/>
      <c r="N111" s="1428"/>
    </row>
    <row r="112" spans="1:14" ht="15" thickTop="1" thickBot="1">
      <c r="A112" s="1436" t="s">
        <v>1561</v>
      </c>
      <c r="B112" s="1426" t="s">
        <v>1562</v>
      </c>
      <c r="C112" s="1484"/>
      <c r="D112" s="1486"/>
      <c r="E112" s="1486"/>
      <c r="F112" s="1486"/>
      <c r="G112" s="1486"/>
      <c r="H112" s="1486"/>
      <c r="I112" s="1486"/>
      <c r="J112" s="1486"/>
      <c r="K112" s="1488"/>
      <c r="L112" s="1427">
        <f>SUM(D112:J112)</f>
        <v>0</v>
      </c>
      <c r="M112" s="1428"/>
      <c r="N112" s="1428"/>
    </row>
    <row r="113" spans="1:14" ht="9.75" customHeight="1" thickTop="1" thickBot="1">
      <c r="A113" s="1437"/>
      <c r="B113" s="1438"/>
      <c r="C113" s="1433"/>
      <c r="D113" s="1494"/>
      <c r="E113" s="1494"/>
      <c r="F113" s="1494"/>
      <c r="G113" s="1494"/>
      <c r="H113" s="1494"/>
      <c r="I113" s="1494"/>
      <c r="J113" s="1494"/>
      <c r="K113" s="1434"/>
      <c r="L113" s="1435"/>
      <c r="M113" s="1428"/>
      <c r="N113" s="1428"/>
    </row>
    <row r="114" spans="1:14" ht="31.5" customHeight="1" thickTop="1" thickBot="1">
      <c r="A114" s="1983" t="s">
        <v>1563</v>
      </c>
      <c r="B114" s="1984"/>
      <c r="C114" s="1420"/>
      <c r="D114" s="1421"/>
      <c r="E114" s="1421"/>
      <c r="F114" s="1490"/>
      <c r="G114" s="1490"/>
      <c r="H114" s="1490"/>
      <c r="I114" s="1421"/>
      <c r="J114" s="1490"/>
      <c r="K114" s="1422"/>
      <c r="L114" s="1423"/>
      <c r="M114" s="1428"/>
      <c r="N114" s="1428"/>
    </row>
    <row r="115" spans="1:14" ht="26" thickTop="1" thickBot="1">
      <c r="A115" s="1436" t="s">
        <v>1564</v>
      </c>
      <c r="B115" s="1426" t="s">
        <v>509</v>
      </c>
      <c r="C115" s="1421"/>
      <c r="D115" s="1421"/>
      <c r="E115" s="1484"/>
      <c r="F115" s="1486"/>
      <c r="G115" s="1486"/>
      <c r="H115" s="1486"/>
      <c r="I115" s="1485"/>
      <c r="J115" s="1486"/>
      <c r="K115" s="1488"/>
      <c r="L115" s="1427">
        <f>F115+G115+H115+J115</f>
        <v>0</v>
      </c>
      <c r="M115" s="1428"/>
      <c r="N115" s="1428"/>
    </row>
    <row r="116" spans="1:14" ht="26" thickTop="1" thickBot="1">
      <c r="A116" s="1436" t="s">
        <v>1565</v>
      </c>
      <c r="B116" s="1439">
        <v>2000</v>
      </c>
      <c r="C116" s="1421"/>
      <c r="D116" s="1421"/>
      <c r="E116" s="1484"/>
      <c r="F116" s="1486"/>
      <c r="G116" s="1486"/>
      <c r="H116" s="1486"/>
      <c r="I116" s="1485"/>
      <c r="J116" s="1486"/>
      <c r="K116" s="1488"/>
      <c r="L116" s="1427">
        <f>F116+G116+H116+J116</f>
        <v>0</v>
      </c>
      <c r="M116" s="1428"/>
      <c r="N116" s="1428"/>
    </row>
    <row r="117" spans="1:14" ht="28" thickTop="1" thickBot="1">
      <c r="A117" s="1385" t="s">
        <v>1566</v>
      </c>
      <c r="B117" s="1440" t="s">
        <v>1567</v>
      </c>
      <c r="C117" s="1420"/>
      <c r="D117" s="1421"/>
      <c r="E117" s="1484"/>
      <c r="F117" s="1385">
        <f>SUM(F115:F116)</f>
        <v>0</v>
      </c>
      <c r="G117" s="1385">
        <f t="shared" ref="G117:H117" si="10">SUM(G115:G116)</f>
        <v>0</v>
      </c>
      <c r="H117" s="1385">
        <f t="shared" si="10"/>
        <v>0</v>
      </c>
      <c r="I117" s="1485"/>
      <c r="J117" s="1385">
        <f>SUM(J115:J116)</f>
        <v>0</v>
      </c>
      <c r="K117" s="1488"/>
      <c r="L117" s="1427">
        <f>F117+G117+H117+J117</f>
        <v>0</v>
      </c>
      <c r="M117" s="1428"/>
      <c r="N117" s="1428"/>
    </row>
    <row r="118" spans="1:14" ht="23" thickTop="1" thickBot="1">
      <c r="A118" s="1405" t="s">
        <v>1574</v>
      </c>
      <c r="B118" s="1406"/>
      <c r="C118" s="1406"/>
      <c r="D118" s="1406"/>
      <c r="E118" s="1406"/>
      <c r="F118" s="1406"/>
      <c r="G118" s="1406"/>
      <c r="H118" s="1406"/>
      <c r="I118" s="1406"/>
      <c r="J118" s="1406"/>
      <c r="K118" s="1406"/>
      <c r="L118" s="1406"/>
      <c r="M118" s="1428"/>
      <c r="N118" s="1428"/>
    </row>
    <row r="119" spans="1:14">
      <c r="A119" s="1976" t="s">
        <v>1813</v>
      </c>
      <c r="B119" s="1407"/>
      <c r="C119" s="1406"/>
      <c r="D119" s="1978" t="s">
        <v>1551</v>
      </c>
      <c r="E119" s="1979"/>
      <c r="F119" s="1979"/>
      <c r="G119" s="1979"/>
      <c r="H119" s="1979"/>
      <c r="I119" s="1979"/>
      <c r="J119" s="1979"/>
      <c r="K119" s="1979"/>
      <c r="L119" s="1980"/>
      <c r="M119" s="1428"/>
      <c r="N119" s="1428"/>
    </row>
    <row r="120" spans="1:14">
      <c r="A120" s="1977"/>
      <c r="B120" s="1408"/>
      <c r="C120" s="1409"/>
      <c r="D120" s="1410" t="s">
        <v>695</v>
      </c>
      <c r="E120" s="1410" t="s">
        <v>959</v>
      </c>
      <c r="F120" s="1410" t="s">
        <v>960</v>
      </c>
      <c r="G120" s="1410" t="s">
        <v>961</v>
      </c>
      <c r="H120" s="1410" t="s">
        <v>962</v>
      </c>
      <c r="I120" s="1410" t="s">
        <v>963</v>
      </c>
      <c r="J120" s="1410" t="s">
        <v>964</v>
      </c>
      <c r="K120" s="1410" t="s">
        <v>965</v>
      </c>
      <c r="L120" s="1411" t="s">
        <v>210</v>
      </c>
      <c r="M120" s="1428"/>
      <c r="N120" s="1428"/>
    </row>
    <row r="121" spans="1:14" ht="26">
      <c r="A121" s="1977"/>
      <c r="B121" s="1412"/>
      <c r="C121" s="1413"/>
      <c r="D121" s="1414" t="s">
        <v>157</v>
      </c>
      <c r="E121" s="1414" t="s">
        <v>49</v>
      </c>
      <c r="F121" s="1414" t="s">
        <v>981</v>
      </c>
      <c r="G121" s="1414" t="s">
        <v>975</v>
      </c>
      <c r="H121" s="1414" t="s">
        <v>976</v>
      </c>
      <c r="I121" s="1414" t="s">
        <v>944</v>
      </c>
      <c r="J121" s="1415" t="s">
        <v>240</v>
      </c>
      <c r="K121" s="1415" t="s">
        <v>241</v>
      </c>
      <c r="L121" s="1416" t="s">
        <v>441</v>
      </c>
      <c r="M121" s="1428"/>
      <c r="N121" s="1428"/>
    </row>
    <row r="122" spans="1:14" ht="15" thickBot="1">
      <c r="A122" s="1971" t="s">
        <v>1552</v>
      </c>
      <c r="B122" s="1972"/>
      <c r="C122" s="1420"/>
      <c r="D122" s="1421"/>
      <c r="E122" s="1421"/>
      <c r="F122" s="1421"/>
      <c r="G122" s="1421"/>
      <c r="H122" s="1421"/>
      <c r="I122" s="1421"/>
      <c r="J122" s="1421"/>
      <c r="K122" s="1422"/>
      <c r="L122" s="1423"/>
      <c r="M122" s="1428"/>
      <c r="N122" s="1428"/>
    </row>
    <row r="123" spans="1:14" ht="15" thickTop="1" thickBot="1">
      <c r="A123" s="1981" t="s">
        <v>1553</v>
      </c>
      <c r="B123" s="1982"/>
      <c r="C123" s="1420"/>
      <c r="D123" s="1490"/>
      <c r="E123" s="1490"/>
      <c r="F123" s="1490"/>
      <c r="G123" s="1490"/>
      <c r="H123" s="1490"/>
      <c r="I123" s="1490"/>
      <c r="J123" s="1490"/>
      <c r="K123" s="1422"/>
      <c r="L123" s="1423"/>
      <c r="M123" s="1428"/>
      <c r="N123" s="1428"/>
    </row>
    <row r="124" spans="1:14" ht="15" thickTop="1" thickBot="1">
      <c r="A124" s="1425" t="s">
        <v>1554</v>
      </c>
      <c r="B124" s="1426" t="s">
        <v>509</v>
      </c>
      <c r="C124" s="1484"/>
      <c r="D124" s="1486">
        <v>29041</v>
      </c>
      <c r="E124" s="1486">
        <v>2340</v>
      </c>
      <c r="F124" s="1486">
        <v>360878</v>
      </c>
      <c r="G124" s="1486"/>
      <c r="H124" s="1486"/>
      <c r="I124" s="1486"/>
      <c r="J124" s="1486"/>
      <c r="K124" s="1488"/>
      <c r="L124" s="1427">
        <f>SUM(D124:J124)</f>
        <v>392259</v>
      </c>
      <c r="M124" s="1428"/>
      <c r="N124" s="1428"/>
    </row>
    <row r="125" spans="1:14" ht="15" thickTop="1" thickBot="1">
      <c r="A125" s="1429" t="s">
        <v>1555</v>
      </c>
      <c r="B125" s="1430">
        <v>2000</v>
      </c>
      <c r="C125" s="1484"/>
      <c r="D125" s="1486"/>
      <c r="E125" s="1486"/>
      <c r="F125" s="1486"/>
      <c r="G125" s="1486"/>
      <c r="H125" s="1486">
        <v>948363</v>
      </c>
      <c r="I125" s="1486"/>
      <c r="J125" s="1486"/>
      <c r="K125" s="1488"/>
      <c r="L125" s="1427">
        <f t="shared" ref="L125" si="11">SUM(D125:J125)</f>
        <v>948363</v>
      </c>
      <c r="M125" s="1428"/>
      <c r="N125" s="1428"/>
    </row>
    <row r="126" spans="1:14" ht="7.5" customHeight="1" thickTop="1" thickBot="1">
      <c r="A126" s="1431"/>
      <c r="B126" s="1432"/>
      <c r="C126" s="1433"/>
      <c r="D126" s="1491"/>
      <c r="E126" s="1491"/>
      <c r="F126" s="1491"/>
      <c r="G126" s="1491"/>
      <c r="H126" s="1491"/>
      <c r="I126" s="1491"/>
      <c r="J126" s="1491"/>
      <c r="K126" s="1434"/>
      <c r="L126" s="1435"/>
      <c r="M126" s="1428"/>
      <c r="N126" s="1428"/>
    </row>
    <row r="127" spans="1:14" ht="29.25" customHeight="1" thickTop="1" thickBot="1">
      <c r="A127" s="1983" t="s">
        <v>1556</v>
      </c>
      <c r="B127" s="1984"/>
      <c r="C127" s="1420"/>
      <c r="D127" s="1490"/>
      <c r="E127" s="1490"/>
      <c r="F127" s="1490"/>
      <c r="G127" s="1490"/>
      <c r="H127" s="1490"/>
      <c r="I127" s="1490"/>
      <c r="J127" s="1490"/>
      <c r="K127" s="1422"/>
      <c r="L127" s="1423"/>
      <c r="M127" s="1428"/>
      <c r="N127" s="1428"/>
    </row>
    <row r="128" spans="1:14" ht="15" thickTop="1" thickBot="1">
      <c r="A128" s="1436" t="s">
        <v>1557</v>
      </c>
      <c r="B128" s="1426" t="s">
        <v>1558</v>
      </c>
      <c r="C128" s="1484"/>
      <c r="D128" s="1486"/>
      <c r="E128" s="1486"/>
      <c r="F128" s="1486"/>
      <c r="G128" s="1486"/>
      <c r="H128" s="1486">
        <v>948363</v>
      </c>
      <c r="I128" s="1486"/>
      <c r="J128" s="1486"/>
      <c r="K128" s="1488"/>
      <c r="L128" s="1427">
        <f>D128+E128+F128+G128+H128+I128+J128</f>
        <v>948363</v>
      </c>
      <c r="M128" s="1428"/>
      <c r="N128" s="1428"/>
    </row>
    <row r="129" spans="1:14" ht="15" thickTop="1" thickBot="1">
      <c r="A129" s="1436" t="s">
        <v>1559</v>
      </c>
      <c r="B129" s="1426" t="s">
        <v>1560</v>
      </c>
      <c r="C129" s="1484"/>
      <c r="D129" s="1486"/>
      <c r="E129" s="1486"/>
      <c r="F129" s="1486"/>
      <c r="G129" s="1486"/>
      <c r="H129" s="1486"/>
      <c r="I129" s="1486"/>
      <c r="J129" s="1486"/>
      <c r="K129" s="1488"/>
      <c r="L129" s="1427">
        <f>SUM(D129:J129)</f>
        <v>0</v>
      </c>
      <c r="M129" s="1428"/>
      <c r="N129" s="1428"/>
    </row>
    <row r="130" spans="1:14" ht="15" thickTop="1" thickBot="1">
      <c r="A130" s="1436" t="s">
        <v>1561</v>
      </c>
      <c r="B130" s="1426" t="s">
        <v>1562</v>
      </c>
      <c r="C130" s="1484"/>
      <c r="D130" s="1486"/>
      <c r="E130" s="1486"/>
      <c r="F130" s="1486"/>
      <c r="G130" s="1486"/>
      <c r="H130" s="1486"/>
      <c r="I130" s="1486"/>
      <c r="J130" s="1486"/>
      <c r="K130" s="1488"/>
      <c r="L130" s="1427">
        <f>SUM(D130:J130)</f>
        <v>0</v>
      </c>
      <c r="M130" s="1428"/>
      <c r="N130" s="1428"/>
    </row>
    <row r="131" spans="1:14" ht="6" customHeight="1" thickTop="1" thickBot="1">
      <c r="A131" s="1437"/>
      <c r="B131" s="1438"/>
      <c r="C131" s="1433"/>
      <c r="D131" s="1494"/>
      <c r="E131" s="1494"/>
      <c r="F131" s="1494"/>
      <c r="G131" s="1494"/>
      <c r="H131" s="1494"/>
      <c r="I131" s="1494"/>
      <c r="J131" s="1494"/>
      <c r="K131" s="1434"/>
      <c r="L131" s="1435"/>
      <c r="M131" s="1428"/>
      <c r="N131" s="1428"/>
    </row>
    <row r="132" spans="1:14" ht="27.75" customHeight="1" thickTop="1" thickBot="1">
      <c r="A132" s="1983" t="s">
        <v>1563</v>
      </c>
      <c r="B132" s="1984"/>
      <c r="C132" s="1420"/>
      <c r="D132" s="1421"/>
      <c r="E132" s="1421"/>
      <c r="F132" s="1490"/>
      <c r="G132" s="1490"/>
      <c r="H132" s="1490"/>
      <c r="I132" s="1421"/>
      <c r="J132" s="1490"/>
      <c r="K132" s="1422"/>
      <c r="L132" s="1423"/>
      <c r="M132" s="1428"/>
      <c r="N132" s="1428"/>
    </row>
    <row r="133" spans="1:14" ht="26" thickTop="1" thickBot="1">
      <c r="A133" s="1436" t="s">
        <v>1564</v>
      </c>
      <c r="B133" s="1426" t="s">
        <v>509</v>
      </c>
      <c r="C133" s="1421"/>
      <c r="D133" s="1421"/>
      <c r="E133" s="1484"/>
      <c r="F133" s="1486"/>
      <c r="G133" s="1486"/>
      <c r="H133" s="1486"/>
      <c r="I133" s="1485"/>
      <c r="J133" s="1486"/>
      <c r="K133" s="1488"/>
      <c r="L133" s="1427">
        <f>F133+G133+H133+J133</f>
        <v>0</v>
      </c>
      <c r="M133" s="1428"/>
      <c r="N133" s="1428"/>
    </row>
    <row r="134" spans="1:14" ht="26" thickTop="1" thickBot="1">
      <c r="A134" s="1436" t="s">
        <v>1565</v>
      </c>
      <c r="B134" s="1439">
        <v>2000</v>
      </c>
      <c r="C134" s="1421"/>
      <c r="D134" s="1421"/>
      <c r="E134" s="1484"/>
      <c r="F134" s="1486"/>
      <c r="G134" s="1486"/>
      <c r="H134" s="1486"/>
      <c r="I134" s="1485"/>
      <c r="J134" s="1486"/>
      <c r="K134" s="1488"/>
      <c r="L134" s="1427">
        <f>F134+G134+H134+J134</f>
        <v>0</v>
      </c>
      <c r="M134" s="1428"/>
      <c r="N134" s="1428"/>
    </row>
    <row r="135" spans="1:14" ht="28" thickTop="1" thickBot="1">
      <c r="A135" s="1385" t="s">
        <v>1566</v>
      </c>
      <c r="B135" s="1440" t="s">
        <v>1567</v>
      </c>
      <c r="C135" s="1420"/>
      <c r="D135" s="1421"/>
      <c r="E135" s="1484"/>
      <c r="F135" s="1385">
        <f>SUM(F133:F134)</f>
        <v>0</v>
      </c>
      <c r="G135" s="1385">
        <f t="shared" ref="G135:H135" si="12">SUM(G133:G134)</f>
        <v>0</v>
      </c>
      <c r="H135" s="1385">
        <f t="shared" si="12"/>
        <v>0</v>
      </c>
      <c r="I135" s="1485"/>
      <c r="J135" s="1385">
        <f>SUM(J133:J134)</f>
        <v>0</v>
      </c>
      <c r="K135" s="1488"/>
      <c r="L135" s="1427">
        <f>F135+G135+H135+J135</f>
        <v>0</v>
      </c>
      <c r="M135" s="1428"/>
      <c r="N135" s="1428"/>
    </row>
    <row r="136" spans="1:14" ht="23" thickTop="1" thickBot="1">
      <c r="A136" s="1405" t="s">
        <v>1575</v>
      </c>
      <c r="B136" s="1406"/>
      <c r="C136" s="1406"/>
      <c r="D136" s="1406"/>
      <c r="E136" s="1406"/>
      <c r="F136" s="1406"/>
      <c r="G136" s="1406"/>
      <c r="H136" s="1406"/>
      <c r="I136" s="1406"/>
      <c r="J136" s="1406"/>
      <c r="K136" s="1406"/>
      <c r="L136" s="1406"/>
      <c r="M136" s="1428"/>
      <c r="N136" s="1428"/>
    </row>
    <row r="137" spans="1:14">
      <c r="A137" s="1976" t="s">
        <v>4895</v>
      </c>
      <c r="B137" s="1407"/>
      <c r="C137" s="1406"/>
      <c r="D137" s="1978" t="s">
        <v>1551</v>
      </c>
      <c r="E137" s="1979"/>
      <c r="F137" s="1979"/>
      <c r="G137" s="1979"/>
      <c r="H137" s="1979"/>
      <c r="I137" s="1979"/>
      <c r="J137" s="1979"/>
      <c r="K137" s="1979"/>
      <c r="L137" s="1980"/>
      <c r="M137" s="1428"/>
      <c r="N137" s="1428"/>
    </row>
    <row r="138" spans="1:14">
      <c r="A138" s="1977"/>
      <c r="B138" s="1408"/>
      <c r="C138" s="1409"/>
      <c r="D138" s="1410" t="s">
        <v>695</v>
      </c>
      <c r="E138" s="1410" t="s">
        <v>959</v>
      </c>
      <c r="F138" s="1410" t="s">
        <v>960</v>
      </c>
      <c r="G138" s="1410" t="s">
        <v>961</v>
      </c>
      <c r="H138" s="1410" t="s">
        <v>962</v>
      </c>
      <c r="I138" s="1410" t="s">
        <v>963</v>
      </c>
      <c r="J138" s="1410" t="s">
        <v>964</v>
      </c>
      <c r="K138" s="1410" t="s">
        <v>965</v>
      </c>
      <c r="L138" s="1411" t="s">
        <v>210</v>
      </c>
      <c r="M138" s="1428"/>
      <c r="N138" s="1428"/>
    </row>
    <row r="139" spans="1:14" ht="26">
      <c r="A139" s="1977"/>
      <c r="B139" s="1412"/>
      <c r="C139" s="1413"/>
      <c r="D139" s="1414" t="s">
        <v>157</v>
      </c>
      <c r="E139" s="1414" t="s">
        <v>49</v>
      </c>
      <c r="F139" s="1414" t="s">
        <v>981</v>
      </c>
      <c r="G139" s="1414" t="s">
        <v>975</v>
      </c>
      <c r="H139" s="1414" t="s">
        <v>976</v>
      </c>
      <c r="I139" s="1414" t="s">
        <v>944</v>
      </c>
      <c r="J139" s="1415" t="s">
        <v>240</v>
      </c>
      <c r="K139" s="1415" t="s">
        <v>241</v>
      </c>
      <c r="L139" s="1416" t="s">
        <v>441</v>
      </c>
      <c r="M139" s="1428"/>
      <c r="N139" s="1428"/>
    </row>
    <row r="140" spans="1:14" ht="15" thickBot="1">
      <c r="A140" s="1971" t="s">
        <v>1552</v>
      </c>
      <c r="B140" s="1972"/>
      <c r="C140" s="1420"/>
      <c r="D140" s="1421"/>
      <c r="E140" s="1421"/>
      <c r="F140" s="1421"/>
      <c r="G140" s="1421"/>
      <c r="H140" s="1421"/>
      <c r="I140" s="1421"/>
      <c r="J140" s="1421"/>
      <c r="K140" s="1422"/>
      <c r="L140" s="1423"/>
      <c r="M140" s="1428"/>
      <c r="N140" s="1428"/>
    </row>
    <row r="141" spans="1:14" ht="15" thickTop="1" thickBot="1">
      <c r="A141" s="1981" t="s">
        <v>1553</v>
      </c>
      <c r="B141" s="1982"/>
      <c r="C141" s="1420"/>
      <c r="D141" s="1490"/>
      <c r="E141" s="1490"/>
      <c r="F141" s="1490"/>
      <c r="G141" s="1490"/>
      <c r="H141" s="1490"/>
      <c r="I141" s="1490"/>
      <c r="J141" s="1490"/>
      <c r="K141" s="1422"/>
      <c r="L141" s="1423"/>
      <c r="M141" s="1428"/>
      <c r="N141" s="1428"/>
    </row>
    <row r="142" spans="1:14" ht="15" thickTop="1" thickBot="1">
      <c r="A142" s="1425" t="s">
        <v>1554</v>
      </c>
      <c r="B142" s="1426" t="s">
        <v>509</v>
      </c>
      <c r="C142" s="1484"/>
      <c r="D142" s="1486"/>
      <c r="E142" s="1486"/>
      <c r="F142" s="1486"/>
      <c r="G142" s="1486"/>
      <c r="H142" s="1486"/>
      <c r="I142" s="1486"/>
      <c r="J142" s="1486"/>
      <c r="K142" s="1488"/>
      <c r="L142" s="1427">
        <f>SUM(D142:J142)</f>
        <v>0</v>
      </c>
      <c r="M142" s="1428"/>
      <c r="N142" s="1428"/>
    </row>
    <row r="143" spans="1:14" ht="15" thickTop="1" thickBot="1">
      <c r="A143" s="1429" t="s">
        <v>1555</v>
      </c>
      <c r="B143" s="1430">
        <v>2000</v>
      </c>
      <c r="C143" s="1484"/>
      <c r="D143" s="1486"/>
      <c r="E143" s="1486"/>
      <c r="F143" s="1486"/>
      <c r="G143" s="1486"/>
      <c r="H143" s="1486"/>
      <c r="I143" s="1486"/>
      <c r="J143" s="1486"/>
      <c r="K143" s="1488"/>
      <c r="L143" s="1427">
        <f t="shared" ref="L143" si="13">SUM(D143:J143)</f>
        <v>0</v>
      </c>
      <c r="M143" s="1428"/>
      <c r="N143" s="1428"/>
    </row>
    <row r="144" spans="1:14" ht="15" thickTop="1" thickBot="1">
      <c r="A144" s="1431"/>
      <c r="B144" s="1432"/>
      <c r="C144" s="1433"/>
      <c r="D144" s="1491"/>
      <c r="E144" s="1491"/>
      <c r="F144" s="1491"/>
      <c r="G144" s="1491"/>
      <c r="H144" s="1491"/>
      <c r="I144" s="1491"/>
      <c r="J144" s="1491"/>
      <c r="K144" s="1434"/>
      <c r="L144" s="1435"/>
      <c r="M144" s="1428"/>
      <c r="N144" s="1428"/>
    </row>
    <row r="145" spans="1:14" ht="27.75" customHeight="1" thickTop="1" thickBot="1">
      <c r="A145" s="1983" t="s">
        <v>1556</v>
      </c>
      <c r="B145" s="1984"/>
      <c r="C145" s="1420"/>
      <c r="D145" s="1490"/>
      <c r="E145" s="1490"/>
      <c r="F145" s="1490"/>
      <c r="G145" s="1490"/>
      <c r="H145" s="1490"/>
      <c r="I145" s="1490"/>
      <c r="J145" s="1490"/>
      <c r="K145" s="1422"/>
      <c r="L145" s="1423"/>
      <c r="M145" s="1428"/>
      <c r="N145" s="1428"/>
    </row>
    <row r="146" spans="1:14" ht="15" thickTop="1" thickBot="1">
      <c r="A146" s="1436" t="s">
        <v>1557</v>
      </c>
      <c r="B146" s="1426" t="s">
        <v>1558</v>
      </c>
      <c r="C146" s="1484"/>
      <c r="D146" s="1486"/>
      <c r="E146" s="1486"/>
      <c r="F146" s="1486"/>
      <c r="G146" s="1486"/>
      <c r="H146" s="1486"/>
      <c r="I146" s="1486"/>
      <c r="J146" s="1486"/>
      <c r="K146" s="1488"/>
      <c r="L146" s="1427">
        <f>D146+E146+F146+G146+H146+I146+J146</f>
        <v>0</v>
      </c>
      <c r="M146" s="1428"/>
      <c r="N146" s="1428"/>
    </row>
    <row r="147" spans="1:14" ht="15" thickTop="1" thickBot="1">
      <c r="A147" s="1436" t="s">
        <v>1559</v>
      </c>
      <c r="B147" s="1426" t="s">
        <v>1560</v>
      </c>
      <c r="C147" s="1484"/>
      <c r="D147" s="1486"/>
      <c r="E147" s="1486"/>
      <c r="F147" s="1486"/>
      <c r="G147" s="1486"/>
      <c r="H147" s="1486"/>
      <c r="I147" s="1486"/>
      <c r="J147" s="1486"/>
      <c r="K147" s="1488"/>
      <c r="L147" s="1427">
        <f>SUM(D147:J147)</f>
        <v>0</v>
      </c>
      <c r="M147" s="1428"/>
      <c r="N147" s="1428"/>
    </row>
    <row r="148" spans="1:14" ht="15" thickTop="1" thickBot="1">
      <c r="A148" s="1436" t="s">
        <v>1561</v>
      </c>
      <c r="B148" s="1426" t="s">
        <v>1562</v>
      </c>
      <c r="C148" s="1484"/>
      <c r="D148" s="1486"/>
      <c r="E148" s="1486"/>
      <c r="F148" s="1486"/>
      <c r="G148" s="1486"/>
      <c r="H148" s="1486"/>
      <c r="I148" s="1486"/>
      <c r="J148" s="1486"/>
      <c r="K148" s="1488"/>
      <c r="L148" s="1427">
        <f>SUM(D148:J148)</f>
        <v>0</v>
      </c>
      <c r="M148" s="1428"/>
      <c r="N148" s="1428"/>
    </row>
    <row r="149" spans="1:14" ht="15" thickTop="1" thickBot="1">
      <c r="A149" s="1437"/>
      <c r="B149" s="1438"/>
      <c r="C149" s="1433"/>
      <c r="D149" s="1494"/>
      <c r="E149" s="1494"/>
      <c r="F149" s="1494"/>
      <c r="G149" s="1494"/>
      <c r="H149" s="1494"/>
      <c r="I149" s="1494"/>
      <c r="J149" s="1494"/>
      <c r="K149" s="1434"/>
      <c r="L149" s="1435"/>
      <c r="M149" s="1428"/>
      <c r="N149" s="1428"/>
    </row>
    <row r="150" spans="1:14" ht="30" customHeight="1" thickTop="1" thickBot="1">
      <c r="A150" s="1983" t="s">
        <v>1563</v>
      </c>
      <c r="B150" s="1984"/>
      <c r="C150" s="1420"/>
      <c r="D150" s="1421"/>
      <c r="E150" s="1421"/>
      <c r="F150" s="1490"/>
      <c r="G150" s="1490"/>
      <c r="H150" s="1490"/>
      <c r="I150" s="1421"/>
      <c r="J150" s="1490"/>
      <c r="K150" s="1422"/>
      <c r="L150" s="1423"/>
      <c r="M150" s="1428"/>
      <c r="N150" s="1428"/>
    </row>
    <row r="151" spans="1:14" ht="26" thickTop="1" thickBot="1">
      <c r="A151" s="1436" t="s">
        <v>1564</v>
      </c>
      <c r="B151" s="1426" t="s">
        <v>509</v>
      </c>
      <c r="C151" s="1421"/>
      <c r="D151" s="1421"/>
      <c r="E151" s="1484"/>
      <c r="F151" s="1486"/>
      <c r="G151" s="1486"/>
      <c r="H151" s="1486"/>
      <c r="I151" s="1485"/>
      <c r="J151" s="1486"/>
      <c r="K151" s="1488"/>
      <c r="L151" s="1427">
        <f>F151+G151+H151+J151</f>
        <v>0</v>
      </c>
      <c r="M151" s="1428"/>
      <c r="N151" s="1428"/>
    </row>
    <row r="152" spans="1:14" ht="26" thickTop="1" thickBot="1">
      <c r="A152" s="1436" t="s">
        <v>1565</v>
      </c>
      <c r="B152" s="1439">
        <v>2000</v>
      </c>
      <c r="C152" s="1421"/>
      <c r="D152" s="1421"/>
      <c r="E152" s="1484"/>
      <c r="F152" s="1486"/>
      <c r="G152" s="1486"/>
      <c r="H152" s="1486"/>
      <c r="I152" s="1485"/>
      <c r="J152" s="1486"/>
      <c r="K152" s="1488"/>
      <c r="L152" s="1427">
        <f>F152+G152+H152+J152</f>
        <v>0</v>
      </c>
      <c r="M152" s="1428"/>
      <c r="N152" s="1428"/>
    </row>
    <row r="153" spans="1:14" ht="28" thickTop="1" thickBot="1">
      <c r="A153" s="1385" t="s">
        <v>1566</v>
      </c>
      <c r="B153" s="1440" t="s">
        <v>1567</v>
      </c>
      <c r="C153" s="1420"/>
      <c r="D153" s="1421"/>
      <c r="E153" s="1484"/>
      <c r="F153" s="1385">
        <f>SUM(F151:F152)</f>
        <v>0</v>
      </c>
      <c r="G153" s="1385">
        <f t="shared" ref="G153:H153" si="14">SUM(G151:G152)</f>
        <v>0</v>
      </c>
      <c r="H153" s="1385">
        <f t="shared" si="14"/>
        <v>0</v>
      </c>
      <c r="I153" s="1485"/>
      <c r="J153" s="1385">
        <f>SUM(J151:J152)</f>
        <v>0</v>
      </c>
      <c r="K153" s="1488"/>
      <c r="L153" s="1427">
        <f>F153+G153+H153+J153</f>
        <v>0</v>
      </c>
      <c r="M153" s="1428"/>
      <c r="N153" s="1428"/>
    </row>
    <row r="154" spans="1:14" ht="23" thickTop="1" thickBot="1">
      <c r="A154" s="1405" t="s">
        <v>1595</v>
      </c>
      <c r="B154" s="1406"/>
      <c r="C154" s="1406"/>
      <c r="D154" s="1406"/>
      <c r="E154" s="1406"/>
      <c r="F154" s="1406"/>
      <c r="G154" s="1406"/>
      <c r="H154" s="1406"/>
      <c r="I154" s="1406"/>
      <c r="J154" s="1406"/>
      <c r="K154" s="1406"/>
      <c r="L154" s="1406"/>
      <c r="M154" s="1428"/>
      <c r="N154" s="1428"/>
    </row>
    <row r="155" spans="1:14">
      <c r="A155" s="1976" t="s">
        <v>1828</v>
      </c>
      <c r="B155" s="1407"/>
      <c r="C155" s="1406"/>
      <c r="D155" s="1978" t="s">
        <v>1551</v>
      </c>
      <c r="E155" s="1979"/>
      <c r="F155" s="1979"/>
      <c r="G155" s="1979"/>
      <c r="H155" s="1979"/>
      <c r="I155" s="1979"/>
      <c r="J155" s="1979"/>
      <c r="K155" s="1979"/>
      <c r="L155" s="1980"/>
      <c r="M155" s="1428"/>
      <c r="N155" s="1428"/>
    </row>
    <row r="156" spans="1:14">
      <c r="A156" s="1977"/>
      <c r="B156" s="1408"/>
      <c r="C156" s="1409"/>
      <c r="D156" s="1410" t="s">
        <v>695</v>
      </c>
      <c r="E156" s="1410" t="s">
        <v>959</v>
      </c>
      <c r="F156" s="1410" t="s">
        <v>960</v>
      </c>
      <c r="G156" s="1410" t="s">
        <v>961</v>
      </c>
      <c r="H156" s="1410" t="s">
        <v>962</v>
      </c>
      <c r="I156" s="1410" t="s">
        <v>963</v>
      </c>
      <c r="J156" s="1410" t="s">
        <v>964</v>
      </c>
      <c r="K156" s="1410" t="s">
        <v>965</v>
      </c>
      <c r="L156" s="1411" t="s">
        <v>210</v>
      </c>
      <c r="M156" s="1428"/>
      <c r="N156" s="1428"/>
    </row>
    <row r="157" spans="1:14" ht="26">
      <c r="A157" s="1977"/>
      <c r="B157" s="1412"/>
      <c r="C157" s="1413"/>
      <c r="D157" s="1414" t="s">
        <v>157</v>
      </c>
      <c r="E157" s="1414" t="s">
        <v>49</v>
      </c>
      <c r="F157" s="1414" t="s">
        <v>981</v>
      </c>
      <c r="G157" s="1414" t="s">
        <v>975</v>
      </c>
      <c r="H157" s="1414" t="s">
        <v>976</v>
      </c>
      <c r="I157" s="1414" t="s">
        <v>944</v>
      </c>
      <c r="J157" s="1415" t="s">
        <v>240</v>
      </c>
      <c r="K157" s="1415" t="s">
        <v>241</v>
      </c>
      <c r="L157" s="1416" t="s">
        <v>441</v>
      </c>
      <c r="M157" s="1428"/>
      <c r="N157" s="1428"/>
    </row>
    <row r="158" spans="1:14" ht="15" thickBot="1">
      <c r="A158" s="1971" t="s">
        <v>1552</v>
      </c>
      <c r="B158" s="1972"/>
      <c r="C158" s="1420"/>
      <c r="D158" s="1421"/>
      <c r="E158" s="1421"/>
      <c r="F158" s="1421"/>
      <c r="G158" s="1421"/>
      <c r="H158" s="1421"/>
      <c r="I158" s="1421"/>
      <c r="J158" s="1421"/>
      <c r="K158" s="1422"/>
      <c r="L158" s="1423"/>
      <c r="M158" s="1428"/>
      <c r="N158" s="1428"/>
    </row>
    <row r="159" spans="1:14" ht="15" thickTop="1" thickBot="1">
      <c r="A159" s="1981" t="s">
        <v>1553</v>
      </c>
      <c r="B159" s="1982"/>
      <c r="C159" s="1420"/>
      <c r="D159" s="1490"/>
      <c r="E159" s="1490"/>
      <c r="F159" s="1490"/>
      <c r="G159" s="1490"/>
      <c r="H159" s="1490"/>
      <c r="I159" s="1490"/>
      <c r="J159" s="1490"/>
      <c r="K159" s="1422"/>
      <c r="L159" s="1423"/>
      <c r="M159" s="1428"/>
      <c r="N159" s="1428"/>
    </row>
    <row r="160" spans="1:14" ht="15" thickTop="1" thickBot="1">
      <c r="A160" s="1425" t="s">
        <v>1554</v>
      </c>
      <c r="B160" s="1426" t="s">
        <v>509</v>
      </c>
      <c r="C160" s="1484"/>
      <c r="D160" s="1486"/>
      <c r="E160" s="1486"/>
      <c r="F160" s="1486"/>
      <c r="G160" s="1486"/>
      <c r="H160" s="1486"/>
      <c r="I160" s="1486"/>
      <c r="J160" s="1486"/>
      <c r="K160" s="1488"/>
      <c r="L160" s="1427">
        <f>SUM(D160:J160)</f>
        <v>0</v>
      </c>
      <c r="M160" s="1428"/>
      <c r="N160" s="1428"/>
    </row>
    <row r="161" spans="1:14" ht="15" thickTop="1" thickBot="1">
      <c r="A161" s="1429" t="s">
        <v>1555</v>
      </c>
      <c r="B161" s="1430">
        <v>2000</v>
      </c>
      <c r="C161" s="1484"/>
      <c r="D161" s="1486"/>
      <c r="E161" s="1486"/>
      <c r="F161" s="1486"/>
      <c r="G161" s="1486"/>
      <c r="H161" s="1486"/>
      <c r="I161" s="1486"/>
      <c r="J161" s="1486"/>
      <c r="K161" s="1488"/>
      <c r="L161" s="1427">
        <f t="shared" ref="L161" si="15">SUM(D161:J161)</f>
        <v>0</v>
      </c>
      <c r="M161" s="1428"/>
      <c r="N161" s="1428"/>
    </row>
    <row r="162" spans="1:14" ht="7.5" customHeight="1" thickTop="1" thickBot="1">
      <c r="A162" s="1431"/>
      <c r="B162" s="1432"/>
      <c r="C162" s="1433"/>
      <c r="D162" s="1491"/>
      <c r="E162" s="1491"/>
      <c r="F162" s="1491"/>
      <c r="G162" s="1491"/>
      <c r="H162" s="1491"/>
      <c r="I162" s="1491"/>
      <c r="J162" s="1491"/>
      <c r="K162" s="1434"/>
      <c r="L162" s="1435"/>
      <c r="M162" s="1428"/>
      <c r="N162" s="1428"/>
    </row>
    <row r="163" spans="1:14" ht="31.5" customHeight="1" thickTop="1" thickBot="1">
      <c r="A163" s="1983" t="s">
        <v>1556</v>
      </c>
      <c r="B163" s="1984"/>
      <c r="C163" s="1420"/>
      <c r="D163" s="1490"/>
      <c r="E163" s="1490"/>
      <c r="F163" s="1490"/>
      <c r="G163" s="1490"/>
      <c r="H163" s="1490"/>
      <c r="I163" s="1490"/>
      <c r="J163" s="1490"/>
      <c r="K163" s="1422"/>
      <c r="L163" s="1423"/>
      <c r="M163" s="1428"/>
      <c r="N163" s="1428"/>
    </row>
    <row r="164" spans="1:14" ht="15" thickTop="1" thickBot="1">
      <c r="A164" s="1436" t="s">
        <v>1557</v>
      </c>
      <c r="B164" s="1426" t="s">
        <v>1558</v>
      </c>
      <c r="C164" s="1484"/>
      <c r="D164" s="1486"/>
      <c r="E164" s="1486"/>
      <c r="F164" s="1486"/>
      <c r="G164" s="1486"/>
      <c r="H164" s="1486"/>
      <c r="I164" s="1486"/>
      <c r="J164" s="1486"/>
      <c r="K164" s="1488"/>
      <c r="L164" s="1427">
        <f>D164+E164+F164+G164+H164+I164+J164</f>
        <v>0</v>
      </c>
      <c r="M164" s="1428"/>
      <c r="N164" s="1428"/>
    </row>
    <row r="165" spans="1:14" ht="15" thickTop="1" thickBot="1">
      <c r="A165" s="1436" t="s">
        <v>1559</v>
      </c>
      <c r="B165" s="1426" t="s">
        <v>1560</v>
      </c>
      <c r="C165" s="1484"/>
      <c r="D165" s="1486"/>
      <c r="E165" s="1486"/>
      <c r="F165" s="1486"/>
      <c r="G165" s="1486"/>
      <c r="H165" s="1486"/>
      <c r="I165" s="1486"/>
      <c r="J165" s="1486"/>
      <c r="K165" s="1488"/>
      <c r="L165" s="1427">
        <f>SUM(D165:J165)</f>
        <v>0</v>
      </c>
      <c r="M165" s="1428"/>
      <c r="N165" s="1428"/>
    </row>
    <row r="166" spans="1:14" ht="15" thickTop="1" thickBot="1">
      <c r="A166" s="1436" t="s">
        <v>1561</v>
      </c>
      <c r="B166" s="1426" t="s">
        <v>1562</v>
      </c>
      <c r="C166" s="1484"/>
      <c r="D166" s="1486"/>
      <c r="E166" s="1486"/>
      <c r="F166" s="1486"/>
      <c r="G166" s="1486"/>
      <c r="H166" s="1486"/>
      <c r="I166" s="1486"/>
      <c r="J166" s="1486"/>
      <c r="K166" s="1488"/>
      <c r="L166" s="1427">
        <f>SUM(D166:J166)</f>
        <v>0</v>
      </c>
      <c r="M166" s="1428"/>
      <c r="N166" s="1428"/>
    </row>
    <row r="167" spans="1:14" ht="8.25" customHeight="1" thickTop="1" thickBot="1">
      <c r="A167" s="1437"/>
      <c r="B167" s="1438"/>
      <c r="C167" s="1433"/>
      <c r="D167" s="1494"/>
      <c r="E167" s="1494"/>
      <c r="F167" s="1494"/>
      <c r="G167" s="1494"/>
      <c r="H167" s="1494"/>
      <c r="I167" s="1494"/>
      <c r="J167" s="1494"/>
      <c r="K167" s="1434"/>
      <c r="L167" s="1435"/>
      <c r="M167" s="1428"/>
      <c r="N167" s="1428"/>
    </row>
    <row r="168" spans="1:14" ht="27.75" customHeight="1" thickTop="1" thickBot="1">
      <c r="A168" s="1983" t="s">
        <v>1563</v>
      </c>
      <c r="B168" s="1984"/>
      <c r="C168" s="1420"/>
      <c r="D168" s="1421"/>
      <c r="E168" s="1421"/>
      <c r="F168" s="1490"/>
      <c r="G168" s="1490"/>
      <c r="H168" s="1490"/>
      <c r="I168" s="1421"/>
      <c r="J168" s="1490"/>
      <c r="K168" s="1422"/>
      <c r="L168" s="1423"/>
      <c r="M168" s="1428"/>
      <c r="N168" s="1428"/>
    </row>
    <row r="169" spans="1:14" ht="26" thickTop="1" thickBot="1">
      <c r="A169" s="1436" t="s">
        <v>1564</v>
      </c>
      <c r="B169" s="1426" t="s">
        <v>509</v>
      </c>
      <c r="C169" s="1421"/>
      <c r="D169" s="1421"/>
      <c r="E169" s="1484"/>
      <c r="F169" s="1486"/>
      <c r="G169" s="1486"/>
      <c r="H169" s="1486"/>
      <c r="I169" s="1485"/>
      <c r="J169" s="1486"/>
      <c r="K169" s="1488"/>
      <c r="L169" s="1427">
        <f>F169+G169+H169+J169</f>
        <v>0</v>
      </c>
      <c r="M169" s="1428"/>
      <c r="N169" s="1428"/>
    </row>
    <row r="170" spans="1:14" ht="26" thickTop="1" thickBot="1">
      <c r="A170" s="1436" t="s">
        <v>1565</v>
      </c>
      <c r="B170" s="1439">
        <v>2000</v>
      </c>
      <c r="C170" s="1421"/>
      <c r="D170" s="1421"/>
      <c r="E170" s="1484"/>
      <c r="F170" s="1486"/>
      <c r="G170" s="1486"/>
      <c r="H170" s="1486"/>
      <c r="I170" s="1485"/>
      <c r="J170" s="1486"/>
      <c r="K170" s="1488"/>
      <c r="L170" s="1427">
        <f>F170+G170+H170+J170</f>
        <v>0</v>
      </c>
      <c r="M170" s="1428"/>
      <c r="N170" s="1428"/>
    </row>
    <row r="171" spans="1:14" ht="28" thickTop="1" thickBot="1">
      <c r="A171" s="1385" t="s">
        <v>1566</v>
      </c>
      <c r="B171" s="1440" t="s">
        <v>1567</v>
      </c>
      <c r="C171" s="1420"/>
      <c r="D171" s="1421"/>
      <c r="E171" s="1484"/>
      <c r="F171" s="1385">
        <f>SUM(F169:F170)</f>
        <v>0</v>
      </c>
      <c r="G171" s="1385">
        <f t="shared" ref="G171:H171" si="16">SUM(G169:G170)</f>
        <v>0</v>
      </c>
      <c r="H171" s="1385">
        <f t="shared" si="16"/>
        <v>0</v>
      </c>
      <c r="I171" s="1485"/>
      <c r="J171" s="1385">
        <f>SUM(J169:J170)</f>
        <v>0</v>
      </c>
      <c r="K171" s="1488"/>
      <c r="L171" s="1427">
        <f>F171+G171+H171+J171</f>
        <v>0</v>
      </c>
      <c r="M171" s="1428"/>
      <c r="N171" s="1428"/>
    </row>
    <row r="172" spans="1:14" ht="23" thickTop="1" thickBot="1">
      <c r="A172" s="1405" t="s">
        <v>1815</v>
      </c>
      <c r="B172" s="1406"/>
      <c r="C172" s="1406"/>
      <c r="D172" s="1406"/>
      <c r="E172" s="1406"/>
      <c r="F172" s="1406"/>
      <c r="G172" s="1406"/>
      <c r="H172" s="1406"/>
      <c r="I172" s="1406"/>
      <c r="J172" s="1406"/>
      <c r="K172" s="1406"/>
      <c r="L172" s="1406"/>
      <c r="M172" s="1428"/>
      <c r="N172" s="1428"/>
    </row>
    <row r="173" spans="1:14">
      <c r="A173" s="1976" t="s">
        <v>1826</v>
      </c>
      <c r="B173" s="1407"/>
      <c r="C173" s="1406"/>
      <c r="D173" s="1978" t="s">
        <v>1551</v>
      </c>
      <c r="E173" s="1979"/>
      <c r="F173" s="1979"/>
      <c r="G173" s="1979"/>
      <c r="H173" s="1979"/>
      <c r="I173" s="1979"/>
      <c r="J173" s="1979"/>
      <c r="K173" s="1979"/>
      <c r="L173" s="1980"/>
      <c r="M173" s="1428"/>
      <c r="N173" s="1428"/>
    </row>
    <row r="174" spans="1:14">
      <c r="A174" s="1977"/>
      <c r="B174" s="1408"/>
      <c r="C174" s="1409"/>
      <c r="D174" s="1410" t="s">
        <v>695</v>
      </c>
      <c r="E174" s="1410" t="s">
        <v>959</v>
      </c>
      <c r="F174" s="1410" t="s">
        <v>960</v>
      </c>
      <c r="G174" s="1410" t="s">
        <v>961</v>
      </c>
      <c r="H174" s="1410" t="s">
        <v>962</v>
      </c>
      <c r="I174" s="1410" t="s">
        <v>963</v>
      </c>
      <c r="J174" s="1410" t="s">
        <v>964</v>
      </c>
      <c r="K174" s="1410" t="s">
        <v>965</v>
      </c>
      <c r="L174" s="1411" t="s">
        <v>210</v>
      </c>
      <c r="M174" s="1428"/>
      <c r="N174" s="1428"/>
    </row>
    <row r="175" spans="1:14" ht="26">
      <c r="A175" s="1977"/>
      <c r="B175" s="1412"/>
      <c r="C175" s="1413"/>
      <c r="D175" s="1414" t="s">
        <v>157</v>
      </c>
      <c r="E175" s="1414" t="s">
        <v>49</v>
      </c>
      <c r="F175" s="1414" t="s">
        <v>981</v>
      </c>
      <c r="G175" s="1414" t="s">
        <v>975</v>
      </c>
      <c r="H175" s="1414" t="s">
        <v>976</v>
      </c>
      <c r="I175" s="1414" t="s">
        <v>944</v>
      </c>
      <c r="J175" s="1415" t="s">
        <v>240</v>
      </c>
      <c r="K175" s="1415" t="s">
        <v>241</v>
      </c>
      <c r="L175" s="1416" t="s">
        <v>441</v>
      </c>
      <c r="M175" s="1428"/>
      <c r="N175" s="1428"/>
    </row>
    <row r="176" spans="1:14" ht="15" thickBot="1">
      <c r="A176" s="1971" t="s">
        <v>1552</v>
      </c>
      <c r="B176" s="1972"/>
      <c r="C176" s="1420"/>
      <c r="D176" s="1421"/>
      <c r="E176" s="1421"/>
      <c r="F176" s="1421"/>
      <c r="G176" s="1421"/>
      <c r="H176" s="1421"/>
      <c r="I176" s="1421"/>
      <c r="J176" s="1421"/>
      <c r="K176" s="1422"/>
      <c r="L176" s="1423"/>
      <c r="M176" s="1428"/>
      <c r="N176" s="1428"/>
    </row>
    <row r="177" spans="1:14" ht="15" thickTop="1" thickBot="1">
      <c r="A177" s="1981" t="s">
        <v>1553</v>
      </c>
      <c r="B177" s="1982"/>
      <c r="C177" s="1420"/>
      <c r="D177" s="1490"/>
      <c r="E177" s="1490"/>
      <c r="F177" s="1490"/>
      <c r="G177" s="1490"/>
      <c r="H177" s="1490"/>
      <c r="I177" s="1490"/>
      <c r="J177" s="1490"/>
      <c r="K177" s="1422"/>
      <c r="L177" s="1423"/>
      <c r="M177" s="1428"/>
      <c r="N177" s="1428"/>
    </row>
    <row r="178" spans="1:14" ht="15" thickTop="1" thickBot="1">
      <c r="A178" s="1425" t="s">
        <v>1554</v>
      </c>
      <c r="B178" s="1426" t="s">
        <v>509</v>
      </c>
      <c r="C178" s="1484"/>
      <c r="D178" s="1486">
        <v>107860</v>
      </c>
      <c r="E178" s="1486"/>
      <c r="F178" s="1486"/>
      <c r="G178" s="1486"/>
      <c r="H178" s="1486"/>
      <c r="I178" s="1486"/>
      <c r="J178" s="1486"/>
      <c r="K178" s="1488"/>
      <c r="L178" s="1427">
        <f>SUM(D178:J178)</f>
        <v>107860</v>
      </c>
      <c r="M178" s="1428"/>
      <c r="N178" s="1428"/>
    </row>
    <row r="179" spans="1:14" ht="15" thickTop="1" thickBot="1">
      <c r="A179" s="1429" t="s">
        <v>1555</v>
      </c>
      <c r="B179" s="1430">
        <v>2000</v>
      </c>
      <c r="C179" s="1484"/>
      <c r="D179" s="1486"/>
      <c r="E179" s="1486"/>
      <c r="F179" s="1486"/>
      <c r="G179" s="1486"/>
      <c r="H179" s="1486"/>
      <c r="I179" s="1486"/>
      <c r="J179" s="1486"/>
      <c r="K179" s="1488"/>
      <c r="L179" s="1427">
        <f t="shared" ref="L179" si="17">SUM(D179:J179)</f>
        <v>0</v>
      </c>
      <c r="M179" s="1428"/>
      <c r="N179" s="1428"/>
    </row>
    <row r="180" spans="1:14" ht="6" customHeight="1" thickTop="1" thickBot="1">
      <c r="A180" s="1431"/>
      <c r="B180" s="1432"/>
      <c r="C180" s="1433"/>
      <c r="D180" s="1491"/>
      <c r="E180" s="1491"/>
      <c r="F180" s="1491"/>
      <c r="G180" s="1491"/>
      <c r="H180" s="1491"/>
      <c r="I180" s="1491"/>
      <c r="J180" s="1491"/>
      <c r="K180" s="1434"/>
      <c r="L180" s="1435"/>
      <c r="M180" s="1428"/>
      <c r="N180" s="1428"/>
    </row>
    <row r="181" spans="1:14" ht="32.25" customHeight="1" thickTop="1" thickBot="1">
      <c r="A181" s="1983" t="s">
        <v>1556</v>
      </c>
      <c r="B181" s="1984"/>
      <c r="C181" s="1420"/>
      <c r="D181" s="1490"/>
      <c r="E181" s="1490"/>
      <c r="F181" s="1490"/>
      <c r="G181" s="1490"/>
      <c r="H181" s="1490"/>
      <c r="I181" s="1490"/>
      <c r="J181" s="1490"/>
      <c r="K181" s="1422"/>
      <c r="L181" s="1423"/>
      <c r="M181" s="1428"/>
      <c r="N181" s="1428"/>
    </row>
    <row r="182" spans="1:14" ht="15" thickTop="1" thickBot="1">
      <c r="A182" s="1436" t="s">
        <v>1557</v>
      </c>
      <c r="B182" s="1426" t="s">
        <v>1558</v>
      </c>
      <c r="C182" s="1484"/>
      <c r="D182" s="1486"/>
      <c r="E182" s="1486"/>
      <c r="F182" s="1486"/>
      <c r="G182" s="1486"/>
      <c r="H182" s="1486"/>
      <c r="I182" s="1486"/>
      <c r="J182" s="1486"/>
      <c r="K182" s="1488"/>
      <c r="L182" s="1427">
        <f>D182+E182+F182+G182+H182+I182+J182</f>
        <v>0</v>
      </c>
      <c r="M182" s="1428"/>
      <c r="N182" s="1428"/>
    </row>
    <row r="183" spans="1:14" ht="15" thickTop="1" thickBot="1">
      <c r="A183" s="1436" t="s">
        <v>1559</v>
      </c>
      <c r="B183" s="1426" t="s">
        <v>1560</v>
      </c>
      <c r="C183" s="1484"/>
      <c r="D183" s="1486"/>
      <c r="E183" s="1486"/>
      <c r="F183" s="1486"/>
      <c r="G183" s="1486"/>
      <c r="H183" s="1486"/>
      <c r="I183" s="1486"/>
      <c r="J183" s="1486"/>
      <c r="K183" s="1488"/>
      <c r="L183" s="1427">
        <f>SUM(D183:J183)</f>
        <v>0</v>
      </c>
      <c r="M183" s="1428"/>
      <c r="N183" s="1428"/>
    </row>
    <row r="184" spans="1:14" ht="15" thickTop="1" thickBot="1">
      <c r="A184" s="1436" t="s">
        <v>1561</v>
      </c>
      <c r="B184" s="1426" t="s">
        <v>1562</v>
      </c>
      <c r="C184" s="1484"/>
      <c r="D184" s="1486"/>
      <c r="E184" s="1486"/>
      <c r="F184" s="1486"/>
      <c r="G184" s="1486"/>
      <c r="H184" s="1486"/>
      <c r="I184" s="1486"/>
      <c r="J184" s="1486"/>
      <c r="K184" s="1488"/>
      <c r="L184" s="1427">
        <f>SUM(D184:J184)</f>
        <v>0</v>
      </c>
      <c r="M184" s="1428"/>
      <c r="N184" s="1428"/>
    </row>
    <row r="185" spans="1:14" ht="9" customHeight="1" thickTop="1" thickBot="1">
      <c r="A185" s="1437"/>
      <c r="B185" s="1438"/>
      <c r="C185" s="1433"/>
      <c r="D185" s="1494"/>
      <c r="E185" s="1494"/>
      <c r="F185" s="1494"/>
      <c r="G185" s="1494"/>
      <c r="H185" s="1494"/>
      <c r="I185" s="1494"/>
      <c r="J185" s="1494"/>
      <c r="K185" s="1434"/>
      <c r="L185" s="1435"/>
      <c r="M185" s="1428"/>
      <c r="N185" s="1428"/>
    </row>
    <row r="186" spans="1:14" ht="33" customHeight="1" thickTop="1" thickBot="1">
      <c r="A186" s="1983" t="s">
        <v>1563</v>
      </c>
      <c r="B186" s="1984"/>
      <c r="C186" s="1420"/>
      <c r="D186" s="1421"/>
      <c r="E186" s="1421"/>
      <c r="F186" s="1490"/>
      <c r="G186" s="1490"/>
      <c r="H186" s="1490"/>
      <c r="I186" s="1421"/>
      <c r="J186" s="1490"/>
      <c r="K186" s="1422"/>
      <c r="L186" s="1423"/>
      <c r="M186" s="1428"/>
      <c r="N186" s="1428"/>
    </row>
    <row r="187" spans="1:14" ht="26" thickTop="1" thickBot="1">
      <c r="A187" s="1436" t="s">
        <v>1564</v>
      </c>
      <c r="B187" s="1426" t="s">
        <v>509</v>
      </c>
      <c r="C187" s="1421"/>
      <c r="D187" s="1421"/>
      <c r="E187" s="1484"/>
      <c r="F187" s="1486"/>
      <c r="G187" s="1486"/>
      <c r="H187" s="1486"/>
      <c r="I187" s="1485"/>
      <c r="J187" s="1486"/>
      <c r="K187" s="1488"/>
      <c r="L187" s="1427">
        <f>F187+G187+H187+J187</f>
        <v>0</v>
      </c>
      <c r="M187" s="1428"/>
      <c r="N187" s="1428"/>
    </row>
    <row r="188" spans="1:14" ht="26" thickTop="1" thickBot="1">
      <c r="A188" s="1436" t="s">
        <v>1565</v>
      </c>
      <c r="B188" s="1439">
        <v>2000</v>
      </c>
      <c r="C188" s="1421"/>
      <c r="D188" s="1421"/>
      <c r="E188" s="1484"/>
      <c r="F188" s="1486"/>
      <c r="G188" s="1486"/>
      <c r="H188" s="1486"/>
      <c r="I188" s="1485"/>
      <c r="J188" s="1486"/>
      <c r="K188" s="1488"/>
      <c r="L188" s="1427">
        <f>F188+G188+H188+J188</f>
        <v>0</v>
      </c>
      <c r="M188" s="1428"/>
      <c r="N188" s="1428"/>
    </row>
    <row r="189" spans="1:14" ht="28" thickTop="1" thickBot="1">
      <c r="A189" s="1385" t="s">
        <v>1566</v>
      </c>
      <c r="B189" s="1440" t="s">
        <v>1567</v>
      </c>
      <c r="C189" s="1420"/>
      <c r="D189" s="1421"/>
      <c r="E189" s="1484"/>
      <c r="F189" s="1385">
        <f>SUM(F187:F188)</f>
        <v>0</v>
      </c>
      <c r="G189" s="1385">
        <f t="shared" ref="G189:H189" si="18">SUM(G187:G188)</f>
        <v>0</v>
      </c>
      <c r="H189" s="1385">
        <f t="shared" si="18"/>
        <v>0</v>
      </c>
      <c r="I189" s="1485"/>
      <c r="J189" s="1385">
        <f>SUM(J187:J188)</f>
        <v>0</v>
      </c>
      <c r="K189" s="1488"/>
      <c r="L189" s="1427">
        <f>F189+G189+H189+J189</f>
        <v>0</v>
      </c>
      <c r="M189" s="1428"/>
      <c r="N189" s="1428"/>
    </row>
    <row r="190" spans="1:14" ht="23" thickTop="1" thickBot="1">
      <c r="A190" s="1405" t="s">
        <v>1816</v>
      </c>
      <c r="B190" s="1406"/>
      <c r="C190" s="1406"/>
      <c r="D190" s="1406"/>
      <c r="E190" s="1406"/>
      <c r="F190" s="1406"/>
      <c r="G190" s="1406"/>
      <c r="H190" s="1406"/>
      <c r="I190" s="1406"/>
      <c r="J190" s="1406"/>
      <c r="K190" s="1406"/>
      <c r="L190" s="1406"/>
      <c r="M190" s="1428"/>
      <c r="N190" s="1428"/>
    </row>
    <row r="191" spans="1:14">
      <c r="A191" s="1976" t="s">
        <v>1827</v>
      </c>
      <c r="B191" s="1407"/>
      <c r="C191" s="1406"/>
      <c r="D191" s="1978" t="s">
        <v>1551</v>
      </c>
      <c r="E191" s="1979"/>
      <c r="F191" s="1979"/>
      <c r="G191" s="1979"/>
      <c r="H191" s="1979"/>
      <c r="I191" s="1979"/>
      <c r="J191" s="1979"/>
      <c r="K191" s="1979"/>
      <c r="L191" s="1980"/>
      <c r="M191" s="1428"/>
      <c r="N191" s="1428"/>
    </row>
    <row r="192" spans="1:14">
      <c r="A192" s="1977"/>
      <c r="B192" s="1408"/>
      <c r="C192" s="1409"/>
      <c r="D192" s="1410" t="s">
        <v>695</v>
      </c>
      <c r="E192" s="1410" t="s">
        <v>959</v>
      </c>
      <c r="F192" s="1410" t="s">
        <v>960</v>
      </c>
      <c r="G192" s="1410" t="s">
        <v>961</v>
      </c>
      <c r="H192" s="1410" t="s">
        <v>962</v>
      </c>
      <c r="I192" s="1410" t="s">
        <v>963</v>
      </c>
      <c r="J192" s="1410" t="s">
        <v>964</v>
      </c>
      <c r="K192" s="1410" t="s">
        <v>965</v>
      </c>
      <c r="L192" s="1411" t="s">
        <v>210</v>
      </c>
      <c r="M192" s="1428"/>
      <c r="N192" s="1428"/>
    </row>
    <row r="193" spans="1:14" ht="26">
      <c r="A193" s="1977"/>
      <c r="B193" s="1412"/>
      <c r="C193" s="1413"/>
      <c r="D193" s="1414" t="s">
        <v>157</v>
      </c>
      <c r="E193" s="1414" t="s">
        <v>49</v>
      </c>
      <c r="F193" s="1414" t="s">
        <v>981</v>
      </c>
      <c r="G193" s="1414" t="s">
        <v>975</v>
      </c>
      <c r="H193" s="1414" t="s">
        <v>976</v>
      </c>
      <c r="I193" s="1414" t="s">
        <v>944</v>
      </c>
      <c r="J193" s="1415" t="s">
        <v>240</v>
      </c>
      <c r="K193" s="1415" t="s">
        <v>241</v>
      </c>
      <c r="L193" s="1416" t="s">
        <v>441</v>
      </c>
      <c r="M193" s="1428"/>
      <c r="N193" s="1428"/>
    </row>
    <row r="194" spans="1:14" ht="15" thickBot="1">
      <c r="A194" s="1971" t="s">
        <v>1552</v>
      </c>
      <c r="B194" s="1972"/>
      <c r="C194" s="1420"/>
      <c r="D194" s="1421"/>
      <c r="E194" s="1421"/>
      <c r="F194" s="1421"/>
      <c r="G194" s="1421"/>
      <c r="H194" s="1421"/>
      <c r="I194" s="1421"/>
      <c r="J194" s="1421"/>
      <c r="K194" s="1422"/>
      <c r="L194" s="1423"/>
      <c r="M194" s="1428"/>
      <c r="N194" s="1428"/>
    </row>
    <row r="195" spans="1:14" ht="15" thickTop="1" thickBot="1">
      <c r="A195" s="1981" t="s">
        <v>1553</v>
      </c>
      <c r="B195" s="1982"/>
      <c r="C195" s="1420"/>
      <c r="D195" s="1490"/>
      <c r="E195" s="1490"/>
      <c r="F195" s="1490"/>
      <c r="G195" s="1490"/>
      <c r="H195" s="1490"/>
      <c r="I195" s="1490"/>
      <c r="J195" s="1490"/>
      <c r="K195" s="1422"/>
      <c r="L195" s="1423"/>
      <c r="M195" s="1428"/>
      <c r="N195" s="1428"/>
    </row>
    <row r="196" spans="1:14" ht="15" thickTop="1" thickBot="1">
      <c r="A196" s="1425" t="s">
        <v>1554</v>
      </c>
      <c r="B196" s="1426" t="s">
        <v>509</v>
      </c>
      <c r="C196" s="1484"/>
      <c r="D196" s="1486"/>
      <c r="E196" s="1486"/>
      <c r="F196" s="1486"/>
      <c r="G196" s="1486"/>
      <c r="H196" s="1486"/>
      <c r="I196" s="1486"/>
      <c r="J196" s="1486"/>
      <c r="K196" s="1488"/>
      <c r="L196" s="1427">
        <f>SUM(D196:J196)</f>
        <v>0</v>
      </c>
      <c r="M196" s="1428"/>
      <c r="N196" s="1428"/>
    </row>
    <row r="197" spans="1:14" ht="15" thickTop="1" thickBot="1">
      <c r="A197" s="1429" t="s">
        <v>1555</v>
      </c>
      <c r="B197" s="1430">
        <v>2000</v>
      </c>
      <c r="C197" s="1484"/>
      <c r="D197" s="1486"/>
      <c r="E197" s="1486"/>
      <c r="F197" s="1486"/>
      <c r="G197" s="1486"/>
      <c r="H197" s="1486"/>
      <c r="I197" s="1486"/>
      <c r="J197" s="1486"/>
      <c r="K197" s="1488"/>
      <c r="L197" s="1427">
        <f t="shared" ref="L197" si="19">SUM(D197:J197)</f>
        <v>0</v>
      </c>
      <c r="M197" s="1428"/>
      <c r="N197" s="1428"/>
    </row>
    <row r="198" spans="1:14" ht="9.75" customHeight="1" thickTop="1" thickBot="1">
      <c r="A198" s="1431"/>
      <c r="B198" s="1432"/>
      <c r="C198" s="1433"/>
      <c r="D198" s="1491"/>
      <c r="E198" s="1491"/>
      <c r="F198" s="1491"/>
      <c r="G198" s="1491"/>
      <c r="H198" s="1491"/>
      <c r="I198" s="1491"/>
      <c r="J198" s="1491"/>
      <c r="K198" s="1434"/>
      <c r="L198" s="1435"/>
      <c r="M198" s="1428"/>
      <c r="N198" s="1428"/>
    </row>
    <row r="199" spans="1:14" ht="35.25" customHeight="1" thickTop="1" thickBot="1">
      <c r="A199" s="1983" t="s">
        <v>1556</v>
      </c>
      <c r="B199" s="1984"/>
      <c r="C199" s="1420"/>
      <c r="D199" s="1490"/>
      <c r="E199" s="1490"/>
      <c r="F199" s="1490"/>
      <c r="G199" s="1490"/>
      <c r="H199" s="1490"/>
      <c r="I199" s="1490"/>
      <c r="J199" s="1490"/>
      <c r="K199" s="1422"/>
      <c r="L199" s="1423"/>
      <c r="M199" s="1428"/>
      <c r="N199" s="1428"/>
    </row>
    <row r="200" spans="1:14" ht="15" thickTop="1" thickBot="1">
      <c r="A200" s="1436" t="s">
        <v>1557</v>
      </c>
      <c r="B200" s="1426" t="s">
        <v>1558</v>
      </c>
      <c r="C200" s="1484"/>
      <c r="D200" s="1486"/>
      <c r="E200" s="1486"/>
      <c r="F200" s="1486"/>
      <c r="G200" s="1486"/>
      <c r="H200" s="1486"/>
      <c r="I200" s="1486"/>
      <c r="J200" s="1486"/>
      <c r="K200" s="1488"/>
      <c r="L200" s="1427">
        <f>D200+E200+F200+G200+H200+I200+J200</f>
        <v>0</v>
      </c>
      <c r="M200" s="1428"/>
      <c r="N200" s="1428"/>
    </row>
    <row r="201" spans="1:14" ht="15" thickTop="1" thickBot="1">
      <c r="A201" s="1436" t="s">
        <v>1559</v>
      </c>
      <c r="B201" s="1426" t="s">
        <v>1560</v>
      </c>
      <c r="C201" s="1484"/>
      <c r="D201" s="1486"/>
      <c r="E201" s="1486"/>
      <c r="F201" s="1486"/>
      <c r="G201" s="1486"/>
      <c r="H201" s="1486"/>
      <c r="I201" s="1486"/>
      <c r="J201" s="1486"/>
      <c r="K201" s="1488"/>
      <c r="L201" s="1427">
        <f>SUM(D201:J201)</f>
        <v>0</v>
      </c>
      <c r="M201" s="1428"/>
      <c r="N201" s="1428"/>
    </row>
    <row r="202" spans="1:14" ht="15" thickTop="1" thickBot="1">
      <c r="A202" s="1436" t="s">
        <v>1561</v>
      </c>
      <c r="B202" s="1426" t="s">
        <v>1562</v>
      </c>
      <c r="C202" s="1484"/>
      <c r="D202" s="1486"/>
      <c r="E202" s="1486"/>
      <c r="F202" s="1486"/>
      <c r="G202" s="1486"/>
      <c r="H202" s="1486"/>
      <c r="I202" s="1486"/>
      <c r="J202" s="1486"/>
      <c r="K202" s="1488"/>
      <c r="L202" s="1427">
        <f>SUM(D202:J202)</f>
        <v>0</v>
      </c>
      <c r="M202" s="1428"/>
      <c r="N202" s="1428"/>
    </row>
    <row r="203" spans="1:14" ht="9" customHeight="1" thickTop="1" thickBot="1">
      <c r="A203" s="1437"/>
      <c r="B203" s="1438"/>
      <c r="C203" s="1433"/>
      <c r="D203" s="1494"/>
      <c r="E203" s="1494"/>
      <c r="F203" s="1494"/>
      <c r="G203" s="1494"/>
      <c r="H203" s="1494"/>
      <c r="I203" s="1494"/>
      <c r="J203" s="1494"/>
      <c r="K203" s="1434"/>
      <c r="L203" s="1435"/>
      <c r="M203" s="1428"/>
      <c r="N203" s="1428"/>
    </row>
    <row r="204" spans="1:14" ht="33.75" customHeight="1" thickTop="1" thickBot="1">
      <c r="A204" s="1983" t="s">
        <v>1563</v>
      </c>
      <c r="B204" s="1984"/>
      <c r="C204" s="1420"/>
      <c r="D204" s="1421"/>
      <c r="E204" s="1421"/>
      <c r="F204" s="1490"/>
      <c r="G204" s="1490"/>
      <c r="H204" s="1490"/>
      <c r="I204" s="1421"/>
      <c r="J204" s="1490"/>
      <c r="K204" s="1422"/>
      <c r="L204" s="1423"/>
      <c r="M204" s="1428"/>
      <c r="N204" s="1428"/>
    </row>
    <row r="205" spans="1:14" ht="26" thickTop="1" thickBot="1">
      <c r="A205" s="1436" t="s">
        <v>1564</v>
      </c>
      <c r="B205" s="1426" t="s">
        <v>509</v>
      </c>
      <c r="C205" s="1421"/>
      <c r="D205" s="1421"/>
      <c r="E205" s="1484"/>
      <c r="F205" s="1486"/>
      <c r="G205" s="1486"/>
      <c r="H205" s="1486"/>
      <c r="I205" s="1485"/>
      <c r="J205" s="1486"/>
      <c r="K205" s="1488"/>
      <c r="L205" s="1427">
        <f>F205+G205+H205+J205</f>
        <v>0</v>
      </c>
      <c r="M205" s="1428"/>
      <c r="N205" s="1428"/>
    </row>
    <row r="206" spans="1:14" ht="26" thickTop="1" thickBot="1">
      <c r="A206" s="1436" t="s">
        <v>1565</v>
      </c>
      <c r="B206" s="1439">
        <v>2000</v>
      </c>
      <c r="C206" s="1421"/>
      <c r="D206" s="1421"/>
      <c r="E206" s="1484"/>
      <c r="F206" s="1486"/>
      <c r="G206" s="1486"/>
      <c r="H206" s="1486"/>
      <c r="I206" s="1485"/>
      <c r="J206" s="1486"/>
      <c r="K206" s="1488"/>
      <c r="L206" s="1427">
        <f>F206+G206+H206+J206</f>
        <v>0</v>
      </c>
      <c r="M206" s="1428"/>
      <c r="N206" s="1428"/>
    </row>
    <row r="207" spans="1:14" ht="28" thickTop="1" thickBot="1">
      <c r="A207" s="1385" t="s">
        <v>1566</v>
      </c>
      <c r="B207" s="1440" t="s">
        <v>1567</v>
      </c>
      <c r="C207" s="1420"/>
      <c r="D207" s="1421"/>
      <c r="E207" s="1484"/>
      <c r="F207" s="1385">
        <f>SUM(F205:F206)</f>
        <v>0</v>
      </c>
      <c r="G207" s="1385">
        <f t="shared" ref="G207:H207" si="20">SUM(G205:G206)</f>
        <v>0</v>
      </c>
      <c r="H207" s="1385">
        <f t="shared" si="20"/>
        <v>0</v>
      </c>
      <c r="I207" s="1485"/>
      <c r="J207" s="1385">
        <f>SUM(J205:J206)</f>
        <v>0</v>
      </c>
      <c r="K207" s="1488"/>
      <c r="L207" s="1427">
        <f>F207+G207+H207+J207</f>
        <v>0</v>
      </c>
      <c r="M207" s="1428"/>
      <c r="N207" s="1428"/>
    </row>
    <row r="208" spans="1:14" ht="23" thickTop="1" thickBot="1">
      <c r="A208" s="1405" t="s">
        <v>1817</v>
      </c>
      <c r="B208" s="1406"/>
      <c r="C208" s="1406"/>
      <c r="D208" s="1406"/>
      <c r="E208" s="1406"/>
      <c r="F208" s="1406"/>
      <c r="G208" s="1406"/>
      <c r="H208" s="1406"/>
      <c r="I208" s="1406"/>
      <c r="J208" s="1406"/>
      <c r="K208" s="1406"/>
      <c r="L208" s="1406"/>
      <c r="M208" s="1428"/>
      <c r="N208" s="1428"/>
    </row>
    <row r="209" spans="1:14">
      <c r="A209" s="1976" t="s">
        <v>1814</v>
      </c>
      <c r="B209" s="1407"/>
      <c r="C209" s="1406"/>
      <c r="D209" s="1978" t="s">
        <v>1551</v>
      </c>
      <c r="E209" s="1979"/>
      <c r="F209" s="1979"/>
      <c r="G209" s="1979"/>
      <c r="H209" s="1979"/>
      <c r="I209" s="1979"/>
      <c r="J209" s="1979"/>
      <c r="K209" s="1979"/>
      <c r="L209" s="1980"/>
      <c r="M209" s="1428"/>
      <c r="N209" s="1428"/>
    </row>
    <row r="210" spans="1:14">
      <c r="A210" s="1977"/>
      <c r="B210" s="1408"/>
      <c r="C210" s="1409"/>
      <c r="D210" s="1410" t="s">
        <v>695</v>
      </c>
      <c r="E210" s="1410" t="s">
        <v>959</v>
      </c>
      <c r="F210" s="1410" t="s">
        <v>960</v>
      </c>
      <c r="G210" s="1410" t="s">
        <v>961</v>
      </c>
      <c r="H210" s="1410" t="s">
        <v>962</v>
      </c>
      <c r="I210" s="1410" t="s">
        <v>963</v>
      </c>
      <c r="J210" s="1410" t="s">
        <v>964</v>
      </c>
      <c r="K210" s="1410" t="s">
        <v>965</v>
      </c>
      <c r="L210" s="1411" t="s">
        <v>210</v>
      </c>
      <c r="M210" s="1428"/>
      <c r="N210" s="1428"/>
    </row>
    <row r="211" spans="1:14" ht="26">
      <c r="A211" s="1977"/>
      <c r="B211" s="1412"/>
      <c r="C211" s="1413"/>
      <c r="D211" s="1414" t="s">
        <v>157</v>
      </c>
      <c r="E211" s="1414" t="s">
        <v>49</v>
      </c>
      <c r="F211" s="1414" t="s">
        <v>981</v>
      </c>
      <c r="G211" s="1414" t="s">
        <v>975</v>
      </c>
      <c r="H211" s="1414" t="s">
        <v>976</v>
      </c>
      <c r="I211" s="1414" t="s">
        <v>944</v>
      </c>
      <c r="J211" s="1415" t="s">
        <v>240</v>
      </c>
      <c r="K211" s="1415" t="s">
        <v>241</v>
      </c>
      <c r="L211" s="1416" t="s">
        <v>441</v>
      </c>
      <c r="M211" s="1428"/>
      <c r="N211" s="1428"/>
    </row>
    <row r="212" spans="1:14" ht="15" thickBot="1">
      <c r="A212" s="1971" t="s">
        <v>1552</v>
      </c>
      <c r="B212" s="1972"/>
      <c r="C212" s="1420"/>
      <c r="D212" s="1421"/>
      <c r="E212" s="1421"/>
      <c r="F212" s="1421"/>
      <c r="G212" s="1421"/>
      <c r="H212" s="1421"/>
      <c r="I212" s="1421"/>
      <c r="J212" s="1421"/>
      <c r="K212" s="1422"/>
      <c r="L212" s="1423"/>
      <c r="M212" s="1428"/>
      <c r="N212" s="1428"/>
    </row>
    <row r="213" spans="1:14" ht="15" thickTop="1" thickBot="1">
      <c r="A213" s="1981" t="s">
        <v>1553</v>
      </c>
      <c r="B213" s="1982"/>
      <c r="C213" s="1420"/>
      <c r="D213" s="1490"/>
      <c r="E213" s="1490"/>
      <c r="F213" s="1490"/>
      <c r="G213" s="1490"/>
      <c r="H213" s="1490"/>
      <c r="I213" s="1490"/>
      <c r="J213" s="1490"/>
      <c r="K213" s="1422"/>
      <c r="L213" s="1423"/>
      <c r="M213" s="1428"/>
      <c r="N213" s="1428"/>
    </row>
    <row r="214" spans="1:14" ht="15" thickTop="1" thickBot="1">
      <c r="A214" s="1425" t="s">
        <v>1554</v>
      </c>
      <c r="B214" s="1426" t="s">
        <v>509</v>
      </c>
      <c r="C214" s="1484"/>
      <c r="D214" s="1486"/>
      <c r="E214" s="1486"/>
      <c r="F214" s="1486"/>
      <c r="G214" s="1486"/>
      <c r="H214" s="1486"/>
      <c r="I214" s="1486"/>
      <c r="J214" s="1486"/>
      <c r="K214" s="1488"/>
      <c r="L214" s="1427">
        <f>SUM(D214:J214)</f>
        <v>0</v>
      </c>
      <c r="M214" s="1428"/>
      <c r="N214" s="1428"/>
    </row>
    <row r="215" spans="1:14" ht="15" thickTop="1" thickBot="1">
      <c r="A215" s="1429" t="s">
        <v>1555</v>
      </c>
      <c r="B215" s="1430">
        <v>2000</v>
      </c>
      <c r="C215" s="1484"/>
      <c r="D215" s="1486"/>
      <c r="E215" s="1486"/>
      <c r="F215" s="1486"/>
      <c r="G215" s="1486"/>
      <c r="H215" s="1486"/>
      <c r="I215" s="1486"/>
      <c r="J215" s="1486"/>
      <c r="K215" s="1488"/>
      <c r="L215" s="1427">
        <f t="shared" ref="L215" si="21">SUM(D215:J215)</f>
        <v>0</v>
      </c>
      <c r="M215" s="1428"/>
      <c r="N215" s="1428"/>
    </row>
    <row r="216" spans="1:14" ht="6.75" customHeight="1" thickTop="1" thickBot="1">
      <c r="A216" s="1431"/>
      <c r="B216" s="1432"/>
      <c r="C216" s="1433"/>
      <c r="D216" s="1491"/>
      <c r="E216" s="1491"/>
      <c r="F216" s="1491"/>
      <c r="G216" s="1491"/>
      <c r="H216" s="1491"/>
      <c r="I216" s="1491"/>
      <c r="J216" s="1491"/>
      <c r="K216" s="1434"/>
      <c r="L216" s="1435"/>
      <c r="M216" s="1428"/>
      <c r="N216" s="1428"/>
    </row>
    <row r="217" spans="1:14" ht="29.25" customHeight="1" thickTop="1" thickBot="1">
      <c r="A217" s="1983" t="s">
        <v>1556</v>
      </c>
      <c r="B217" s="1984"/>
      <c r="C217" s="1420"/>
      <c r="D217" s="1490"/>
      <c r="E217" s="1490"/>
      <c r="F217" s="1490"/>
      <c r="G217" s="1490"/>
      <c r="H217" s="1490"/>
      <c r="I217" s="1490"/>
      <c r="J217" s="1490"/>
      <c r="K217" s="1422"/>
      <c r="L217" s="1423"/>
      <c r="M217" s="1428"/>
      <c r="N217" s="1428"/>
    </row>
    <row r="218" spans="1:14" ht="15" thickTop="1" thickBot="1">
      <c r="A218" s="1436" t="s">
        <v>1557</v>
      </c>
      <c r="B218" s="1426" t="s">
        <v>1558</v>
      </c>
      <c r="C218" s="1484"/>
      <c r="D218" s="1486"/>
      <c r="E218" s="1486"/>
      <c r="F218" s="1486"/>
      <c r="G218" s="1486"/>
      <c r="H218" s="1486"/>
      <c r="I218" s="1486"/>
      <c r="J218" s="1486"/>
      <c r="K218" s="1488"/>
      <c r="L218" s="1427">
        <f>D218+E218+F218+G218+H218+I218+J218</f>
        <v>0</v>
      </c>
      <c r="M218" s="1428"/>
      <c r="N218" s="1428"/>
    </row>
    <row r="219" spans="1:14" ht="15" thickTop="1" thickBot="1">
      <c r="A219" s="1436" t="s">
        <v>1559</v>
      </c>
      <c r="B219" s="1426" t="s">
        <v>1560</v>
      </c>
      <c r="C219" s="1484"/>
      <c r="D219" s="1486"/>
      <c r="E219" s="1486"/>
      <c r="F219" s="1486"/>
      <c r="G219" s="1486"/>
      <c r="H219" s="1486"/>
      <c r="I219" s="1486"/>
      <c r="J219" s="1486"/>
      <c r="K219" s="1488"/>
      <c r="L219" s="1427">
        <f>SUM(D219:J219)</f>
        <v>0</v>
      </c>
      <c r="M219" s="1428"/>
      <c r="N219" s="1428"/>
    </row>
    <row r="220" spans="1:14" ht="15" thickTop="1" thickBot="1">
      <c r="A220" s="1436" t="s">
        <v>1561</v>
      </c>
      <c r="B220" s="1426" t="s">
        <v>1562</v>
      </c>
      <c r="C220" s="1484"/>
      <c r="D220" s="1486"/>
      <c r="E220" s="1486"/>
      <c r="F220" s="1486"/>
      <c r="G220" s="1486"/>
      <c r="H220" s="1486"/>
      <c r="I220" s="1486"/>
      <c r="J220" s="1486"/>
      <c r="K220" s="1488"/>
      <c r="L220" s="1427">
        <f>SUM(D220:J220)</f>
        <v>0</v>
      </c>
      <c r="M220" s="1428"/>
      <c r="N220" s="1428"/>
    </row>
    <row r="221" spans="1:14" ht="6.75" customHeight="1" thickTop="1" thickBot="1">
      <c r="A221" s="1437"/>
      <c r="B221" s="1438"/>
      <c r="C221" s="1433"/>
      <c r="D221" s="1494"/>
      <c r="E221" s="1494"/>
      <c r="F221" s="1494"/>
      <c r="G221" s="1494"/>
      <c r="H221" s="1494"/>
      <c r="I221" s="1494"/>
      <c r="J221" s="1494"/>
      <c r="K221" s="1434"/>
      <c r="L221" s="1435"/>
      <c r="M221" s="1428"/>
      <c r="N221" s="1428"/>
    </row>
    <row r="222" spans="1:14" ht="27" customHeight="1" thickTop="1" thickBot="1">
      <c r="A222" s="1983" t="s">
        <v>1563</v>
      </c>
      <c r="B222" s="1984"/>
      <c r="C222" s="1420"/>
      <c r="D222" s="1421"/>
      <c r="E222" s="1421"/>
      <c r="F222" s="1490"/>
      <c r="G222" s="1490"/>
      <c r="H222" s="1490"/>
      <c r="I222" s="1421"/>
      <c r="J222" s="1490"/>
      <c r="K222" s="1422"/>
      <c r="L222" s="1423"/>
      <c r="M222" s="1428"/>
      <c r="N222" s="1428"/>
    </row>
    <row r="223" spans="1:14" ht="26" thickTop="1" thickBot="1">
      <c r="A223" s="1436" t="s">
        <v>1564</v>
      </c>
      <c r="B223" s="1426" t="s">
        <v>509</v>
      </c>
      <c r="C223" s="1421"/>
      <c r="D223" s="1421"/>
      <c r="E223" s="1484"/>
      <c r="F223" s="1486"/>
      <c r="G223" s="1486"/>
      <c r="H223" s="1486"/>
      <c r="I223" s="1485"/>
      <c r="J223" s="1486"/>
      <c r="K223" s="1488"/>
      <c r="L223" s="1427">
        <f>F223+G223+H223+J223</f>
        <v>0</v>
      </c>
      <c r="M223" s="1428"/>
      <c r="N223" s="1428"/>
    </row>
    <row r="224" spans="1:14" ht="26" thickTop="1" thickBot="1">
      <c r="A224" s="1436" t="s">
        <v>1565</v>
      </c>
      <c r="B224" s="1439">
        <v>2000</v>
      </c>
      <c r="C224" s="1421"/>
      <c r="D224" s="1421"/>
      <c r="E224" s="1484"/>
      <c r="F224" s="1486"/>
      <c r="G224" s="1486"/>
      <c r="H224" s="1486"/>
      <c r="I224" s="1485"/>
      <c r="J224" s="1486"/>
      <c r="K224" s="1488"/>
      <c r="L224" s="1427">
        <f>F224+G224+H224+J224</f>
        <v>0</v>
      </c>
      <c r="M224" s="1428"/>
      <c r="N224" s="1428"/>
    </row>
    <row r="225" spans="1:14" ht="28" thickTop="1" thickBot="1">
      <c r="A225" s="1385" t="s">
        <v>1566</v>
      </c>
      <c r="B225" s="1440" t="s">
        <v>1567</v>
      </c>
      <c r="C225" s="1420"/>
      <c r="D225" s="1421"/>
      <c r="E225" s="1484"/>
      <c r="F225" s="1385">
        <f>SUM(F223:F224)</f>
        <v>0</v>
      </c>
      <c r="G225" s="1385">
        <f t="shared" ref="G225:H225" si="22">SUM(G223:G224)</f>
        <v>0</v>
      </c>
      <c r="H225" s="1385">
        <f t="shared" si="22"/>
        <v>0</v>
      </c>
      <c r="I225" s="1485"/>
      <c r="J225" s="1385">
        <f>SUM(J223:J224)</f>
        <v>0</v>
      </c>
      <c r="K225" s="1488"/>
      <c r="L225" s="1427">
        <f>F225+G225+H225+J225</f>
        <v>0</v>
      </c>
      <c r="M225" s="1428"/>
      <c r="N225" s="1428"/>
    </row>
    <row r="226" spans="1:14" ht="23" thickTop="1" thickBot="1">
      <c r="A226" s="1405" t="s">
        <v>1818</v>
      </c>
      <c r="B226" s="1406"/>
      <c r="C226" s="1406"/>
      <c r="D226" s="1406"/>
      <c r="E226" s="1406"/>
      <c r="F226" s="1406"/>
      <c r="G226" s="1406"/>
      <c r="H226" s="1406"/>
      <c r="I226" s="1406"/>
      <c r="J226" s="1406"/>
      <c r="K226" s="1406"/>
      <c r="L226" s="1406"/>
      <c r="M226" s="1428"/>
      <c r="N226" s="1428"/>
    </row>
    <row r="227" spans="1:14">
      <c r="A227" s="1976" t="s">
        <v>1822</v>
      </c>
      <c r="B227" s="1407"/>
      <c r="C227" s="1406"/>
      <c r="D227" s="1978" t="s">
        <v>1551</v>
      </c>
      <c r="E227" s="1979"/>
      <c r="F227" s="1979"/>
      <c r="G227" s="1979"/>
      <c r="H227" s="1979"/>
      <c r="I227" s="1979"/>
      <c r="J227" s="1979"/>
      <c r="K227" s="1979"/>
      <c r="L227" s="1980"/>
      <c r="M227" s="1428"/>
      <c r="N227" s="1428"/>
    </row>
    <row r="228" spans="1:14">
      <c r="A228" s="1977"/>
      <c r="B228" s="1408"/>
      <c r="C228" s="1409"/>
      <c r="D228" s="1410" t="s">
        <v>695</v>
      </c>
      <c r="E228" s="1410" t="s">
        <v>959</v>
      </c>
      <c r="F228" s="1410" t="s">
        <v>960</v>
      </c>
      <c r="G228" s="1410" t="s">
        <v>961</v>
      </c>
      <c r="H228" s="1410" t="s">
        <v>962</v>
      </c>
      <c r="I228" s="1410" t="s">
        <v>963</v>
      </c>
      <c r="J228" s="1410" t="s">
        <v>964</v>
      </c>
      <c r="K228" s="1410" t="s">
        <v>965</v>
      </c>
      <c r="L228" s="1411" t="s">
        <v>210</v>
      </c>
      <c r="M228" s="1428"/>
      <c r="N228" s="1428"/>
    </row>
    <row r="229" spans="1:14" ht="26">
      <c r="A229" s="1977"/>
      <c r="B229" s="1412"/>
      <c r="C229" s="1413"/>
      <c r="D229" s="1414" t="s">
        <v>157</v>
      </c>
      <c r="E229" s="1414" t="s">
        <v>49</v>
      </c>
      <c r="F229" s="1414" t="s">
        <v>981</v>
      </c>
      <c r="G229" s="1414" t="s">
        <v>975</v>
      </c>
      <c r="H229" s="1414" t="s">
        <v>976</v>
      </c>
      <c r="I229" s="1414" t="s">
        <v>944</v>
      </c>
      <c r="J229" s="1415" t="s">
        <v>240</v>
      </c>
      <c r="K229" s="1415" t="s">
        <v>241</v>
      </c>
      <c r="L229" s="1416" t="s">
        <v>441</v>
      </c>
      <c r="M229" s="1428"/>
      <c r="N229" s="1428"/>
    </row>
    <row r="230" spans="1:14" ht="15" thickBot="1">
      <c r="A230" s="1971" t="s">
        <v>1552</v>
      </c>
      <c r="B230" s="1972"/>
      <c r="C230" s="1420"/>
      <c r="D230" s="1421"/>
      <c r="E230" s="1421"/>
      <c r="F230" s="1421"/>
      <c r="G230" s="1421"/>
      <c r="H230" s="1421"/>
      <c r="I230" s="1421"/>
      <c r="J230" s="1421"/>
      <c r="K230" s="1422"/>
      <c r="L230" s="1423"/>
      <c r="M230" s="1428"/>
      <c r="N230" s="1428"/>
    </row>
    <row r="231" spans="1:14" ht="15" thickTop="1" thickBot="1">
      <c r="A231" s="1981" t="s">
        <v>1553</v>
      </c>
      <c r="B231" s="1982"/>
      <c r="C231" s="1420"/>
      <c r="D231" s="1490"/>
      <c r="E231" s="1490"/>
      <c r="F231" s="1490"/>
      <c r="G231" s="1490"/>
      <c r="H231" s="1490"/>
      <c r="I231" s="1490"/>
      <c r="J231" s="1490"/>
      <c r="K231" s="1422"/>
      <c r="L231" s="1423"/>
      <c r="M231" s="1428"/>
      <c r="N231" s="1428"/>
    </row>
    <row r="232" spans="1:14" ht="15" thickTop="1" thickBot="1">
      <c r="A232" s="1425" t="s">
        <v>1554</v>
      </c>
      <c r="B232" s="1426" t="s">
        <v>509</v>
      </c>
      <c r="C232" s="1484"/>
      <c r="D232" s="1486"/>
      <c r="E232" s="1486"/>
      <c r="F232" s="1486"/>
      <c r="G232" s="1486"/>
      <c r="H232" s="1486"/>
      <c r="I232" s="1486"/>
      <c r="J232" s="1486"/>
      <c r="K232" s="1488"/>
      <c r="L232" s="1427">
        <f>SUM(D232:J232)</f>
        <v>0</v>
      </c>
      <c r="M232" s="1428"/>
      <c r="N232" s="1428"/>
    </row>
    <row r="233" spans="1:14" ht="15" thickTop="1" thickBot="1">
      <c r="A233" s="1429" t="s">
        <v>1555</v>
      </c>
      <c r="B233" s="1430">
        <v>2000</v>
      </c>
      <c r="C233" s="1484"/>
      <c r="D233" s="1486"/>
      <c r="E233" s="1486"/>
      <c r="F233" s="1486"/>
      <c r="G233" s="1486"/>
      <c r="H233" s="1486"/>
      <c r="I233" s="1486"/>
      <c r="J233" s="1486"/>
      <c r="K233" s="1488"/>
      <c r="L233" s="1427">
        <f t="shared" ref="L233" si="23">SUM(D233:J233)</f>
        <v>0</v>
      </c>
      <c r="M233" s="1428"/>
      <c r="N233" s="1428"/>
    </row>
    <row r="234" spans="1:14" ht="7.5" customHeight="1" thickTop="1" thickBot="1">
      <c r="A234" s="1431"/>
      <c r="B234" s="1432"/>
      <c r="C234" s="1433"/>
      <c r="D234" s="1491"/>
      <c r="E234" s="1491"/>
      <c r="F234" s="1491"/>
      <c r="G234" s="1491"/>
      <c r="H234" s="1491"/>
      <c r="I234" s="1491"/>
      <c r="J234" s="1491"/>
      <c r="K234" s="1434"/>
      <c r="L234" s="1435"/>
      <c r="M234" s="1428"/>
      <c r="N234" s="1428"/>
    </row>
    <row r="235" spans="1:14" ht="27" customHeight="1" thickTop="1" thickBot="1">
      <c r="A235" s="1983" t="s">
        <v>1556</v>
      </c>
      <c r="B235" s="1984"/>
      <c r="C235" s="1420"/>
      <c r="D235" s="1490"/>
      <c r="E235" s="1490"/>
      <c r="F235" s="1490"/>
      <c r="G235" s="1490"/>
      <c r="H235" s="1490"/>
      <c r="I235" s="1490"/>
      <c r="J235" s="1490"/>
      <c r="K235" s="1422"/>
      <c r="L235" s="1423"/>
      <c r="M235" s="1428"/>
      <c r="N235" s="1428"/>
    </row>
    <row r="236" spans="1:14" ht="15" thickTop="1" thickBot="1">
      <c r="A236" s="1436" t="s">
        <v>1557</v>
      </c>
      <c r="B236" s="1426" t="s">
        <v>1558</v>
      </c>
      <c r="C236" s="1484"/>
      <c r="D236" s="1486"/>
      <c r="E236" s="1486"/>
      <c r="F236" s="1486"/>
      <c r="G236" s="1486"/>
      <c r="H236" s="1486"/>
      <c r="I236" s="1486"/>
      <c r="J236" s="1486"/>
      <c r="K236" s="1488"/>
      <c r="L236" s="1427">
        <f>D236+E236+F236+G236+H236+I236+J236</f>
        <v>0</v>
      </c>
      <c r="M236" s="1428"/>
      <c r="N236" s="1428"/>
    </row>
    <row r="237" spans="1:14" ht="15" thickTop="1" thickBot="1">
      <c r="A237" s="1436" t="s">
        <v>1559</v>
      </c>
      <c r="B237" s="1426" t="s">
        <v>1560</v>
      </c>
      <c r="C237" s="1484"/>
      <c r="D237" s="1486"/>
      <c r="E237" s="1486"/>
      <c r="F237" s="1486"/>
      <c r="G237" s="1486"/>
      <c r="H237" s="1486"/>
      <c r="I237" s="1486"/>
      <c r="J237" s="1486"/>
      <c r="K237" s="1488"/>
      <c r="L237" s="1427">
        <f>SUM(D237:J237)</f>
        <v>0</v>
      </c>
      <c r="M237" s="1428"/>
      <c r="N237" s="1428"/>
    </row>
    <row r="238" spans="1:14" ht="15" thickTop="1" thickBot="1">
      <c r="A238" s="1436" t="s">
        <v>1561</v>
      </c>
      <c r="B238" s="1426" t="s">
        <v>1562</v>
      </c>
      <c r="C238" s="1484"/>
      <c r="D238" s="1486"/>
      <c r="E238" s="1486"/>
      <c r="F238" s="1486"/>
      <c r="G238" s="1486"/>
      <c r="H238" s="1486"/>
      <c r="I238" s="1486"/>
      <c r="J238" s="1486"/>
      <c r="K238" s="1488"/>
      <c r="L238" s="1427">
        <f>SUM(D238:J238)</f>
        <v>0</v>
      </c>
      <c r="M238" s="1428"/>
      <c r="N238" s="1428"/>
    </row>
    <row r="239" spans="1:14" ht="9" customHeight="1" thickTop="1" thickBot="1">
      <c r="A239" s="1437"/>
      <c r="B239" s="1438"/>
      <c r="C239" s="1433"/>
      <c r="D239" s="1494"/>
      <c r="E239" s="1494"/>
      <c r="F239" s="1494"/>
      <c r="G239" s="1494"/>
      <c r="H239" s="1494"/>
      <c r="I239" s="1494"/>
      <c r="J239" s="1494"/>
      <c r="K239" s="1434"/>
      <c r="L239" s="1435"/>
      <c r="M239" s="1428"/>
      <c r="N239" s="1428"/>
    </row>
    <row r="240" spans="1:14" ht="30" customHeight="1" thickTop="1" thickBot="1">
      <c r="A240" s="1983" t="s">
        <v>1563</v>
      </c>
      <c r="B240" s="1984"/>
      <c r="C240" s="1420"/>
      <c r="D240" s="1421"/>
      <c r="E240" s="1421"/>
      <c r="F240" s="1490"/>
      <c r="G240" s="1490"/>
      <c r="H240" s="1490"/>
      <c r="I240" s="1421"/>
      <c r="J240" s="1490"/>
      <c r="K240" s="1422"/>
      <c r="L240" s="1423"/>
      <c r="M240" s="1428"/>
      <c r="N240" s="1428"/>
    </row>
    <row r="241" spans="1:14" ht="26" thickTop="1" thickBot="1">
      <c r="A241" s="1436" t="s">
        <v>1564</v>
      </c>
      <c r="B241" s="1426" t="s">
        <v>509</v>
      </c>
      <c r="C241" s="1421"/>
      <c r="D241" s="1421"/>
      <c r="E241" s="1484"/>
      <c r="F241" s="1486"/>
      <c r="G241" s="1486"/>
      <c r="H241" s="1486"/>
      <c r="I241" s="1485"/>
      <c r="J241" s="1486"/>
      <c r="K241" s="1488"/>
      <c r="L241" s="1427">
        <f>F241+G241+H241+J241</f>
        <v>0</v>
      </c>
      <c r="M241" s="1428"/>
      <c r="N241" s="1428"/>
    </row>
    <row r="242" spans="1:14" ht="26" thickTop="1" thickBot="1">
      <c r="A242" s="1436" t="s">
        <v>1565</v>
      </c>
      <c r="B242" s="1439">
        <v>2000</v>
      </c>
      <c r="C242" s="1421"/>
      <c r="D242" s="1421"/>
      <c r="E242" s="1484"/>
      <c r="F242" s="1486"/>
      <c r="G242" s="1486"/>
      <c r="H242" s="1486"/>
      <c r="I242" s="1485"/>
      <c r="J242" s="1486"/>
      <c r="K242" s="1488"/>
      <c r="L242" s="1427">
        <f>F242+G242+H242+J242</f>
        <v>0</v>
      </c>
      <c r="M242" s="1428"/>
      <c r="N242" s="1428"/>
    </row>
    <row r="243" spans="1:14" ht="28" thickTop="1" thickBot="1">
      <c r="A243" s="1385" t="s">
        <v>1566</v>
      </c>
      <c r="B243" s="1440" t="s">
        <v>1567</v>
      </c>
      <c r="C243" s="1420"/>
      <c r="D243" s="1421"/>
      <c r="E243" s="1484"/>
      <c r="F243" s="1385">
        <f>SUM(F241:F242)</f>
        <v>0</v>
      </c>
      <c r="G243" s="1385">
        <f t="shared" ref="G243:H243" si="24">SUM(G241:G242)</f>
        <v>0</v>
      </c>
      <c r="H243" s="1385">
        <f t="shared" si="24"/>
        <v>0</v>
      </c>
      <c r="I243" s="1485"/>
      <c r="J243" s="1385">
        <f>SUM(J241:J242)</f>
        <v>0</v>
      </c>
      <c r="K243" s="1488"/>
      <c r="L243" s="1427">
        <f>F243+G243+H243+J243</f>
        <v>0</v>
      </c>
      <c r="M243" s="1428"/>
      <c r="N243" s="1428"/>
    </row>
    <row r="244" spans="1:14" ht="23" thickTop="1" thickBot="1">
      <c r="A244" s="1405" t="s">
        <v>1819</v>
      </c>
      <c r="B244" s="1406"/>
      <c r="C244" s="1406"/>
      <c r="D244" s="1406"/>
      <c r="E244" s="1406"/>
      <c r="F244" s="1406"/>
      <c r="G244" s="1406"/>
      <c r="H244" s="1406"/>
      <c r="I244" s="1406"/>
      <c r="J244" s="1406"/>
      <c r="K244" s="1406"/>
      <c r="L244" s="1406"/>
      <c r="M244" s="1428"/>
      <c r="N244" s="1428"/>
    </row>
    <row r="245" spans="1:14">
      <c r="A245" s="1976" t="s">
        <v>1823</v>
      </c>
      <c r="B245" s="1407"/>
      <c r="C245" s="1406"/>
      <c r="D245" s="1978" t="s">
        <v>1551</v>
      </c>
      <c r="E245" s="1979"/>
      <c r="F245" s="1979"/>
      <c r="G245" s="1979"/>
      <c r="H245" s="1979"/>
      <c r="I245" s="1979"/>
      <c r="J245" s="1979"/>
      <c r="K245" s="1979"/>
      <c r="L245" s="1980"/>
      <c r="M245" s="1428"/>
      <c r="N245" s="1428"/>
    </row>
    <row r="246" spans="1:14">
      <c r="A246" s="1977"/>
      <c r="B246" s="1408"/>
      <c r="C246" s="1409"/>
      <c r="D246" s="1410" t="s">
        <v>695</v>
      </c>
      <c r="E246" s="1410" t="s">
        <v>959</v>
      </c>
      <c r="F246" s="1410" t="s">
        <v>960</v>
      </c>
      <c r="G246" s="1410" t="s">
        <v>961</v>
      </c>
      <c r="H246" s="1410" t="s">
        <v>962</v>
      </c>
      <c r="I246" s="1410" t="s">
        <v>963</v>
      </c>
      <c r="J246" s="1410" t="s">
        <v>964</v>
      </c>
      <c r="K246" s="1410" t="s">
        <v>965</v>
      </c>
      <c r="L246" s="1411" t="s">
        <v>210</v>
      </c>
      <c r="M246" s="1428"/>
      <c r="N246" s="1428"/>
    </row>
    <row r="247" spans="1:14" ht="26">
      <c r="A247" s="1977"/>
      <c r="B247" s="1412"/>
      <c r="C247" s="1413"/>
      <c r="D247" s="1414" t="s">
        <v>157</v>
      </c>
      <c r="E247" s="1414" t="s">
        <v>49</v>
      </c>
      <c r="F247" s="1414" t="s">
        <v>981</v>
      </c>
      <c r="G247" s="1414" t="s">
        <v>975</v>
      </c>
      <c r="H247" s="1414" t="s">
        <v>976</v>
      </c>
      <c r="I247" s="1414" t="s">
        <v>944</v>
      </c>
      <c r="J247" s="1415" t="s">
        <v>240</v>
      </c>
      <c r="K247" s="1415" t="s">
        <v>241</v>
      </c>
      <c r="L247" s="1416" t="s">
        <v>441</v>
      </c>
      <c r="M247" s="1428"/>
      <c r="N247" s="1428"/>
    </row>
    <row r="248" spans="1:14" ht="15" thickBot="1">
      <c r="A248" s="1971" t="s">
        <v>1552</v>
      </c>
      <c r="B248" s="1972"/>
      <c r="C248" s="1420"/>
      <c r="D248" s="1421"/>
      <c r="E248" s="1421"/>
      <c r="F248" s="1421"/>
      <c r="G248" s="1421"/>
      <c r="H248" s="1421"/>
      <c r="I248" s="1421"/>
      <c r="J248" s="1421"/>
      <c r="K248" s="1422"/>
      <c r="L248" s="1423"/>
      <c r="M248" s="1428"/>
      <c r="N248" s="1428"/>
    </row>
    <row r="249" spans="1:14" ht="15" thickTop="1" thickBot="1">
      <c r="A249" s="1981" t="s">
        <v>1553</v>
      </c>
      <c r="B249" s="1982"/>
      <c r="C249" s="1420"/>
      <c r="D249" s="1490"/>
      <c r="E249" s="1490"/>
      <c r="F249" s="1490"/>
      <c r="G249" s="1490"/>
      <c r="H249" s="1490"/>
      <c r="I249" s="1490"/>
      <c r="J249" s="1490"/>
      <c r="K249" s="1422"/>
      <c r="L249" s="1423"/>
      <c r="M249" s="1428"/>
      <c r="N249" s="1428"/>
    </row>
    <row r="250" spans="1:14" ht="15" thickTop="1" thickBot="1">
      <c r="A250" s="1425" t="s">
        <v>1554</v>
      </c>
      <c r="B250" s="1426" t="s">
        <v>509</v>
      </c>
      <c r="C250" s="1484"/>
      <c r="D250" s="1486"/>
      <c r="E250" s="1486"/>
      <c r="F250" s="1486"/>
      <c r="G250" s="1486"/>
      <c r="H250" s="1486"/>
      <c r="I250" s="1486"/>
      <c r="J250" s="1486"/>
      <c r="K250" s="1488"/>
      <c r="L250" s="1427">
        <f>SUM(D250:J250)</f>
        <v>0</v>
      </c>
      <c r="M250" s="1428"/>
      <c r="N250" s="1428"/>
    </row>
    <row r="251" spans="1:14" ht="15" thickTop="1" thickBot="1">
      <c r="A251" s="1429" t="s">
        <v>1555</v>
      </c>
      <c r="B251" s="1430">
        <v>2000</v>
      </c>
      <c r="C251" s="1484"/>
      <c r="D251" s="1486"/>
      <c r="E251" s="1486"/>
      <c r="F251" s="1486"/>
      <c r="G251" s="1486"/>
      <c r="H251" s="1486"/>
      <c r="I251" s="1486"/>
      <c r="J251" s="1486"/>
      <c r="K251" s="1488"/>
      <c r="L251" s="1427">
        <f t="shared" ref="L251" si="25">SUM(D251:J251)</f>
        <v>0</v>
      </c>
      <c r="M251" s="1428"/>
      <c r="N251" s="1428"/>
    </row>
    <row r="252" spans="1:14" ht="6.75" customHeight="1" thickTop="1" thickBot="1">
      <c r="A252" s="1431"/>
      <c r="B252" s="1432"/>
      <c r="C252" s="1433"/>
      <c r="D252" s="1491"/>
      <c r="E252" s="1491"/>
      <c r="F252" s="1491"/>
      <c r="G252" s="1491"/>
      <c r="H252" s="1491"/>
      <c r="I252" s="1491"/>
      <c r="J252" s="1491"/>
      <c r="K252" s="1434"/>
      <c r="L252" s="1435"/>
      <c r="M252" s="1428"/>
      <c r="N252" s="1428"/>
    </row>
    <row r="253" spans="1:14" ht="31.5" customHeight="1" thickTop="1" thickBot="1">
      <c r="A253" s="1983" t="s">
        <v>1556</v>
      </c>
      <c r="B253" s="1984"/>
      <c r="C253" s="1420"/>
      <c r="D253" s="1490"/>
      <c r="E253" s="1490"/>
      <c r="F253" s="1490"/>
      <c r="G253" s="1490"/>
      <c r="H253" s="1490"/>
      <c r="I253" s="1490"/>
      <c r="J253" s="1490"/>
      <c r="K253" s="1422"/>
      <c r="L253" s="1423"/>
      <c r="M253" s="1428"/>
      <c r="N253" s="1428"/>
    </row>
    <row r="254" spans="1:14" ht="15" thickTop="1" thickBot="1">
      <c r="A254" s="1436" t="s">
        <v>1557</v>
      </c>
      <c r="B254" s="1426" t="s">
        <v>1558</v>
      </c>
      <c r="C254" s="1484"/>
      <c r="D254" s="1486"/>
      <c r="E254" s="1486"/>
      <c r="F254" s="1486"/>
      <c r="G254" s="1486"/>
      <c r="H254" s="1486"/>
      <c r="I254" s="1486"/>
      <c r="J254" s="1486"/>
      <c r="K254" s="1488"/>
      <c r="L254" s="1427">
        <f>D254+E254+F254+G254+H254+I254+J254</f>
        <v>0</v>
      </c>
      <c r="M254" s="1428"/>
      <c r="N254" s="1428"/>
    </row>
    <row r="255" spans="1:14" ht="15" thickTop="1" thickBot="1">
      <c r="A255" s="1436" t="s">
        <v>1559</v>
      </c>
      <c r="B255" s="1426" t="s">
        <v>1560</v>
      </c>
      <c r="C255" s="1484"/>
      <c r="D255" s="1486"/>
      <c r="E255" s="1486"/>
      <c r="F255" s="1486"/>
      <c r="G255" s="1486"/>
      <c r="H255" s="1486"/>
      <c r="I255" s="1486"/>
      <c r="J255" s="1486"/>
      <c r="K255" s="1488"/>
      <c r="L255" s="1427">
        <f>SUM(D255:J255)</f>
        <v>0</v>
      </c>
      <c r="M255" s="1428"/>
      <c r="N255" s="1428"/>
    </row>
    <row r="256" spans="1:14" ht="15" thickTop="1" thickBot="1">
      <c r="A256" s="1436" t="s">
        <v>1561</v>
      </c>
      <c r="B256" s="1426" t="s">
        <v>1562</v>
      </c>
      <c r="C256" s="1484"/>
      <c r="D256" s="1486"/>
      <c r="E256" s="1486"/>
      <c r="F256" s="1486"/>
      <c r="G256" s="1486"/>
      <c r="H256" s="1486"/>
      <c r="I256" s="1486"/>
      <c r="J256" s="1486"/>
      <c r="K256" s="1488"/>
      <c r="L256" s="1427">
        <f>SUM(D256:J256)</f>
        <v>0</v>
      </c>
      <c r="M256" s="1428"/>
      <c r="N256" s="1428"/>
    </row>
    <row r="257" spans="1:14" ht="7.5" customHeight="1" thickTop="1" thickBot="1">
      <c r="A257" s="1437"/>
      <c r="B257" s="1438"/>
      <c r="C257" s="1433"/>
      <c r="D257" s="1494"/>
      <c r="E257" s="1494"/>
      <c r="F257" s="1494"/>
      <c r="G257" s="1494"/>
      <c r="H257" s="1494"/>
      <c r="I257" s="1494"/>
      <c r="J257" s="1494"/>
      <c r="K257" s="1434"/>
      <c r="L257" s="1435"/>
      <c r="M257" s="1428"/>
      <c r="N257" s="1428"/>
    </row>
    <row r="258" spans="1:14" ht="24.75" customHeight="1" thickTop="1" thickBot="1">
      <c r="A258" s="1983" t="s">
        <v>1563</v>
      </c>
      <c r="B258" s="1984"/>
      <c r="C258" s="1420"/>
      <c r="D258" s="1421"/>
      <c r="E258" s="1421"/>
      <c r="F258" s="1490"/>
      <c r="G258" s="1490"/>
      <c r="H258" s="1490"/>
      <c r="I258" s="1421"/>
      <c r="J258" s="1490"/>
      <c r="K258" s="1422"/>
      <c r="L258" s="1423"/>
      <c r="M258" s="1428"/>
      <c r="N258" s="1428"/>
    </row>
    <row r="259" spans="1:14" ht="26" thickTop="1" thickBot="1">
      <c r="A259" s="1436" t="s">
        <v>1564</v>
      </c>
      <c r="B259" s="1426" t="s">
        <v>509</v>
      </c>
      <c r="C259" s="1421"/>
      <c r="D259" s="1421"/>
      <c r="E259" s="1484"/>
      <c r="F259" s="1486"/>
      <c r="G259" s="1486"/>
      <c r="H259" s="1486"/>
      <c r="I259" s="1485"/>
      <c r="J259" s="1486"/>
      <c r="K259" s="1488"/>
      <c r="L259" s="1427">
        <f>F259+G259+H259+J259</f>
        <v>0</v>
      </c>
      <c r="M259" s="1428"/>
      <c r="N259" s="1428"/>
    </row>
    <row r="260" spans="1:14" ht="26" thickTop="1" thickBot="1">
      <c r="A260" s="1436" t="s">
        <v>1565</v>
      </c>
      <c r="B260" s="1439">
        <v>2000</v>
      </c>
      <c r="C260" s="1421"/>
      <c r="D260" s="1421"/>
      <c r="E260" s="1484"/>
      <c r="F260" s="1486"/>
      <c r="G260" s="1486"/>
      <c r="H260" s="1486"/>
      <c r="I260" s="1485"/>
      <c r="J260" s="1486"/>
      <c r="K260" s="1488"/>
      <c r="L260" s="1427">
        <f>F260+G260+H260+J260</f>
        <v>0</v>
      </c>
      <c r="M260" s="1428"/>
      <c r="N260" s="1428"/>
    </row>
    <row r="261" spans="1:14" ht="28" thickTop="1" thickBot="1">
      <c r="A261" s="1385" t="s">
        <v>1566</v>
      </c>
      <c r="B261" s="1440" t="s">
        <v>1567</v>
      </c>
      <c r="C261" s="1420"/>
      <c r="D261" s="1421"/>
      <c r="E261" s="1484"/>
      <c r="F261" s="1385">
        <f>SUM(F259:F260)</f>
        <v>0</v>
      </c>
      <c r="G261" s="1385">
        <f t="shared" ref="G261:H261" si="26">SUM(G259:G260)</f>
        <v>0</v>
      </c>
      <c r="H261" s="1385">
        <f t="shared" si="26"/>
        <v>0</v>
      </c>
      <c r="I261" s="1485"/>
      <c r="J261" s="1385">
        <f>SUM(J259:J260)</f>
        <v>0</v>
      </c>
      <c r="K261" s="1488"/>
      <c r="L261" s="1427">
        <f>F261+G261+H261+J261</f>
        <v>0</v>
      </c>
      <c r="M261" s="1428"/>
      <c r="N261" s="1428"/>
    </row>
    <row r="262" spans="1:14" ht="23" thickTop="1" thickBot="1">
      <c r="A262" s="1405" t="s">
        <v>1820</v>
      </c>
      <c r="B262" s="1406"/>
      <c r="C262" s="1406"/>
      <c r="D262" s="1406"/>
      <c r="E262" s="1406"/>
      <c r="F262" s="1406"/>
      <c r="G262" s="1406"/>
      <c r="H262" s="1406"/>
      <c r="I262" s="1406"/>
      <c r="J262" s="1406"/>
      <c r="K262" s="1406"/>
      <c r="L262" s="1406"/>
      <c r="M262" s="1428"/>
      <c r="N262" s="1428"/>
    </row>
    <row r="263" spans="1:14">
      <c r="A263" s="1976" t="s">
        <v>1824</v>
      </c>
      <c r="B263" s="1407"/>
      <c r="C263" s="1406"/>
      <c r="D263" s="1978" t="s">
        <v>1551</v>
      </c>
      <c r="E263" s="1979"/>
      <c r="F263" s="1979"/>
      <c r="G263" s="1979"/>
      <c r="H263" s="1979"/>
      <c r="I263" s="1979"/>
      <c r="J263" s="1979"/>
      <c r="K263" s="1979"/>
      <c r="L263" s="1980"/>
      <c r="M263" s="1428"/>
      <c r="N263" s="1428"/>
    </row>
    <row r="264" spans="1:14">
      <c r="A264" s="1977"/>
      <c r="B264" s="1408"/>
      <c r="C264" s="1409"/>
      <c r="D264" s="1410" t="s">
        <v>695</v>
      </c>
      <c r="E264" s="1410" t="s">
        <v>959</v>
      </c>
      <c r="F264" s="1410" t="s">
        <v>960</v>
      </c>
      <c r="G264" s="1410" t="s">
        <v>961</v>
      </c>
      <c r="H264" s="1410" t="s">
        <v>962</v>
      </c>
      <c r="I264" s="1410" t="s">
        <v>963</v>
      </c>
      <c r="J264" s="1410" t="s">
        <v>964</v>
      </c>
      <c r="K264" s="1410" t="s">
        <v>965</v>
      </c>
      <c r="L264" s="1411" t="s">
        <v>210</v>
      </c>
      <c r="M264" s="1428"/>
      <c r="N264" s="1428"/>
    </row>
    <row r="265" spans="1:14" ht="26">
      <c r="A265" s="1977"/>
      <c r="B265" s="1412"/>
      <c r="C265" s="1413"/>
      <c r="D265" s="1414" t="s">
        <v>157</v>
      </c>
      <c r="E265" s="1414" t="s">
        <v>49</v>
      </c>
      <c r="F265" s="1414" t="s">
        <v>981</v>
      </c>
      <c r="G265" s="1414" t="s">
        <v>975</v>
      </c>
      <c r="H265" s="1414" t="s">
        <v>976</v>
      </c>
      <c r="I265" s="1414" t="s">
        <v>944</v>
      </c>
      <c r="J265" s="1415" t="s">
        <v>240</v>
      </c>
      <c r="K265" s="1415" t="s">
        <v>241</v>
      </c>
      <c r="L265" s="1416" t="s">
        <v>441</v>
      </c>
      <c r="M265" s="1428"/>
      <c r="N265" s="1428"/>
    </row>
    <row r="266" spans="1:14" ht="15" thickBot="1">
      <c r="A266" s="1971" t="s">
        <v>1552</v>
      </c>
      <c r="B266" s="1972"/>
      <c r="C266" s="1420"/>
      <c r="D266" s="1421"/>
      <c r="E266" s="1421"/>
      <c r="F266" s="1421"/>
      <c r="G266" s="1421"/>
      <c r="H266" s="1421"/>
      <c r="I266" s="1421"/>
      <c r="J266" s="1421"/>
      <c r="K266" s="1422"/>
      <c r="L266" s="1423"/>
      <c r="M266" s="1428"/>
      <c r="N266" s="1428"/>
    </row>
    <row r="267" spans="1:14" ht="15" thickTop="1" thickBot="1">
      <c r="A267" s="1981" t="s">
        <v>1553</v>
      </c>
      <c r="B267" s="1982"/>
      <c r="C267" s="1420"/>
      <c r="D267" s="1490"/>
      <c r="E267" s="1490"/>
      <c r="F267" s="1490"/>
      <c r="G267" s="1490"/>
      <c r="H267" s="1490"/>
      <c r="I267" s="1490"/>
      <c r="J267" s="1490"/>
      <c r="K267" s="1422"/>
      <c r="L267" s="1423"/>
      <c r="M267" s="1428"/>
      <c r="N267" s="1428"/>
    </row>
    <row r="268" spans="1:14" ht="15" thickTop="1" thickBot="1">
      <c r="A268" s="1425" t="s">
        <v>1554</v>
      </c>
      <c r="B268" s="1426" t="s">
        <v>509</v>
      </c>
      <c r="C268" s="1484"/>
      <c r="D268" s="1486"/>
      <c r="E268" s="1486"/>
      <c r="F268" s="1486"/>
      <c r="G268" s="1486"/>
      <c r="H268" s="1486"/>
      <c r="I268" s="1486"/>
      <c r="J268" s="1486"/>
      <c r="K268" s="1488"/>
      <c r="L268" s="1427">
        <f>SUM(D268:J268)</f>
        <v>0</v>
      </c>
      <c r="M268" s="1428"/>
      <c r="N268" s="1428"/>
    </row>
    <row r="269" spans="1:14" ht="15" thickTop="1" thickBot="1">
      <c r="A269" s="1429" t="s">
        <v>1555</v>
      </c>
      <c r="B269" s="1430">
        <v>2000</v>
      </c>
      <c r="C269" s="1484"/>
      <c r="D269" s="1486"/>
      <c r="E269" s="1486"/>
      <c r="F269" s="1486"/>
      <c r="G269" s="1486"/>
      <c r="H269" s="1486"/>
      <c r="I269" s="1486"/>
      <c r="J269" s="1486"/>
      <c r="K269" s="1488"/>
      <c r="L269" s="1427">
        <f t="shared" ref="L269" si="27">SUM(D269:J269)</f>
        <v>0</v>
      </c>
      <c r="M269" s="1428"/>
      <c r="N269" s="1428"/>
    </row>
    <row r="270" spans="1:14" ht="8.25" customHeight="1" thickTop="1" thickBot="1">
      <c r="A270" s="1431"/>
      <c r="B270" s="1432"/>
      <c r="C270" s="1433"/>
      <c r="D270" s="1491"/>
      <c r="E270" s="1491"/>
      <c r="F270" s="1491"/>
      <c r="G270" s="1491"/>
      <c r="H270" s="1491"/>
      <c r="I270" s="1491"/>
      <c r="J270" s="1491"/>
      <c r="K270" s="1434"/>
      <c r="L270" s="1435"/>
      <c r="M270" s="1428"/>
      <c r="N270" s="1428"/>
    </row>
    <row r="271" spans="1:14" ht="27.75" customHeight="1" thickTop="1" thickBot="1">
      <c r="A271" s="1983" t="s">
        <v>1556</v>
      </c>
      <c r="B271" s="1984"/>
      <c r="C271" s="1420"/>
      <c r="D271" s="1490"/>
      <c r="E271" s="1490"/>
      <c r="F271" s="1490"/>
      <c r="G271" s="1490"/>
      <c r="H271" s="1490"/>
      <c r="I271" s="1490"/>
      <c r="J271" s="1490"/>
      <c r="K271" s="1422"/>
      <c r="L271" s="1423"/>
      <c r="M271" s="1428"/>
      <c r="N271" s="1428"/>
    </row>
    <row r="272" spans="1:14" ht="15" thickTop="1" thickBot="1">
      <c r="A272" s="1436" t="s">
        <v>1557</v>
      </c>
      <c r="B272" s="1426" t="s">
        <v>1558</v>
      </c>
      <c r="C272" s="1484"/>
      <c r="D272" s="1486"/>
      <c r="E272" s="1486"/>
      <c r="F272" s="1486"/>
      <c r="G272" s="1486"/>
      <c r="H272" s="1486"/>
      <c r="I272" s="1486"/>
      <c r="J272" s="1486"/>
      <c r="K272" s="1488"/>
      <c r="L272" s="1427">
        <f>D272+E272+F272+G272+H272+I272+J272</f>
        <v>0</v>
      </c>
      <c r="M272" s="1428"/>
      <c r="N272" s="1428"/>
    </row>
    <row r="273" spans="1:14" ht="15" thickTop="1" thickBot="1">
      <c r="A273" s="1436" t="s">
        <v>1559</v>
      </c>
      <c r="B273" s="1426" t="s">
        <v>1560</v>
      </c>
      <c r="C273" s="1484"/>
      <c r="D273" s="1486"/>
      <c r="E273" s="1486"/>
      <c r="F273" s="1486"/>
      <c r="G273" s="1486"/>
      <c r="H273" s="1486"/>
      <c r="I273" s="1486"/>
      <c r="J273" s="1486"/>
      <c r="K273" s="1488"/>
      <c r="L273" s="1427">
        <f>SUM(D273:J273)</f>
        <v>0</v>
      </c>
      <c r="M273" s="1428"/>
      <c r="N273" s="1428"/>
    </row>
    <row r="274" spans="1:14" ht="15" thickTop="1" thickBot="1">
      <c r="A274" s="1436" t="s">
        <v>1561</v>
      </c>
      <c r="B274" s="1426" t="s">
        <v>1562</v>
      </c>
      <c r="C274" s="1484"/>
      <c r="D274" s="1486"/>
      <c r="E274" s="1486"/>
      <c r="F274" s="1486"/>
      <c r="G274" s="1486"/>
      <c r="H274" s="1486"/>
      <c r="I274" s="1486"/>
      <c r="J274" s="1486"/>
      <c r="K274" s="1488"/>
      <c r="L274" s="1427">
        <f>SUM(D274:J274)</f>
        <v>0</v>
      </c>
      <c r="M274" s="1428"/>
      <c r="N274" s="1428"/>
    </row>
    <row r="275" spans="1:14" ht="6.75" customHeight="1" thickTop="1" thickBot="1">
      <c r="A275" s="1437"/>
      <c r="B275" s="1438"/>
      <c r="C275" s="1433"/>
      <c r="D275" s="1494"/>
      <c r="E275" s="1494"/>
      <c r="F275" s="1494"/>
      <c r="G275" s="1494"/>
      <c r="H275" s="1494"/>
      <c r="I275" s="1494"/>
      <c r="J275" s="1494"/>
      <c r="K275" s="1434"/>
      <c r="L275" s="1435"/>
      <c r="M275" s="1428"/>
      <c r="N275" s="1428"/>
    </row>
    <row r="276" spans="1:14" ht="30" customHeight="1" thickTop="1" thickBot="1">
      <c r="A276" s="1983" t="s">
        <v>1563</v>
      </c>
      <c r="B276" s="1984"/>
      <c r="C276" s="1420"/>
      <c r="D276" s="1421"/>
      <c r="E276" s="1421"/>
      <c r="F276" s="1490"/>
      <c r="G276" s="1490"/>
      <c r="H276" s="1490"/>
      <c r="I276" s="1421"/>
      <c r="J276" s="1490"/>
      <c r="K276" s="1422"/>
      <c r="L276" s="1423"/>
      <c r="M276" s="1428"/>
      <c r="N276" s="1428"/>
    </row>
    <row r="277" spans="1:14" ht="26" thickTop="1" thickBot="1">
      <c r="A277" s="1436" t="s">
        <v>1564</v>
      </c>
      <c r="B277" s="1426" t="s">
        <v>509</v>
      </c>
      <c r="C277" s="1421"/>
      <c r="D277" s="1421"/>
      <c r="E277" s="1484"/>
      <c r="F277" s="1486"/>
      <c r="G277" s="1486"/>
      <c r="H277" s="1486"/>
      <c r="I277" s="1485"/>
      <c r="J277" s="1486"/>
      <c r="K277" s="1488"/>
      <c r="L277" s="1427">
        <f>F277+G277+H277+J277</f>
        <v>0</v>
      </c>
      <c r="M277" s="1428"/>
      <c r="N277" s="1428"/>
    </row>
    <row r="278" spans="1:14" ht="26" thickTop="1" thickBot="1">
      <c r="A278" s="1436" t="s">
        <v>1565</v>
      </c>
      <c r="B278" s="1439">
        <v>2000</v>
      </c>
      <c r="C278" s="1421"/>
      <c r="D278" s="1421"/>
      <c r="E278" s="1484"/>
      <c r="F278" s="1486"/>
      <c r="G278" s="1486"/>
      <c r="H278" s="1486"/>
      <c r="I278" s="1485"/>
      <c r="J278" s="1486"/>
      <c r="K278" s="1488"/>
      <c r="L278" s="1427">
        <f>F278+G278+H278+J278</f>
        <v>0</v>
      </c>
      <c r="M278" s="1428"/>
      <c r="N278" s="1428"/>
    </row>
    <row r="279" spans="1:14" ht="28" thickTop="1" thickBot="1">
      <c r="A279" s="1385" t="s">
        <v>1566</v>
      </c>
      <c r="B279" s="1440" t="s">
        <v>1567</v>
      </c>
      <c r="C279" s="1420"/>
      <c r="D279" s="1421"/>
      <c r="E279" s="1484"/>
      <c r="F279" s="1385">
        <f>SUM(F277:F278)</f>
        <v>0</v>
      </c>
      <c r="G279" s="1385">
        <f t="shared" ref="G279:H279" si="28">SUM(G277:G278)</f>
        <v>0</v>
      </c>
      <c r="H279" s="1385">
        <f t="shared" si="28"/>
        <v>0</v>
      </c>
      <c r="I279" s="1485"/>
      <c r="J279" s="1385">
        <f>SUM(J277:J278)</f>
        <v>0</v>
      </c>
      <c r="K279" s="1488"/>
      <c r="L279" s="1427">
        <f>F279+G279+H279+J279</f>
        <v>0</v>
      </c>
      <c r="M279" s="1428"/>
      <c r="N279" s="1428"/>
    </row>
    <row r="280" spans="1:14" ht="17.25" customHeight="1" thickTop="1" thickBot="1">
      <c r="A280" s="1441"/>
      <c r="B280" s="1442"/>
      <c r="C280" s="1443"/>
      <c r="D280" s="1444"/>
      <c r="E280" s="1445"/>
      <c r="F280" s="1495"/>
      <c r="G280" s="1495"/>
      <c r="H280" s="1495"/>
      <c r="I280" s="1445"/>
      <c r="J280" s="1495"/>
      <c r="K280" s="1446"/>
      <c r="L280" s="1447"/>
      <c r="M280" s="1428"/>
      <c r="N280" s="1428"/>
    </row>
    <row r="281" spans="1:14" ht="18.75" customHeight="1" thickBot="1">
      <c r="A281" s="1405" t="s">
        <v>1821</v>
      </c>
      <c r="B281" s="1406"/>
      <c r="C281" s="1406"/>
      <c r="D281" s="1406"/>
      <c r="E281" s="1406"/>
      <c r="F281" s="1406"/>
      <c r="G281" s="1406"/>
      <c r="H281" s="1406"/>
      <c r="I281" s="1406"/>
      <c r="J281" s="1406"/>
      <c r="K281" s="1406"/>
      <c r="L281" s="1406"/>
    </row>
    <row r="282" spans="1:14">
      <c r="A282" s="1985" t="s">
        <v>1568</v>
      </c>
      <c r="B282" s="1448"/>
      <c r="C282" s="1449"/>
      <c r="D282" s="1987" t="s">
        <v>1551</v>
      </c>
      <c r="E282" s="1988"/>
      <c r="F282" s="1988"/>
      <c r="G282" s="1988"/>
      <c r="H282" s="1988"/>
      <c r="I282" s="1988"/>
      <c r="J282" s="1988"/>
      <c r="K282" s="1988"/>
      <c r="L282" s="1989"/>
    </row>
    <row r="283" spans="1:14">
      <c r="A283" s="1986"/>
      <c r="B283" s="1448"/>
      <c r="C283" s="1409"/>
      <c r="D283" s="1410" t="s">
        <v>695</v>
      </c>
      <c r="E283" s="1410" t="s">
        <v>959</v>
      </c>
      <c r="F283" s="1410" t="s">
        <v>960</v>
      </c>
      <c r="G283" s="1410" t="s">
        <v>961</v>
      </c>
      <c r="H283" s="1410" t="s">
        <v>962</v>
      </c>
      <c r="I283" s="1410" t="s">
        <v>963</v>
      </c>
      <c r="J283" s="1410" t="s">
        <v>964</v>
      </c>
      <c r="K283" s="1410" t="s">
        <v>965</v>
      </c>
      <c r="L283" s="1411" t="s">
        <v>210</v>
      </c>
    </row>
    <row r="284" spans="1:14" ht="26">
      <c r="A284" s="1986"/>
      <c r="B284" s="1450"/>
      <c r="C284" s="1413"/>
      <c r="D284" s="1414" t="s">
        <v>157</v>
      </c>
      <c r="E284" s="1414" t="s">
        <v>49</v>
      </c>
      <c r="F284" s="1414" t="s">
        <v>981</v>
      </c>
      <c r="G284" s="1414" t="s">
        <v>975</v>
      </c>
      <c r="H284" s="1414" t="s">
        <v>976</v>
      </c>
      <c r="I284" s="1414" t="s">
        <v>944</v>
      </c>
      <c r="J284" s="1415" t="s">
        <v>240</v>
      </c>
      <c r="K284" s="1415" t="s">
        <v>241</v>
      </c>
      <c r="L284" s="1416" t="s">
        <v>441</v>
      </c>
    </row>
    <row r="285" spans="1:14" ht="15" thickBot="1">
      <c r="A285" s="1971" t="s">
        <v>1552</v>
      </c>
      <c r="B285" s="1972"/>
      <c r="C285" s="1420"/>
      <c r="D285" s="1490"/>
      <c r="E285" s="1490"/>
      <c r="F285" s="1490"/>
      <c r="G285" s="1490"/>
      <c r="H285" s="1490"/>
      <c r="I285" s="1490"/>
      <c r="J285" s="1490"/>
      <c r="K285" s="1422"/>
      <c r="L285" s="1423"/>
    </row>
    <row r="286" spans="1:14" ht="15" thickTop="1" thickBot="1">
      <c r="A286" s="1425" t="s">
        <v>1569</v>
      </c>
      <c r="B286" s="1451" t="s">
        <v>509</v>
      </c>
      <c r="C286" s="1484"/>
      <c r="D286" s="1385">
        <f>SUM(D52+D70+D88+D106+D124+D142+D160+D178+D196+D214+D232+D250+D268)</f>
        <v>136901</v>
      </c>
      <c r="E286" s="1385">
        <f t="shared" ref="E286:J286" si="29">SUM(E52+E70+E88+E106+E124+E142+E160+E178+E196+E214+E232+E250+E268)</f>
        <v>2340</v>
      </c>
      <c r="F286" s="1385">
        <f t="shared" si="29"/>
        <v>360878</v>
      </c>
      <c r="G286" s="1385">
        <f t="shared" si="29"/>
        <v>0</v>
      </c>
      <c r="H286" s="1385">
        <f t="shared" si="29"/>
        <v>0</v>
      </c>
      <c r="I286" s="1385">
        <f t="shared" si="29"/>
        <v>0</v>
      </c>
      <c r="J286" s="1385">
        <f t="shared" si="29"/>
        <v>0</v>
      </c>
      <c r="K286" s="1422"/>
      <c r="L286" s="1427">
        <f>SUM(D286:J286)</f>
        <v>500119</v>
      </c>
    </row>
    <row r="287" spans="1:14" ht="15" thickTop="1" thickBot="1">
      <c r="A287" s="1429" t="s">
        <v>1570</v>
      </c>
      <c r="B287" s="1452">
        <v>2000</v>
      </c>
      <c r="C287" s="1484"/>
      <c r="D287" s="1385">
        <f>SUM(D53+D71+D89+D107+D125+D143+D161+D179+D197+D215+D233+D251+D269)</f>
        <v>0</v>
      </c>
      <c r="E287" s="1385">
        <f t="shared" ref="E287:J287" si="30">SUM(E53+E71+E89+E107+E125+E143+E161+E179+E197+E215+E233+E251+E269)</f>
        <v>0</v>
      </c>
      <c r="F287" s="1385">
        <f t="shared" si="30"/>
        <v>0</v>
      </c>
      <c r="G287" s="1385">
        <f t="shared" si="30"/>
        <v>0</v>
      </c>
      <c r="H287" s="1385">
        <f t="shared" si="30"/>
        <v>948363</v>
      </c>
      <c r="I287" s="1385">
        <f t="shared" si="30"/>
        <v>0</v>
      </c>
      <c r="J287" s="1385">
        <f t="shared" si="30"/>
        <v>0</v>
      </c>
      <c r="K287" s="1422"/>
      <c r="L287" s="1427">
        <f>SUM(D287:J287)</f>
        <v>948363</v>
      </c>
    </row>
    <row r="288" spans="1:14" ht="15" thickTop="1" thickBot="1">
      <c r="A288" s="1436" t="s">
        <v>1557</v>
      </c>
      <c r="B288" s="1452">
        <v>2530</v>
      </c>
      <c r="C288" s="1484"/>
      <c r="D288" s="1385">
        <f>SUM(D56+D74+D92+D110+D128+D146+D164+D182+D200+D218+D236+D254+D272)</f>
        <v>0</v>
      </c>
      <c r="E288" s="1385">
        <f t="shared" ref="E288:J288" si="31">SUM(E56+E74+E92+E110+E128+E146+E164+E182+E200+E218+E236+E254+E272)</f>
        <v>0</v>
      </c>
      <c r="F288" s="1385">
        <f t="shared" si="31"/>
        <v>0</v>
      </c>
      <c r="G288" s="1385">
        <f t="shared" si="31"/>
        <v>0</v>
      </c>
      <c r="H288" s="1385">
        <f t="shared" si="31"/>
        <v>948363</v>
      </c>
      <c r="I288" s="1385">
        <f t="shared" si="31"/>
        <v>0</v>
      </c>
      <c r="J288" s="1385">
        <f t="shared" si="31"/>
        <v>0</v>
      </c>
      <c r="K288" s="1422"/>
      <c r="L288" s="1427">
        <f t="shared" ref="L288:L290" si="32">SUM(D288:J288)</f>
        <v>948363</v>
      </c>
    </row>
    <row r="289" spans="1:12" ht="15" thickTop="1" thickBot="1">
      <c r="A289" s="1436" t="s">
        <v>1559</v>
      </c>
      <c r="B289" s="1452">
        <v>2540</v>
      </c>
      <c r="C289" s="1484"/>
      <c r="D289" s="1385">
        <f>SUM(D57+D75+D93+D111+D129+D147+D165+D183+D201+D219+D237+D255+D273)</f>
        <v>0</v>
      </c>
      <c r="E289" s="1385">
        <f t="shared" ref="E289:J289" si="33">SUM(E57+E75+E93+E111+E129+E147+E165+E183+E201+E219+E237+E255+E273)</f>
        <v>0</v>
      </c>
      <c r="F289" s="1385">
        <f t="shared" si="33"/>
        <v>0</v>
      </c>
      <c r="G289" s="1385">
        <f t="shared" si="33"/>
        <v>0</v>
      </c>
      <c r="H289" s="1385">
        <f t="shared" si="33"/>
        <v>0</v>
      </c>
      <c r="I289" s="1385">
        <f t="shared" si="33"/>
        <v>0</v>
      </c>
      <c r="J289" s="1385">
        <f t="shared" si="33"/>
        <v>0</v>
      </c>
      <c r="K289" s="1422"/>
      <c r="L289" s="1427">
        <f t="shared" si="32"/>
        <v>0</v>
      </c>
    </row>
    <row r="290" spans="1:12" ht="15" thickTop="1" thickBot="1">
      <c r="A290" s="1436" t="s">
        <v>1561</v>
      </c>
      <c r="B290" s="1452">
        <v>2560</v>
      </c>
      <c r="C290" s="1484"/>
      <c r="D290" s="1385">
        <f>SUM(D58+D76+D94+D112+D130+D148+D166+D184+D202+D220+D238+D256+D274)</f>
        <v>0</v>
      </c>
      <c r="E290" s="1385">
        <f t="shared" ref="E290:J290" si="34">SUM(E58+E76+E94+E112+E130+E148+E166+E184+E202+E220+E238+E256+E274)</f>
        <v>0</v>
      </c>
      <c r="F290" s="1385">
        <f t="shared" si="34"/>
        <v>0</v>
      </c>
      <c r="G290" s="1385">
        <f t="shared" si="34"/>
        <v>0</v>
      </c>
      <c r="H290" s="1385">
        <f t="shared" si="34"/>
        <v>0</v>
      </c>
      <c r="I290" s="1385">
        <f t="shared" si="34"/>
        <v>0</v>
      </c>
      <c r="J290" s="1385">
        <f t="shared" si="34"/>
        <v>0</v>
      </c>
      <c r="K290" s="1422"/>
      <c r="L290" s="1427">
        <f t="shared" si="32"/>
        <v>0</v>
      </c>
    </row>
    <row r="291" spans="1:12" ht="16" thickTop="1" thickBot="1">
      <c r="A291" s="1990" t="s">
        <v>1571</v>
      </c>
      <c r="B291" s="1991"/>
      <c r="C291" s="1421"/>
      <c r="D291" s="1492"/>
      <c r="E291" s="1492"/>
      <c r="F291" s="1492"/>
      <c r="G291" s="1492"/>
      <c r="H291" s="1492"/>
      <c r="I291" s="1492"/>
      <c r="J291" s="1492"/>
      <c r="K291" s="1621" t="s">
        <v>4856</v>
      </c>
      <c r="L291" s="1427">
        <f>SUM(L286:L287)</f>
        <v>1448482</v>
      </c>
    </row>
    <row r="292" spans="1:12" ht="15" customHeight="1" thickTop="1" thickBot="1">
      <c r="A292" s="1453"/>
      <c r="B292" s="1454"/>
      <c r="C292" s="1455"/>
      <c r="D292" s="1456"/>
      <c r="E292" s="1456"/>
      <c r="F292" s="1456"/>
      <c r="G292" s="1456"/>
      <c r="H292" s="1456"/>
      <c r="I292" s="1456"/>
      <c r="J292" s="1455"/>
      <c r="K292" s="1455"/>
      <c r="L292" s="1457"/>
    </row>
    <row r="293" spans="1:12" ht="18.75" customHeight="1" thickBot="1">
      <c r="A293" s="1405" t="s">
        <v>4896</v>
      </c>
      <c r="B293" s="1406"/>
      <c r="C293" s="1406"/>
      <c r="D293" s="1406"/>
      <c r="E293" s="1406"/>
      <c r="F293" s="1406"/>
      <c r="G293" s="1406"/>
      <c r="H293" s="1406"/>
      <c r="I293" s="1406"/>
      <c r="J293" s="1406"/>
      <c r="K293" s="1406"/>
      <c r="L293" s="1406"/>
    </row>
    <row r="294" spans="1:12">
      <c r="A294" s="1985" t="s">
        <v>1572</v>
      </c>
      <c r="B294" s="1458"/>
      <c r="C294" s="1459"/>
      <c r="D294" s="1992" t="s">
        <v>1551</v>
      </c>
      <c r="E294" s="1993"/>
      <c r="F294" s="1993"/>
      <c r="G294" s="1993"/>
      <c r="H294" s="1993"/>
      <c r="I294" s="1993"/>
      <c r="J294" s="1993"/>
      <c r="K294" s="1993"/>
      <c r="L294" s="1994"/>
    </row>
    <row r="295" spans="1:12">
      <c r="A295" s="1986"/>
      <c r="B295" s="1448"/>
      <c r="C295" s="1409"/>
      <c r="D295" s="1410" t="s">
        <v>695</v>
      </c>
      <c r="E295" s="1410" t="s">
        <v>959</v>
      </c>
      <c r="F295" s="1410" t="s">
        <v>960</v>
      </c>
      <c r="G295" s="1410" t="s">
        <v>961</v>
      </c>
      <c r="H295" s="1410" t="s">
        <v>962</v>
      </c>
      <c r="I295" s="1410" t="s">
        <v>963</v>
      </c>
      <c r="J295" s="1410" t="s">
        <v>964</v>
      </c>
      <c r="K295" s="1410" t="s">
        <v>965</v>
      </c>
      <c r="L295" s="1411" t="s">
        <v>210</v>
      </c>
    </row>
    <row r="296" spans="1:12" ht="33" customHeight="1">
      <c r="A296" s="1986"/>
      <c r="B296" s="1450"/>
      <c r="C296" s="1413"/>
      <c r="D296" s="1414" t="s">
        <v>157</v>
      </c>
      <c r="E296" s="1414" t="s">
        <v>49</v>
      </c>
      <c r="F296" s="1414" t="s">
        <v>981</v>
      </c>
      <c r="G296" s="1414" t="s">
        <v>975</v>
      </c>
      <c r="H296" s="1414" t="s">
        <v>976</v>
      </c>
      <c r="I296" s="1414" t="s">
        <v>944</v>
      </c>
      <c r="J296" s="1415" t="s">
        <v>240</v>
      </c>
      <c r="K296" s="1415" t="s">
        <v>241</v>
      </c>
      <c r="L296" s="1416" t="s">
        <v>441</v>
      </c>
    </row>
    <row r="297" spans="1:12" ht="14">
      <c r="A297" s="1971" t="s">
        <v>1552</v>
      </c>
      <c r="B297" s="1972"/>
      <c r="C297" s="1420"/>
      <c r="D297" s="1421"/>
      <c r="E297" s="1421"/>
      <c r="F297" s="1490"/>
      <c r="G297" s="1490"/>
      <c r="H297" s="1490"/>
      <c r="I297" s="1421"/>
      <c r="J297" s="1490"/>
      <c r="K297" s="1422"/>
      <c r="L297" s="1497"/>
    </row>
    <row r="298" spans="1:12" ht="26">
      <c r="A298" s="1460" t="s">
        <v>1573</v>
      </c>
      <c r="B298" s="1461" t="s">
        <v>1567</v>
      </c>
      <c r="C298" s="1462"/>
      <c r="D298" s="1462"/>
      <c r="E298" s="1496"/>
      <c r="F298" s="1385">
        <f>SUM(F63+F81+F99+F117+F135+F153+F171+F189+F207+F225+F243+F261+F279)</f>
        <v>0</v>
      </c>
      <c r="G298" s="1385">
        <f t="shared" ref="G298:H298" si="35">SUM(G63+G81+G99+G117+G135+G153+G171+G189+G207+G225+G243+G261+G279)</f>
        <v>0</v>
      </c>
      <c r="H298" s="1385">
        <f t="shared" si="35"/>
        <v>0</v>
      </c>
      <c r="I298" s="1462"/>
      <c r="J298" s="1385">
        <f>SUM(J63+J81+J99+J117+J135+J153+J171+J189+J207+J225+J243+J261+J279)</f>
        <v>0</v>
      </c>
      <c r="K298" s="1462"/>
      <c r="L298" s="1385">
        <f>SUM(F298+G298+H298+J298)</f>
        <v>0</v>
      </c>
    </row>
    <row r="305" spans="1:1">
      <c r="A305" s="1463"/>
    </row>
  </sheetData>
  <sheetProtection algorithmName="SHA-512" hashValue="7Rqeb/yXzi0bpqXPMQImJPy9TYfg2sH7M413B7zjwn7orLM3a4i2wBXBMgR0aVNjvWrfM2zythm1RG9FJVNDVg==" saltValue="FpwHXijVBC0t9WjiR9fWxw==" spinCount="100000" sheet="1" objects="1" scenarios="1"/>
  <mergeCells count="97">
    <mergeCell ref="A267:B267"/>
    <mergeCell ref="A271:B271"/>
    <mergeCell ref="A276:B276"/>
    <mergeCell ref="A253:B253"/>
    <mergeCell ref="A258:B258"/>
    <mergeCell ref="A263:A265"/>
    <mergeCell ref="D263:L263"/>
    <mergeCell ref="A266:B266"/>
    <mergeCell ref="A240:B240"/>
    <mergeCell ref="A245:A247"/>
    <mergeCell ref="D245:L245"/>
    <mergeCell ref="A248:B248"/>
    <mergeCell ref="A249:B249"/>
    <mergeCell ref="A227:A229"/>
    <mergeCell ref="D227:L227"/>
    <mergeCell ref="A230:B230"/>
    <mergeCell ref="A231:B231"/>
    <mergeCell ref="A235:B235"/>
    <mergeCell ref="D209:L209"/>
    <mergeCell ref="A212:B212"/>
    <mergeCell ref="A213:B213"/>
    <mergeCell ref="A217:B217"/>
    <mergeCell ref="A222:B222"/>
    <mergeCell ref="A194:B194"/>
    <mergeCell ref="A195:B195"/>
    <mergeCell ref="A199:B199"/>
    <mergeCell ref="A204:B204"/>
    <mergeCell ref="A209:A211"/>
    <mergeCell ref="A177:B177"/>
    <mergeCell ref="A181:B181"/>
    <mergeCell ref="A186:B186"/>
    <mergeCell ref="A191:A193"/>
    <mergeCell ref="D191:L191"/>
    <mergeCell ref="A163:B163"/>
    <mergeCell ref="A168:B168"/>
    <mergeCell ref="A173:A175"/>
    <mergeCell ref="D173:L173"/>
    <mergeCell ref="A176:B176"/>
    <mergeCell ref="A132:B132"/>
    <mergeCell ref="A155:A157"/>
    <mergeCell ref="D155:L155"/>
    <mergeCell ref="A158:B158"/>
    <mergeCell ref="A159:B159"/>
    <mergeCell ref="A137:A139"/>
    <mergeCell ref="D137:L137"/>
    <mergeCell ref="A140:B140"/>
    <mergeCell ref="A141:B141"/>
    <mergeCell ref="A145:B145"/>
    <mergeCell ref="A150:B150"/>
    <mergeCell ref="A119:A121"/>
    <mergeCell ref="D119:L119"/>
    <mergeCell ref="A122:B122"/>
    <mergeCell ref="A123:B123"/>
    <mergeCell ref="A127:B127"/>
    <mergeCell ref="A45:L45"/>
    <mergeCell ref="A1:L2"/>
    <mergeCell ref="A3:L3"/>
    <mergeCell ref="A5:L5"/>
    <mergeCell ref="B8:H8"/>
    <mergeCell ref="A9:A11"/>
    <mergeCell ref="B19:H19"/>
    <mergeCell ref="A20:A22"/>
    <mergeCell ref="A38:L38"/>
    <mergeCell ref="A44:L44"/>
    <mergeCell ref="A4:C4"/>
    <mergeCell ref="D294:L294"/>
    <mergeCell ref="A47:A49"/>
    <mergeCell ref="D47:L47"/>
    <mergeCell ref="A50:B50"/>
    <mergeCell ref="A51:B51"/>
    <mergeCell ref="A55:B55"/>
    <mergeCell ref="A60:B60"/>
    <mergeCell ref="D101:L101"/>
    <mergeCell ref="A105:B105"/>
    <mergeCell ref="A109:B109"/>
    <mergeCell ref="A114:B114"/>
    <mergeCell ref="A86:B86"/>
    <mergeCell ref="A87:B87"/>
    <mergeCell ref="A91:B91"/>
    <mergeCell ref="A96:B96"/>
    <mergeCell ref="A101:A103"/>
    <mergeCell ref="A297:B297"/>
    <mergeCell ref="A7:L7"/>
    <mergeCell ref="A65:A67"/>
    <mergeCell ref="D65:L65"/>
    <mergeCell ref="A68:B68"/>
    <mergeCell ref="A69:B69"/>
    <mergeCell ref="A73:B73"/>
    <mergeCell ref="A78:B78"/>
    <mergeCell ref="A83:A85"/>
    <mergeCell ref="D83:L83"/>
    <mergeCell ref="A282:A284"/>
    <mergeCell ref="D282:L282"/>
    <mergeCell ref="A285:B285"/>
    <mergeCell ref="A291:B291"/>
    <mergeCell ref="A294:A296"/>
    <mergeCell ref="A104:B104"/>
  </mergeCells>
  <printOptions headings="1"/>
  <pageMargins left="0.17" right="0" top="0.78" bottom="0.5" header="0.22" footer="0.16"/>
  <pageSetup scale="68" firstPageNumber="28" fitToHeight="0" orientation="landscape" useFirstPageNumber="1" horizontalDpi="1200" verticalDpi="1200" r:id="rId1"/>
  <headerFooter alignWithMargins="0">
    <oddHeader>&amp;L&amp;8Page &amp;P&amp;C
&amp;"Arial,Bold"CARES, CRRSA, ARP Schedule&amp;"Arial,Regular" 
(Detailed Schedule of Receipts and Disbursements)&amp;R&amp;8Page &amp;P</oddHeader>
    <oddFooter>&amp;L&amp;8&amp;Z&amp;F, &amp;D</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pageSetUpPr fitToPage="1"/>
  </sheetPr>
  <dimension ref="A1:N27"/>
  <sheetViews>
    <sheetView showGridLines="0" defaultGridColor="0" colorId="8" zoomScale="110" zoomScaleNormal="110" workbookViewId="0">
      <selection activeCell="I8" sqref="I8"/>
    </sheetView>
  </sheetViews>
  <sheetFormatPr baseColWidth="10" defaultColWidth="9.1640625" defaultRowHeight="14"/>
  <cols>
    <col min="1" max="1" width="28.83203125" style="154" customWidth="1"/>
    <col min="2" max="2" width="5.6640625" style="123" customWidth="1"/>
    <col min="3" max="6" width="12.83203125" style="123" customWidth="1"/>
    <col min="7" max="7" width="6.5" style="123" customWidth="1"/>
    <col min="8" max="8" width="14.1640625" style="123" customWidth="1"/>
    <col min="9" max="9" width="12.83203125" style="123" customWidth="1"/>
    <col min="10" max="10" width="16.83203125" style="123" customWidth="1"/>
    <col min="11" max="11" width="15.5" style="123" customWidth="1"/>
    <col min="12" max="12" width="13.83203125" style="123" customWidth="1"/>
    <col min="13" max="16384" width="9.1640625" style="123"/>
  </cols>
  <sheetData>
    <row r="1" spans="1:14" ht="33" customHeight="1">
      <c r="A1" s="2022" t="s">
        <v>1385</v>
      </c>
      <c r="B1" s="2023"/>
      <c r="C1" s="2024"/>
      <c r="D1" s="420"/>
      <c r="E1" s="421"/>
      <c r="F1" s="421"/>
      <c r="G1" s="422"/>
      <c r="H1" s="423"/>
      <c r="I1" s="421"/>
      <c r="J1" s="2020"/>
      <c r="K1" s="2021"/>
      <c r="L1" s="2021"/>
    </row>
    <row r="2" spans="1:14" ht="69.75" customHeight="1">
      <c r="A2" s="424" t="s">
        <v>1299</v>
      </c>
      <c r="B2" s="425" t="s">
        <v>324</v>
      </c>
      <c r="C2" s="932" t="str">
        <f>"Cost                     Beginning                July 1, "&amp;'AFR22'!$E$2-1</f>
        <v>Cost                     Beginning                July 1, 2021</v>
      </c>
      <c r="D2" s="932" t="str">
        <f>"Add:                     Additions           July 1, "&amp;'AFR22'!E2-1&amp;" thru June 30, "&amp;'AFR22'!E2</f>
        <v>Add:                     Additions           July 1, 2021 thru June 30, 2022</v>
      </c>
      <c r="E2" s="932" t="str">
        <f>"Less:  Deletions   July 1, "&amp;'AFR22'!E2-1&amp;" thru June 30, "&amp;'AFR22'!E2</f>
        <v>Less:  Deletions   July 1, 2021 thru June 30, 2022</v>
      </c>
      <c r="F2" s="932" t="str">
        <f>"Cost Ending                      June 30, "&amp;'AFR22'!E2</f>
        <v>Cost Ending                      June 30, 2022</v>
      </c>
      <c r="G2" s="932" t="s">
        <v>539</v>
      </c>
      <c r="H2" s="932" t="str">
        <f>"Accumlated Depreciation Beginning                July 1, "&amp;'AFR22'!$E$2-1</f>
        <v>Accumlated Depreciation Beginning                July 1, 2021</v>
      </c>
      <c r="I2" s="932" t="str">
        <f>"Add:  Depreciation Allowable                 July 1, "&amp;'AFR22'!E2-1&amp;" thru June 30, "&amp;'AFR22'!E2</f>
        <v>Add:  Depreciation Allowable                 July 1, 2021 thru June 30, 2022</v>
      </c>
      <c r="J2" s="932" t="str">
        <f>"Less:  Depreciation Deletions                                   July 1, "&amp;'AFR22'!E2-1&amp;" thru               June 30, "&amp;'AFR22'!E2</f>
        <v>Less:  Depreciation Deletions                                   July 1, 2021 thru               June 30, 2022</v>
      </c>
      <c r="K2" s="932" t="str">
        <f>"Accumulated Depreciation Ending              June 30, "&amp;'AFR22'!E2</f>
        <v>Accumulated Depreciation Ending              June 30, 2022</v>
      </c>
      <c r="L2" s="932" t="str">
        <f>"Ending Balance Undepreciated           June 30, "&amp;'AFR22'!E2</f>
        <v>Ending Balance Undepreciated           June 30, 2022</v>
      </c>
      <c r="M2" s="426"/>
      <c r="N2" s="426"/>
    </row>
    <row r="3" spans="1:14" ht="15" thickBot="1">
      <c r="A3" s="625" t="s">
        <v>796</v>
      </c>
      <c r="B3" s="626">
        <v>210</v>
      </c>
      <c r="C3" s="881"/>
      <c r="D3" s="881"/>
      <c r="E3" s="881"/>
      <c r="F3" s="877">
        <f>(C3+D3)-E3</f>
        <v>0</v>
      </c>
      <c r="G3" s="428"/>
      <c r="H3" s="427"/>
      <c r="I3" s="427"/>
      <c r="J3" s="427"/>
      <c r="K3" s="671">
        <f>(H3+I3)-J3</f>
        <v>0</v>
      </c>
      <c r="L3" s="671">
        <f>F3-K3</f>
        <v>0</v>
      </c>
      <c r="M3" s="426"/>
      <c r="N3" s="426"/>
    </row>
    <row r="4" spans="1:14" ht="15" customHeight="1" thickTop="1">
      <c r="A4" s="627" t="s">
        <v>140</v>
      </c>
      <c r="B4" s="626">
        <v>220</v>
      </c>
      <c r="C4" s="864"/>
      <c r="D4" s="864"/>
      <c r="E4" s="864"/>
      <c r="F4" s="863"/>
      <c r="G4" s="429"/>
      <c r="H4" s="430"/>
      <c r="I4" s="430"/>
      <c r="J4" s="430"/>
      <c r="K4" s="431"/>
      <c r="L4" s="387"/>
    </row>
    <row r="5" spans="1:14" ht="15" thickBot="1">
      <c r="A5" s="391" t="s">
        <v>797</v>
      </c>
      <c r="B5" s="432">
        <v>221</v>
      </c>
      <c r="C5" s="878">
        <v>6457620</v>
      </c>
      <c r="D5" s="878"/>
      <c r="E5" s="878"/>
      <c r="F5" s="877">
        <f>(C5+D5)-E5</f>
        <v>6457620</v>
      </c>
      <c r="G5" s="429"/>
      <c r="H5" s="433"/>
      <c r="I5" s="433"/>
      <c r="J5" s="433"/>
      <c r="K5" s="397"/>
      <c r="L5" s="671">
        <f>F5-K5</f>
        <v>6457620</v>
      </c>
    </row>
    <row r="6" spans="1:14" ht="16" thickTop="1" thickBot="1">
      <c r="A6" s="391" t="s">
        <v>996</v>
      </c>
      <c r="B6" s="432">
        <v>222</v>
      </c>
      <c r="C6" s="858">
        <v>14625</v>
      </c>
      <c r="D6" s="858"/>
      <c r="E6" s="858">
        <v>14625</v>
      </c>
      <c r="F6" s="877">
        <f>(C6+D6)-E6</f>
        <v>0</v>
      </c>
      <c r="G6" s="429">
        <v>50</v>
      </c>
      <c r="H6" s="382"/>
      <c r="I6" s="382"/>
      <c r="J6" s="382"/>
      <c r="K6" s="671">
        <f>(H6+I6)-J6</f>
        <v>0</v>
      </c>
      <c r="L6" s="671">
        <f>F6-K6</f>
        <v>0</v>
      </c>
    </row>
    <row r="7" spans="1:14" ht="15" customHeight="1" thickTop="1">
      <c r="A7" s="627" t="s">
        <v>141</v>
      </c>
      <c r="B7" s="626">
        <v>230</v>
      </c>
      <c r="C7" s="864"/>
      <c r="D7" s="864"/>
      <c r="E7" s="864"/>
      <c r="F7" s="863"/>
      <c r="G7" s="434"/>
      <c r="H7" s="392"/>
      <c r="I7" s="392"/>
      <c r="J7" s="392"/>
      <c r="K7" s="387"/>
      <c r="L7" s="387"/>
    </row>
    <row r="8" spans="1:14" ht="15" thickBot="1">
      <c r="A8" s="391" t="s">
        <v>997</v>
      </c>
      <c r="B8" s="432">
        <v>231</v>
      </c>
      <c r="C8" s="858">
        <v>82564404</v>
      </c>
      <c r="D8" s="858">
        <v>960437</v>
      </c>
      <c r="E8" s="858"/>
      <c r="F8" s="877">
        <f>(C8+D8)-E8</f>
        <v>83524841</v>
      </c>
      <c r="G8" s="434">
        <v>50</v>
      </c>
      <c r="H8" s="382">
        <v>33110091</v>
      </c>
      <c r="I8" s="382">
        <v>2233843</v>
      </c>
      <c r="J8" s="382"/>
      <c r="K8" s="671">
        <f>(H8+I8)-J8</f>
        <v>35343934</v>
      </c>
      <c r="L8" s="671">
        <f>F8-K8</f>
        <v>48180907</v>
      </c>
    </row>
    <row r="9" spans="1:14" ht="16" thickTop="1" thickBot="1">
      <c r="A9" s="391" t="s">
        <v>998</v>
      </c>
      <c r="B9" s="432">
        <v>232</v>
      </c>
      <c r="C9" s="858">
        <v>0</v>
      </c>
      <c r="D9" s="858"/>
      <c r="E9" s="858"/>
      <c r="F9" s="877">
        <f>(C9+D9)-E9</f>
        <v>0</v>
      </c>
      <c r="G9" s="434">
        <v>20</v>
      </c>
      <c r="H9" s="382"/>
      <c r="I9" s="382"/>
      <c r="J9" s="382"/>
      <c r="K9" s="671">
        <f>(H9+I9)-J9</f>
        <v>0</v>
      </c>
      <c r="L9" s="671">
        <f>F9-K9</f>
        <v>0</v>
      </c>
    </row>
    <row r="10" spans="1:14" ht="26" thickTop="1" thickBot="1">
      <c r="A10" s="435" t="s">
        <v>999</v>
      </c>
      <c r="B10" s="432">
        <v>240</v>
      </c>
      <c r="C10" s="882">
        <v>5882401</v>
      </c>
      <c r="D10" s="882">
        <v>15835</v>
      </c>
      <c r="E10" s="882"/>
      <c r="F10" s="883">
        <f>(C10+D10)-E10</f>
        <v>5898236</v>
      </c>
      <c r="G10" s="434">
        <v>20</v>
      </c>
      <c r="H10" s="436">
        <v>4957762</v>
      </c>
      <c r="I10" s="436">
        <v>153598</v>
      </c>
      <c r="J10" s="436"/>
      <c r="K10" s="671">
        <f>(H10+I10)-J10</f>
        <v>5111360</v>
      </c>
      <c r="L10" s="671">
        <f>F10-K10</f>
        <v>786876</v>
      </c>
    </row>
    <row r="11" spans="1:14" ht="15" thickTop="1">
      <c r="A11" s="628" t="s">
        <v>1012</v>
      </c>
      <c r="B11" s="626">
        <v>250</v>
      </c>
      <c r="C11" s="864"/>
      <c r="D11" s="864"/>
      <c r="E11" s="864"/>
      <c r="F11" s="863"/>
      <c r="G11" s="434"/>
      <c r="H11" s="392"/>
      <c r="I11" s="392"/>
      <c r="J11" s="392"/>
      <c r="K11" s="387"/>
      <c r="L11" s="387"/>
    </row>
    <row r="12" spans="1:14" ht="15" thickBot="1">
      <c r="A12" s="437" t="s">
        <v>1000</v>
      </c>
      <c r="B12" s="432">
        <v>251</v>
      </c>
      <c r="C12" s="858">
        <f>3723988+485245</f>
        <v>4209233</v>
      </c>
      <c r="D12" s="858">
        <v>94173</v>
      </c>
      <c r="E12" s="858">
        <v>25276</v>
      </c>
      <c r="F12" s="877">
        <f>(C12+D12)-E12</f>
        <v>4278130</v>
      </c>
      <c r="G12" s="434">
        <v>10</v>
      </c>
      <c r="H12" s="382">
        <f>3270994+448305</f>
        <v>3719299</v>
      </c>
      <c r="I12" s="382">
        <f>146577+15871</f>
        <v>162448</v>
      </c>
      <c r="J12" s="382">
        <v>25276</v>
      </c>
      <c r="K12" s="671">
        <f>(H12+I12)-J12</f>
        <v>3856471</v>
      </c>
      <c r="L12" s="671">
        <f>F12-K12</f>
        <v>421659</v>
      </c>
    </row>
    <row r="13" spans="1:14" ht="16" thickTop="1" thickBot="1">
      <c r="A13" s="437" t="s">
        <v>1001</v>
      </c>
      <c r="B13" s="432">
        <v>252</v>
      </c>
      <c r="C13" s="858"/>
      <c r="D13" s="858"/>
      <c r="E13" s="858"/>
      <c r="F13" s="877">
        <f>(C13+D13)-E13</f>
        <v>0</v>
      </c>
      <c r="G13" s="434">
        <v>5</v>
      </c>
      <c r="H13" s="382"/>
      <c r="I13" s="382"/>
      <c r="J13" s="382"/>
      <c r="K13" s="671">
        <f>(H13+I13)-J13</f>
        <v>0</v>
      </c>
      <c r="L13" s="671">
        <f>F13-K13</f>
        <v>0</v>
      </c>
    </row>
    <row r="14" spans="1:14" ht="16" thickTop="1" thickBot="1">
      <c r="A14" s="437" t="s">
        <v>1002</v>
      </c>
      <c r="B14" s="432">
        <v>253</v>
      </c>
      <c r="C14" s="858"/>
      <c r="D14" s="858"/>
      <c r="E14" s="858"/>
      <c r="F14" s="877">
        <f>(C14+D14)-E14</f>
        <v>0</v>
      </c>
      <c r="G14" s="434">
        <v>3</v>
      </c>
      <c r="H14" s="382"/>
      <c r="I14" s="382"/>
      <c r="J14" s="382"/>
      <c r="K14" s="671">
        <f>(H14+I14)-J14</f>
        <v>0</v>
      </c>
      <c r="L14" s="671">
        <f>F14-K14</f>
        <v>0</v>
      </c>
    </row>
    <row r="15" spans="1:14" ht="15" customHeight="1" thickTop="1" thickBot="1">
      <c r="A15" s="627" t="s">
        <v>468</v>
      </c>
      <c r="B15" s="626">
        <v>260</v>
      </c>
      <c r="C15" s="858"/>
      <c r="D15" s="858"/>
      <c r="E15" s="858"/>
      <c r="F15" s="877">
        <f>(C15+D15)-E15</f>
        <v>0</v>
      </c>
      <c r="G15" s="438" t="s">
        <v>769</v>
      </c>
      <c r="H15" s="392"/>
      <c r="I15" s="392"/>
      <c r="J15" s="392"/>
      <c r="K15" s="392"/>
      <c r="L15" s="671">
        <f>F15-K15</f>
        <v>0</v>
      </c>
    </row>
    <row r="16" spans="1:14" ht="15" customHeight="1" thickTop="1" thickBot="1">
      <c r="A16" s="667" t="s">
        <v>573</v>
      </c>
      <c r="B16" s="668">
        <v>200</v>
      </c>
      <c r="C16" s="877">
        <f>SUM(C3,C5:C6,C8:C10,C12:C15)</f>
        <v>99128283</v>
      </c>
      <c r="D16" s="877">
        <f>SUM(D3,D5:D6,D8:D10,D12:D15)</f>
        <v>1070445</v>
      </c>
      <c r="E16" s="877">
        <f>SUM(E3,E5:E6,E8:E10,E12:E15)</f>
        <v>39901</v>
      </c>
      <c r="F16" s="877">
        <f>SUM(F3,F5:F6,F8:F10,F12:F15)</f>
        <v>100158827</v>
      </c>
      <c r="G16" s="434"/>
      <c r="H16" s="665">
        <f>SUM(H3,H6,H8:H10,H12:H14,)</f>
        <v>41787152</v>
      </c>
      <c r="I16" s="665">
        <f>SUM(I3,I6,I8:I10,I12:I14,)</f>
        <v>2549889</v>
      </c>
      <c r="J16" s="665">
        <f>SUM(J3,J6,J8:J10,J12:J14,)</f>
        <v>25276</v>
      </c>
      <c r="K16" s="665">
        <f>(H16+I16)-J16</f>
        <v>44311765</v>
      </c>
      <c r="L16" s="665">
        <f>F16-K16</f>
        <v>55847062</v>
      </c>
    </row>
    <row r="17" spans="1:12" ht="15" customHeight="1" thickTop="1" thickBot="1">
      <c r="A17" s="629" t="s">
        <v>240</v>
      </c>
      <c r="B17" s="626">
        <v>700</v>
      </c>
      <c r="C17" s="861"/>
      <c r="D17" s="861"/>
      <c r="E17" s="861"/>
      <c r="F17" s="877">
        <f>SUM('Expenditures 16-24'!I116,'Expenditures 16-24'!I155,'Expenditures 16-24'!I214,'Expenditures 16-24'!I309,'Expenditures 16-24'!I429,'Expenditures 16-24'!I454)</f>
        <v>0</v>
      </c>
      <c r="G17" s="429">
        <v>10</v>
      </c>
      <c r="H17" s="384"/>
      <c r="I17" s="671">
        <f>F17/G17</f>
        <v>0</v>
      </c>
      <c r="J17" s="384"/>
      <c r="K17" s="398"/>
      <c r="L17" s="398"/>
    </row>
    <row r="18" spans="1:12" ht="16" thickTop="1" thickBot="1">
      <c r="A18" s="669" t="s">
        <v>612</v>
      </c>
      <c r="B18" s="670"/>
      <c r="C18" s="386"/>
      <c r="D18" s="386"/>
      <c r="E18" s="386"/>
      <c r="F18" s="439"/>
      <c r="G18" s="440"/>
      <c r="H18" s="387"/>
      <c r="I18" s="665">
        <f>SUM(I16,I17)</f>
        <v>2549889</v>
      </c>
      <c r="J18" s="387"/>
      <c r="K18" s="387"/>
      <c r="L18" s="387"/>
    </row>
    <row r="19" spans="1:12" ht="12" customHeight="1" thickTop="1">
      <c r="F19" s="325"/>
      <c r="L19" s="325"/>
    </row>
    <row r="20" spans="1:12" ht="12" customHeight="1">
      <c r="A20" s="441"/>
      <c r="B20" s="163"/>
      <c r="F20" s="325"/>
      <c r="L20" s="325"/>
    </row>
    <row r="21" spans="1:12" ht="12" customHeight="1">
      <c r="B21" s="163"/>
      <c r="F21" s="325"/>
      <c r="L21" s="325"/>
    </row>
    <row r="22" spans="1:12" ht="12" customHeight="1">
      <c r="B22" s="163"/>
      <c r="F22" s="325"/>
      <c r="L22" s="325"/>
    </row>
    <row r="23" spans="1:12" ht="12" customHeight="1">
      <c r="A23" s="442"/>
      <c r="B23" s="163"/>
      <c r="F23" s="325"/>
      <c r="L23" s="325"/>
    </row>
    <row r="24" spans="1:12" ht="12" customHeight="1">
      <c r="B24" s="163"/>
      <c r="F24" s="325"/>
      <c r="L24" s="325"/>
    </row>
    <row r="25" spans="1:12">
      <c r="F25" s="325"/>
      <c r="L25" s="325"/>
    </row>
    <row r="26" spans="1:12" ht="11" customHeight="1">
      <c r="A26" s="442"/>
      <c r="B26" s="151"/>
      <c r="D26" s="117"/>
    </row>
    <row r="27" spans="1:12">
      <c r="A27" s="442"/>
      <c r="B27" s="151"/>
      <c r="D27" s="117"/>
    </row>
  </sheetData>
  <sheetProtection algorithmName="SHA-512" hashValue="WKWiTYgxg1sDtg28KI8H4/cxmd/HS+Zrh7D7e4BA3Ld9TaxoS3qfum+8+CeE5Du3YpSMABfheAtJHA+OPE1QOA==" saltValue="BqL4f81nUS7pyAwXr/U65A==" spinCount="100000" sheet="1" objects="1" scenarios="1"/>
  <mergeCells count="2">
    <mergeCell ref="J1:L1"/>
    <mergeCell ref="A1:C1"/>
  </mergeCells>
  <phoneticPr fontId="23" type="noConversion"/>
  <printOptions headings="1"/>
  <pageMargins left="0.25" right="0.17" top="1.1000000000000001" bottom="0.66" header="0.39" footer="0.17"/>
  <pageSetup scale="74" firstPageNumber="36" orientation="landscape" useFirstPageNumber="1" r:id="rId1"/>
  <headerFooter alignWithMargins="0">
    <oddHeader>&amp;L&amp;8Page &amp;P&amp;C &amp;R&amp;8Page &amp;P</oddHeader>
    <oddFooter>&amp;L&amp;8Print Date: &amp;D
&amp;F</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48">
    <pageSetUpPr fitToPage="1"/>
  </sheetPr>
  <dimension ref="A1:H222"/>
  <sheetViews>
    <sheetView showGridLines="0" defaultGridColor="0" topLeftCell="A8" colorId="8" zoomScaleNormal="100" workbookViewId="0">
      <selection activeCell="I41" sqref="I41"/>
    </sheetView>
  </sheetViews>
  <sheetFormatPr baseColWidth="10" defaultColWidth="8.6640625" defaultRowHeight="11"/>
  <cols>
    <col min="1" max="1" width="22.1640625" style="1055" customWidth="1"/>
    <col min="2" max="2" width="31.83203125" style="1055" customWidth="1"/>
    <col min="3" max="3" width="6.6640625" style="1058" customWidth="1"/>
    <col min="4" max="4" width="55.6640625" style="1055" customWidth="1"/>
    <col min="5" max="5" width="3.1640625" style="1058" customWidth="1"/>
    <col min="6" max="6" width="17.5" style="1055" customWidth="1"/>
    <col min="7" max="7" width="0.83203125" style="1055" customWidth="1"/>
    <col min="8" max="8" width="2.33203125" style="1055" customWidth="1"/>
    <col min="9" max="16384" width="8.6640625" style="1055"/>
  </cols>
  <sheetData>
    <row r="1" spans="1:7" ht="19.5" customHeight="1" thickTop="1">
      <c r="A1" s="2029" t="str">
        <f>"ESTIMATED OPERATING EXPENSE PER PUPIL (OEPP)/PER CAPITA TUITION CHARGE (PCTC) COMPUTATIONS ("&amp;'AFR22'!E2-1&amp;" - "&amp;'AFR22'!E2&amp;")"</f>
        <v>ESTIMATED OPERATING EXPENSE PER PUPIL (OEPP)/PER CAPITA TUITION CHARGE (PCTC) COMPUTATIONS (2021 - 2022)</v>
      </c>
      <c r="B1" s="2030"/>
      <c r="C1" s="2030"/>
      <c r="D1" s="2030"/>
      <c r="E1" s="2030"/>
      <c r="F1" s="2031"/>
      <c r="G1" s="1054"/>
    </row>
    <row r="2" spans="1:7" ht="15" customHeight="1" thickBot="1">
      <c r="A2" s="2032" t="s">
        <v>419</v>
      </c>
      <c r="B2" s="2033"/>
      <c r="C2" s="2033"/>
      <c r="D2" s="2033"/>
      <c r="E2" s="2033"/>
      <c r="F2" s="2034"/>
      <c r="G2" s="1056"/>
    </row>
    <row r="3" spans="1:7" ht="5.25" customHeight="1" thickTop="1">
      <c r="A3" s="1057"/>
    </row>
    <row r="4" spans="1:7" ht="12.25" customHeight="1">
      <c r="A4" s="1059" t="s">
        <v>958</v>
      </c>
      <c r="B4" s="1060" t="s">
        <v>112</v>
      </c>
      <c r="D4" s="1061" t="s">
        <v>451</v>
      </c>
      <c r="F4" s="1060" t="s">
        <v>771</v>
      </c>
    </row>
    <row r="5" spans="1:7" ht="7.5" customHeight="1">
      <c r="A5" s="2035"/>
      <c r="B5" s="2036"/>
      <c r="C5" s="2036"/>
      <c r="D5" s="2036"/>
      <c r="E5" s="2036"/>
      <c r="F5" s="2036"/>
    </row>
    <row r="6" spans="1:7" ht="13.5" customHeight="1" thickBot="1">
      <c r="A6" s="2026" t="s">
        <v>984</v>
      </c>
      <c r="B6" s="2027"/>
      <c r="C6" s="2027"/>
      <c r="D6" s="2027"/>
      <c r="E6" s="2027"/>
      <c r="F6" s="2028"/>
    </row>
    <row r="7" spans="1:7" ht="12" thickTop="1">
      <c r="A7" s="1062" t="s">
        <v>442</v>
      </c>
    </row>
    <row r="8" spans="1:7">
      <c r="A8" s="444" t="s">
        <v>403</v>
      </c>
      <c r="B8" s="1063" t="s">
        <v>1625</v>
      </c>
      <c r="D8" s="444" t="s">
        <v>441</v>
      </c>
      <c r="E8" s="1058" t="s">
        <v>861</v>
      </c>
      <c r="F8" s="884">
        <f>'Expenditures 16-24'!K116</f>
        <v>23152374</v>
      </c>
    </row>
    <row r="9" spans="1:7">
      <c r="A9" s="444" t="s">
        <v>404</v>
      </c>
      <c r="B9" s="1063" t="s">
        <v>1626</v>
      </c>
      <c r="D9" s="444" t="s">
        <v>441</v>
      </c>
      <c r="F9" s="885">
        <f>'Expenditures 16-24'!K155</f>
        <v>2841527</v>
      </c>
      <c r="G9" s="1064"/>
    </row>
    <row r="10" spans="1:7">
      <c r="A10" s="444" t="s">
        <v>439</v>
      </c>
      <c r="B10" s="1063" t="s">
        <v>1627</v>
      </c>
      <c r="D10" s="444" t="s">
        <v>441</v>
      </c>
      <c r="F10" s="885">
        <f>'Expenditures 16-24'!K178</f>
        <v>3497556</v>
      </c>
      <c r="G10" s="1064"/>
    </row>
    <row r="11" spans="1:7">
      <c r="A11" s="444" t="s">
        <v>405</v>
      </c>
      <c r="B11" s="1063" t="s">
        <v>1628</v>
      </c>
      <c r="D11" s="444" t="s">
        <v>441</v>
      </c>
      <c r="F11" s="885">
        <f>'Expenditures 16-24'!K214</f>
        <v>2597361</v>
      </c>
      <c r="G11" s="1064"/>
    </row>
    <row r="12" spans="1:7">
      <c r="A12" s="444" t="s">
        <v>406</v>
      </c>
      <c r="B12" s="1063" t="s">
        <v>1779</v>
      </c>
      <c r="D12" s="444" t="s">
        <v>441</v>
      </c>
      <c r="F12" s="885">
        <f>'Expenditures 16-24'!K292</f>
        <v>720010</v>
      </c>
      <c r="G12" s="1064"/>
    </row>
    <row r="13" spans="1:7">
      <c r="A13" s="444" t="s">
        <v>104</v>
      </c>
      <c r="B13" s="1063" t="s">
        <v>1780</v>
      </c>
      <c r="D13" s="444" t="s">
        <v>441</v>
      </c>
      <c r="F13" s="885">
        <f>'Expenditures 16-24'!K429</f>
        <v>95619</v>
      </c>
      <c r="G13" s="1064"/>
    </row>
    <row r="14" spans="1:7" ht="12" customHeight="1" thickBot="1">
      <c r="A14" s="1065"/>
      <c r="B14" s="1066"/>
      <c r="C14" s="1067"/>
      <c r="D14" s="1068" t="s">
        <v>441</v>
      </c>
      <c r="E14" s="1067" t="s">
        <v>861</v>
      </c>
      <c r="F14" s="886">
        <f>SUM(F8:F13)</f>
        <v>32904447</v>
      </c>
    </row>
    <row r="15" spans="1:7" ht="3.75" customHeight="1" thickTop="1">
      <c r="F15" s="1069"/>
    </row>
    <row r="16" spans="1:7" ht="12" customHeight="1">
      <c r="A16" s="1070" t="s">
        <v>452</v>
      </c>
      <c r="B16" s="151"/>
      <c r="C16" s="151"/>
      <c r="F16" s="1069"/>
    </row>
    <row r="17" spans="1:6" ht="4.5" customHeight="1">
      <c r="A17" s="1070"/>
      <c r="B17" s="151"/>
      <c r="C17" s="151"/>
      <c r="F17" s="1069"/>
    </row>
    <row r="18" spans="1:6" ht="12">
      <c r="A18" s="444" t="s">
        <v>405</v>
      </c>
      <c r="B18" s="1063" t="s">
        <v>1673</v>
      </c>
      <c r="C18" s="1071">
        <f>'Revenues 10-15'!B43</f>
        <v>1412</v>
      </c>
      <c r="D18" s="1072" t="str">
        <f>'Revenues 10-15'!A43</f>
        <v>Regular - Transp Fees from Other Districts (In State)</v>
      </c>
      <c r="E18" s="1058" t="s">
        <v>861</v>
      </c>
      <c r="F18" s="887">
        <f>'Revenues 10-15'!F43</f>
        <v>6820</v>
      </c>
    </row>
    <row r="19" spans="1:6" ht="12">
      <c r="A19" s="444" t="s">
        <v>405</v>
      </c>
      <c r="B19" s="1063" t="s">
        <v>1674</v>
      </c>
      <c r="C19" s="1073">
        <f>'Revenues 10-15'!B47</f>
        <v>1421</v>
      </c>
      <c r="D19" s="1074" t="str">
        <f>'Revenues 10-15'!A47</f>
        <v>Summer Sch - Transp. Fees from Pupils or Parents (In State)</v>
      </c>
      <c r="E19" s="1075"/>
      <c r="F19" s="1076">
        <f>'Revenues 10-15'!F47</f>
        <v>0</v>
      </c>
    </row>
    <row r="20" spans="1:6" ht="12">
      <c r="A20" s="444" t="s">
        <v>405</v>
      </c>
      <c r="B20" s="1063" t="s">
        <v>4859</v>
      </c>
      <c r="C20" s="1071">
        <f>'Revenues 10-15'!B48</f>
        <v>1422</v>
      </c>
      <c r="D20" s="1072" t="str">
        <f>'Revenues 10-15'!A48</f>
        <v>Summer Sch - Transp. Fees from Other Districts (In State)</v>
      </c>
      <c r="F20" s="888">
        <f>'Revenues 10-15'!F48</f>
        <v>0</v>
      </c>
    </row>
    <row r="21" spans="1:6" ht="12">
      <c r="A21" s="444" t="s">
        <v>405</v>
      </c>
      <c r="B21" s="1063" t="s">
        <v>1675</v>
      </c>
      <c r="C21" s="1073">
        <f>'Revenues 10-15'!B49</f>
        <v>1423</v>
      </c>
      <c r="D21" s="1072" t="str">
        <f>'Revenues 10-15'!A49</f>
        <v>Summer Sch - Transp. Fees from Other Sources (In State)</v>
      </c>
      <c r="F21" s="889">
        <f>'Revenues 10-15'!F49</f>
        <v>0</v>
      </c>
    </row>
    <row r="22" spans="1:6" ht="12">
      <c r="A22" s="444" t="s">
        <v>405</v>
      </c>
      <c r="B22" s="1063" t="s">
        <v>1676</v>
      </c>
      <c r="C22" s="1073">
        <f>'Revenues 10-15'!B50</f>
        <v>1424</v>
      </c>
      <c r="D22" s="1072" t="str">
        <f>'Revenues 10-15'!A50</f>
        <v>Summer Sch - Transp. Fees from Other Sources (Out of State)</v>
      </c>
      <c r="F22" s="889">
        <f>'Revenues 10-15'!F50</f>
        <v>0</v>
      </c>
    </row>
    <row r="23" spans="1:6" ht="12">
      <c r="A23" s="444" t="s">
        <v>405</v>
      </c>
      <c r="B23" s="1063" t="s">
        <v>1748</v>
      </c>
      <c r="C23" s="1071">
        <f>'Revenues 10-15'!B52</f>
        <v>1432</v>
      </c>
      <c r="D23" s="1072" t="str">
        <f>'Revenues 10-15'!A52</f>
        <v>CTE - Transp Fees from Other Districts (In State)</v>
      </c>
      <c r="F23" s="889">
        <f>'Revenues 10-15'!F52</f>
        <v>0</v>
      </c>
    </row>
    <row r="24" spans="1:6" ht="12">
      <c r="A24" s="444" t="s">
        <v>405</v>
      </c>
      <c r="B24" s="1063" t="s">
        <v>1677</v>
      </c>
      <c r="C24" s="1071">
        <f>'Revenues 10-15'!B56</f>
        <v>1442</v>
      </c>
      <c r="D24" s="1072" t="str">
        <f>'Revenues 10-15'!A56</f>
        <v>Special Ed - Transp Fees from Other Districts (In State)</v>
      </c>
      <c r="F24" s="889">
        <f>'Revenues 10-15'!F56</f>
        <v>0</v>
      </c>
    </row>
    <row r="25" spans="1:6" ht="12">
      <c r="A25" s="444" t="s">
        <v>405</v>
      </c>
      <c r="B25" s="1063" t="s">
        <v>1678</v>
      </c>
      <c r="C25" s="1071">
        <f>'Revenues 10-15'!B59</f>
        <v>1451</v>
      </c>
      <c r="D25" s="1072" t="str">
        <f>'Revenues 10-15'!A59</f>
        <v>Adult - Transp Fees from Pupils or Parents (In State)</v>
      </c>
      <c r="F25" s="889">
        <f>'Revenues 10-15'!F59</f>
        <v>0</v>
      </c>
    </row>
    <row r="26" spans="1:6" ht="12">
      <c r="A26" s="444" t="s">
        <v>405</v>
      </c>
      <c r="B26" s="1063" t="s">
        <v>1679</v>
      </c>
      <c r="C26" s="1071">
        <f>'Revenues 10-15'!B60</f>
        <v>1452</v>
      </c>
      <c r="D26" s="1072" t="str">
        <f>'Revenues 10-15'!A60</f>
        <v>Adult - Transp Fees from Other Districts (In State)</v>
      </c>
      <c r="F26" s="889">
        <f>'Revenues 10-15'!F60</f>
        <v>0</v>
      </c>
    </row>
    <row r="27" spans="1:6" ht="12">
      <c r="A27" s="444" t="s">
        <v>405</v>
      </c>
      <c r="B27" s="1063" t="s">
        <v>1680</v>
      </c>
      <c r="C27" s="1071">
        <f>'Revenues 10-15'!B61</f>
        <v>1453</v>
      </c>
      <c r="D27" s="1072" t="str">
        <f>'Revenues 10-15'!A61</f>
        <v>Adult - Transp Fees from Other Sources (In State)</v>
      </c>
      <c r="F27" s="889">
        <f>'Revenues 10-15'!F61</f>
        <v>0</v>
      </c>
    </row>
    <row r="28" spans="1:6" ht="12">
      <c r="A28" s="444" t="s">
        <v>405</v>
      </c>
      <c r="B28" s="1063" t="s">
        <v>1681</v>
      </c>
      <c r="C28" s="1071">
        <f>'Revenues 10-15'!B62</f>
        <v>1454</v>
      </c>
      <c r="D28" s="1072" t="str">
        <f>'Revenues 10-15'!A62</f>
        <v>Adult - Transp Fees from Other Sources (Out of State)</v>
      </c>
      <c r="F28" s="889">
        <f>'Revenues 10-15'!F62</f>
        <v>0</v>
      </c>
    </row>
    <row r="29" spans="1:6">
      <c r="A29" s="444" t="s">
        <v>978</v>
      </c>
      <c r="B29" s="1063" t="s">
        <v>1682</v>
      </c>
      <c r="C29" s="1077">
        <f>'Revenues 10-15'!B151</f>
        <v>3410</v>
      </c>
      <c r="D29" s="1078" t="str">
        <f>'Revenues 10-15'!A151</f>
        <v>Adult Ed (from ICCB)</v>
      </c>
      <c r="F29" s="889">
        <f>SUM('Revenues 10-15'!D151,'Revenues 10-15'!F151)</f>
        <v>0</v>
      </c>
    </row>
    <row r="30" spans="1:6">
      <c r="A30" s="444" t="s">
        <v>978</v>
      </c>
      <c r="B30" s="1063" t="s">
        <v>1683</v>
      </c>
      <c r="C30" s="1077">
        <f>'Revenues 10-15'!B152</f>
        <v>3499</v>
      </c>
      <c r="D30" s="1078" t="str">
        <f>'Revenues 10-15'!A152</f>
        <v>Adult Ed - Other (Describe &amp; Itemize)</v>
      </c>
      <c r="F30" s="1079">
        <f>('Revenues 10-15'!D152+'Revenues 10-15'!F152)</f>
        <v>0</v>
      </c>
    </row>
    <row r="31" spans="1:6" ht="12">
      <c r="A31" s="444" t="s">
        <v>978</v>
      </c>
      <c r="B31" s="1063" t="s">
        <v>1684</v>
      </c>
      <c r="C31" s="1071">
        <f>'Revenues 10-15'!B213</f>
        <v>4600</v>
      </c>
      <c r="D31" s="1080" t="str">
        <f>'Revenues 10-15'!A213</f>
        <v>Fed - Spec Education - Preschool Flow-Through</v>
      </c>
      <c r="E31" s="443"/>
      <c r="F31" s="889">
        <f>SUM('Revenues 10-15'!D213,'Revenues 10-15'!F213)</f>
        <v>0</v>
      </c>
    </row>
    <row r="32" spans="1:6" ht="12">
      <c r="A32" s="444" t="s">
        <v>978</v>
      </c>
      <c r="B32" s="1063" t="s">
        <v>1685</v>
      </c>
      <c r="C32" s="1071">
        <f>'Revenues 10-15'!B214</f>
        <v>4605</v>
      </c>
      <c r="D32" s="1081" t="str">
        <f>'Revenues 10-15'!A214</f>
        <v>Fed - Spec Education - Preschool Discretionary</v>
      </c>
      <c r="E32" s="443"/>
      <c r="F32" s="889">
        <f>SUM('Revenues 10-15'!D214,'Revenues 10-15'!F214)</f>
        <v>0</v>
      </c>
    </row>
    <row r="33" spans="1:6" ht="12">
      <c r="A33" s="444" t="s">
        <v>404</v>
      </c>
      <c r="B33" s="1063" t="s">
        <v>1686</v>
      </c>
      <c r="C33" s="1071">
        <f>'Revenues 10-15'!B224</f>
        <v>4810</v>
      </c>
      <c r="D33" s="1080" t="str">
        <f>'Revenues 10-15'!A224</f>
        <v>Federal - Adult Education</v>
      </c>
      <c r="F33" s="889">
        <f>'Revenues 10-15'!D224</f>
        <v>0</v>
      </c>
    </row>
    <row r="34" spans="1:6" ht="12">
      <c r="A34" s="444" t="s">
        <v>403</v>
      </c>
      <c r="B34" s="444" t="s">
        <v>1629</v>
      </c>
      <c r="C34" s="1082" t="str">
        <f>'Expenditures 16-24'!B7</f>
        <v>1125</v>
      </c>
      <c r="D34" s="1083" t="str">
        <f>'Expenditures 16-24'!A7</f>
        <v>Pre-K Programs</v>
      </c>
      <c r="F34" s="889">
        <f>'Expenditures 16-24'!K7-SUM('Expenditures 16-24'!G7,'Expenditures 16-24'!I7)</f>
        <v>0</v>
      </c>
    </row>
    <row r="35" spans="1:6" ht="12">
      <c r="A35" s="444" t="s">
        <v>403</v>
      </c>
      <c r="B35" s="444" t="s">
        <v>1630</v>
      </c>
      <c r="C35" s="1082" t="str">
        <f>'Expenditures 16-24'!B9</f>
        <v>1225</v>
      </c>
      <c r="D35" s="1083" t="str">
        <f>'Expenditures 16-24'!A9</f>
        <v>Special Education Programs Pre-K</v>
      </c>
      <c r="F35" s="889">
        <f>'Expenditures 16-24'!K9-SUM('Expenditures 16-24'!G9+'Expenditures 16-24'!I9)</f>
        <v>299266</v>
      </c>
    </row>
    <row r="36" spans="1:6" ht="12">
      <c r="A36" s="444" t="s">
        <v>403</v>
      </c>
      <c r="B36" s="444" t="s">
        <v>1631</v>
      </c>
      <c r="C36" s="1082" t="str">
        <f>'Expenditures 16-24'!B11</f>
        <v>1275</v>
      </c>
      <c r="D36" s="1083" t="str">
        <f>'Expenditures 16-24'!A11</f>
        <v>Remedial and Supplemental Programs Pre-K</v>
      </c>
      <c r="F36" s="889">
        <f>'Expenditures 16-24'!K11-SUM('Expenditures 16-24'!G11,'Expenditures 16-24'!I11)</f>
        <v>231689</v>
      </c>
    </row>
    <row r="37" spans="1:6" ht="12">
      <c r="A37" s="444" t="s">
        <v>403</v>
      </c>
      <c r="B37" s="444" t="s">
        <v>1632</v>
      </c>
      <c r="C37" s="1082">
        <f>'Expenditures 16-24'!B12</f>
        <v>1300</v>
      </c>
      <c r="D37" s="1084" t="str">
        <f>'Expenditures 16-24'!A12</f>
        <v>Adult/Continuing Education Programs</v>
      </c>
      <c r="F37" s="889">
        <f>'Expenditures 16-24'!K12-SUM('Expenditures 16-24'!G12+'Expenditures 16-24'!I12)</f>
        <v>0</v>
      </c>
    </row>
    <row r="38" spans="1:6" ht="12">
      <c r="A38" s="444" t="s">
        <v>403</v>
      </c>
      <c r="B38" s="444" t="s">
        <v>1633</v>
      </c>
      <c r="C38" s="1082">
        <f>'Expenditures 16-24'!B15</f>
        <v>1600</v>
      </c>
      <c r="D38" s="1084" t="str">
        <f>'Expenditures 16-24'!A15</f>
        <v>Summer School Programs</v>
      </c>
      <c r="F38" s="889">
        <f>'Expenditures 16-24'!K15-SUM('Expenditures 16-24'!G15,'Expenditures 16-24'!I15)</f>
        <v>67222</v>
      </c>
    </row>
    <row r="39" spans="1:6" ht="12">
      <c r="A39" s="444" t="s">
        <v>403</v>
      </c>
      <c r="B39" s="444" t="s">
        <v>1634</v>
      </c>
      <c r="C39" s="1082" t="str">
        <f>'Expenditures 16-24'!B20</f>
        <v>1910</v>
      </c>
      <c r="D39" s="1084" t="str">
        <f>'Expenditures 16-24'!A20</f>
        <v>Pre-K Programs - Private Tuition</v>
      </c>
      <c r="F39" s="889">
        <f>'Expenditures 16-24'!K20</f>
        <v>0</v>
      </c>
    </row>
    <row r="40" spans="1:6" ht="12">
      <c r="A40" s="444" t="s">
        <v>403</v>
      </c>
      <c r="B40" s="444" t="s">
        <v>1635</v>
      </c>
      <c r="C40" s="1082" t="str">
        <f>'Expenditures 16-24'!B21</f>
        <v>1911</v>
      </c>
      <c r="D40" s="1084" t="str">
        <f>'Expenditures 16-24'!A21</f>
        <v>Regular K-12 Programs - Private Tuition</v>
      </c>
      <c r="F40" s="889">
        <f>'Expenditures 16-24'!K21</f>
        <v>0</v>
      </c>
    </row>
    <row r="41" spans="1:6" ht="12">
      <c r="A41" s="444" t="s">
        <v>403</v>
      </c>
      <c r="B41" s="444" t="s">
        <v>1636</v>
      </c>
      <c r="C41" s="1082" t="str">
        <f>'Expenditures 16-24'!B22</f>
        <v>1912</v>
      </c>
      <c r="D41" s="1084" t="str">
        <f>'Expenditures 16-24'!A22</f>
        <v>Special Education Programs K-12 - Private Tuition</v>
      </c>
      <c r="F41" s="889">
        <f>'Expenditures 16-24'!K22</f>
        <v>0</v>
      </c>
    </row>
    <row r="42" spans="1:6" ht="12">
      <c r="A42" s="444" t="s">
        <v>403</v>
      </c>
      <c r="B42" s="444" t="s">
        <v>1637</v>
      </c>
      <c r="C42" s="1071" t="str">
        <f>'Expenditures 16-24'!B23</f>
        <v>1913</v>
      </c>
      <c r="D42" s="1084" t="str">
        <f>'Expenditures 16-24'!A23</f>
        <v>Special Education Programs Pre-K - Tuition</v>
      </c>
      <c r="F42" s="889">
        <f>'Expenditures 16-24'!K23</f>
        <v>0</v>
      </c>
    </row>
    <row r="43" spans="1:6" ht="12">
      <c r="A43" s="444" t="s">
        <v>403</v>
      </c>
      <c r="B43" s="444" t="s">
        <v>1638</v>
      </c>
      <c r="C43" s="1082" t="str">
        <f>'Expenditures 16-24'!B24</f>
        <v>1914</v>
      </c>
      <c r="D43" s="1084" t="str">
        <f>'Expenditures 16-24'!A24</f>
        <v>Remedial/Supplemental Programs K-12 - Private Tuition</v>
      </c>
      <c r="F43" s="889">
        <f>'Expenditures 16-24'!K24</f>
        <v>0</v>
      </c>
    </row>
    <row r="44" spans="1:6" ht="12">
      <c r="A44" s="444" t="s">
        <v>403</v>
      </c>
      <c r="B44" s="444" t="s">
        <v>1639</v>
      </c>
      <c r="C44" s="1071" t="str">
        <f>'Expenditures 16-24'!B25</f>
        <v>1915</v>
      </c>
      <c r="D44" s="1084" t="str">
        <f>'Expenditures 16-24'!A25</f>
        <v>Remedial/Supplemental Programs Pre-K - Private Tuition</v>
      </c>
      <c r="F44" s="889">
        <f>'Expenditures 16-24'!K25</f>
        <v>0</v>
      </c>
    </row>
    <row r="45" spans="1:6" ht="12">
      <c r="A45" s="444" t="s">
        <v>403</v>
      </c>
      <c r="B45" s="444" t="s">
        <v>1640</v>
      </c>
      <c r="C45" s="1071" t="str">
        <f>'Expenditures 16-24'!B26</f>
        <v>1916</v>
      </c>
      <c r="D45" s="1084" t="str">
        <f>'Expenditures 16-24'!A26</f>
        <v>Adult/Continuing Education Programs - Private Tuition</v>
      </c>
      <c r="F45" s="889">
        <f>'Expenditures 16-24'!K26</f>
        <v>0</v>
      </c>
    </row>
    <row r="46" spans="1:6" ht="12">
      <c r="A46" s="444" t="s">
        <v>403</v>
      </c>
      <c r="B46" s="444" t="s">
        <v>1641</v>
      </c>
      <c r="C46" s="1082" t="str">
        <f>'Expenditures 16-24'!B27</f>
        <v>1917</v>
      </c>
      <c r="D46" s="1084" t="str">
        <f>'Expenditures 16-24'!A27</f>
        <v>CTE Programs - Private Tuition</v>
      </c>
      <c r="F46" s="889">
        <f>'Expenditures 16-24'!K27</f>
        <v>0</v>
      </c>
    </row>
    <row r="47" spans="1:6" ht="12">
      <c r="A47" s="444" t="s">
        <v>403</v>
      </c>
      <c r="B47" s="444" t="s">
        <v>1642</v>
      </c>
      <c r="C47" s="1085" t="str">
        <f>'Expenditures 16-24'!B28</f>
        <v>1918</v>
      </c>
      <c r="D47" s="1064" t="str">
        <f>'Expenditures 16-24'!A28</f>
        <v>Interscholastic Programs - Private Tuition</v>
      </c>
      <c r="F47" s="889">
        <f>'Expenditures 16-24'!K28</f>
        <v>0</v>
      </c>
    </row>
    <row r="48" spans="1:6" ht="12">
      <c r="A48" s="444" t="s">
        <v>403</v>
      </c>
      <c r="B48" s="444" t="s">
        <v>1643</v>
      </c>
      <c r="C48" s="1071" t="str">
        <f>'Expenditures 16-24'!B29</f>
        <v>1919</v>
      </c>
      <c r="D48" s="1084" t="str">
        <f>'Expenditures 16-24'!A29</f>
        <v>Summer School Programs - Private Tuition</v>
      </c>
      <c r="F48" s="889">
        <f>'Expenditures 16-24'!K29</f>
        <v>0</v>
      </c>
    </row>
    <row r="49" spans="1:6" ht="12">
      <c r="A49" s="444" t="s">
        <v>403</v>
      </c>
      <c r="B49" s="444" t="s">
        <v>1644</v>
      </c>
      <c r="C49" s="1082" t="str">
        <f>'Expenditures 16-24'!B30</f>
        <v>1920</v>
      </c>
      <c r="D49" s="1084" t="str">
        <f>'Expenditures 16-24'!A30</f>
        <v>Gifted Programs - Private Tuition</v>
      </c>
      <c r="F49" s="889">
        <f>'Expenditures 16-24'!K30</f>
        <v>0</v>
      </c>
    </row>
    <row r="50" spans="1:6" ht="12">
      <c r="A50" s="444" t="s">
        <v>403</v>
      </c>
      <c r="B50" s="444" t="s">
        <v>1645</v>
      </c>
      <c r="C50" s="1082" t="str">
        <f>'Expenditures 16-24'!B31</f>
        <v>1921</v>
      </c>
      <c r="D50" s="1084" t="str">
        <f>'Expenditures 16-24'!A31</f>
        <v>Bilingual Programs - Private Tuition</v>
      </c>
      <c r="F50" s="889">
        <f>'Expenditures 16-24'!K31</f>
        <v>0</v>
      </c>
    </row>
    <row r="51" spans="1:6" ht="12">
      <c r="A51" s="444" t="s">
        <v>403</v>
      </c>
      <c r="B51" s="444" t="s">
        <v>1646</v>
      </c>
      <c r="C51" s="1082" t="str">
        <f>'Expenditures 16-24'!B32</f>
        <v>1922</v>
      </c>
      <c r="D51" s="1084" t="str">
        <f>'Expenditures 16-24'!A32</f>
        <v>Truants Alternative/Optional Ed Progms - Private Tuition</v>
      </c>
      <c r="F51" s="889">
        <f>'Expenditures 16-24'!K32</f>
        <v>0</v>
      </c>
    </row>
    <row r="52" spans="1:6" ht="12">
      <c r="A52" s="444" t="s">
        <v>403</v>
      </c>
      <c r="B52" s="444" t="s">
        <v>1647</v>
      </c>
      <c r="C52" s="1071" t="str">
        <f>'Expenditures 16-24'!B77</f>
        <v>3000</v>
      </c>
      <c r="D52" s="1084" t="s">
        <v>393</v>
      </c>
      <c r="F52" s="889">
        <f>'Expenditures 16-24'!K77-SUM('Expenditures 16-24'!G77,'Expenditures 16-24'!I77)</f>
        <v>48</v>
      </c>
    </row>
    <row r="53" spans="1:6" ht="12">
      <c r="A53" s="444" t="s">
        <v>403</v>
      </c>
      <c r="B53" s="444" t="s">
        <v>1648</v>
      </c>
      <c r="C53" s="1071">
        <f>'Expenditures 16-24'!B104</f>
        <v>4000</v>
      </c>
      <c r="D53" s="1084" t="str">
        <f>'Expenditures 16-24'!A104</f>
        <v>Total Payments to Other Govt Units</v>
      </c>
      <c r="F53" s="889">
        <f>'Expenditures 16-24'!K104</f>
        <v>381724</v>
      </c>
    </row>
    <row r="54" spans="1:6" ht="12">
      <c r="A54" s="444" t="s">
        <v>403</v>
      </c>
      <c r="B54" s="444" t="s">
        <v>1649</v>
      </c>
      <c r="C54" s="1071" t="s">
        <v>882</v>
      </c>
      <c r="D54" s="1081" t="s">
        <v>976</v>
      </c>
      <c r="F54" s="889">
        <f>'Expenditures 16-24'!G116</f>
        <v>134884</v>
      </c>
    </row>
    <row r="55" spans="1:6" ht="12">
      <c r="A55" s="444" t="s">
        <v>403</v>
      </c>
      <c r="B55" s="444" t="s">
        <v>1650</v>
      </c>
      <c r="C55" s="1071" t="s">
        <v>882</v>
      </c>
      <c r="D55" s="1081" t="s">
        <v>240</v>
      </c>
      <c r="F55" s="889">
        <f>'Expenditures 16-24'!I116</f>
        <v>0</v>
      </c>
    </row>
    <row r="56" spans="1:6" ht="12">
      <c r="A56" s="444" t="s">
        <v>404</v>
      </c>
      <c r="B56" s="444" t="s">
        <v>1651</v>
      </c>
      <c r="C56" s="1082" t="str">
        <f>'Expenditures 16-24'!B134</f>
        <v>3000</v>
      </c>
      <c r="D56" s="1086" t="s">
        <v>393</v>
      </c>
      <c r="F56" s="889">
        <f>'Expenditures 16-24'!K134-SUM('Expenditures 16-24'!G134+'Expenditures 16-24'!I134)</f>
        <v>0</v>
      </c>
    </row>
    <row r="57" spans="1:6" ht="12">
      <c r="A57" s="444" t="s">
        <v>404</v>
      </c>
      <c r="B57" s="444" t="s">
        <v>1652</v>
      </c>
      <c r="C57" s="1071">
        <f>'Expenditures 16-24'!B143</f>
        <v>4000</v>
      </c>
      <c r="D57" s="1083" t="str">
        <f>'Expenditures 16-24'!A143</f>
        <v>Total Payments to Other Govt Units</v>
      </c>
      <c r="F57" s="889">
        <f>'Expenditures 16-24'!K143</f>
        <v>199363</v>
      </c>
    </row>
    <row r="58" spans="1:6" ht="12">
      <c r="A58" s="444" t="s">
        <v>404</v>
      </c>
      <c r="B58" s="444" t="s">
        <v>1653</v>
      </c>
      <c r="C58" s="1082" t="s">
        <v>882</v>
      </c>
      <c r="D58" s="1081" t="s">
        <v>976</v>
      </c>
      <c r="F58" s="890">
        <f>'Expenditures 16-24'!G155</f>
        <v>40258</v>
      </c>
    </row>
    <row r="59" spans="1:6">
      <c r="A59" s="444" t="s">
        <v>404</v>
      </c>
      <c r="B59" s="1055" t="s">
        <v>1654</v>
      </c>
      <c r="C59" s="1071" t="s">
        <v>882</v>
      </c>
      <c r="D59" s="1055" t="s">
        <v>240</v>
      </c>
      <c r="F59" s="889">
        <f>'Expenditures 16-24'!I155</f>
        <v>0</v>
      </c>
    </row>
    <row r="60" spans="1:6">
      <c r="A60" s="444" t="s">
        <v>439</v>
      </c>
      <c r="B60" s="1055" t="s">
        <v>1655</v>
      </c>
      <c r="C60" s="1071">
        <v>4000</v>
      </c>
      <c r="D60" s="1055" t="s">
        <v>260</v>
      </c>
      <c r="F60" s="1079">
        <f>'Expenditures 16-24'!K164</f>
        <v>0</v>
      </c>
    </row>
    <row r="61" spans="1:6" ht="12">
      <c r="A61" s="1087" t="s">
        <v>439</v>
      </c>
      <c r="B61" s="1087" t="s">
        <v>1656</v>
      </c>
      <c r="C61" s="1088" t="str">
        <f>'Expenditures 16-24'!B174</f>
        <v>5300</v>
      </c>
      <c r="D61" s="1089" t="s">
        <v>259</v>
      </c>
      <c r="E61" s="1075"/>
      <c r="F61" s="889">
        <f>'Expenditures 16-24'!K174</f>
        <v>2330000</v>
      </c>
    </row>
    <row r="62" spans="1:6" ht="12">
      <c r="A62" s="444" t="s">
        <v>405</v>
      </c>
      <c r="B62" s="444" t="s">
        <v>1657</v>
      </c>
      <c r="C62" s="1082">
        <f>'Expenditures 16-24'!B189</f>
        <v>3000</v>
      </c>
      <c r="D62" s="1072" t="s">
        <v>393</v>
      </c>
      <c r="F62" s="889">
        <f>'Expenditures 16-24'!K189-SUM('Expenditures 16-24'!G189,'Expenditures 16-24'!I189)</f>
        <v>0</v>
      </c>
    </row>
    <row r="63" spans="1:6" ht="12">
      <c r="A63" s="444" t="s">
        <v>405</v>
      </c>
      <c r="B63" s="444" t="s">
        <v>1658</v>
      </c>
      <c r="C63" s="1082" t="str">
        <f>'Expenditures 16-24'!B200</f>
        <v>4000</v>
      </c>
      <c r="D63" s="1083" t="str">
        <f>'Expenditures 16-24'!A200</f>
        <v>Total Payments to Other Govt Units</v>
      </c>
      <c r="F63" s="889">
        <f>'Expenditures 16-24'!K200</f>
        <v>0</v>
      </c>
    </row>
    <row r="64" spans="1:6" ht="12">
      <c r="A64" s="1087" t="s">
        <v>405</v>
      </c>
      <c r="B64" s="1087" t="s">
        <v>1659</v>
      </c>
      <c r="C64" s="1088" t="str">
        <f>'Expenditures 16-24'!B210</f>
        <v>5300</v>
      </c>
      <c r="D64" s="1086" t="s">
        <v>259</v>
      </c>
      <c r="F64" s="889">
        <f>'Expenditures 16-24'!K210</f>
        <v>0</v>
      </c>
    </row>
    <row r="65" spans="1:6" ht="12">
      <c r="A65" s="444" t="s">
        <v>405</v>
      </c>
      <c r="B65" s="444" t="s">
        <v>1660</v>
      </c>
      <c r="C65" s="1082" t="s">
        <v>882</v>
      </c>
      <c r="D65" s="1081" t="s">
        <v>976</v>
      </c>
      <c r="F65" s="889">
        <f>'Expenditures 16-24'!G214</f>
        <v>0</v>
      </c>
    </row>
    <row r="66" spans="1:6" ht="12">
      <c r="A66" s="444" t="s">
        <v>405</v>
      </c>
      <c r="B66" s="444" t="s">
        <v>1661</v>
      </c>
      <c r="C66" s="1082" t="s">
        <v>882</v>
      </c>
      <c r="D66" s="1081" t="s">
        <v>240</v>
      </c>
      <c r="F66" s="889">
        <f>'Expenditures 16-24'!I214</f>
        <v>0</v>
      </c>
    </row>
    <row r="67" spans="1:6" ht="12">
      <c r="A67" s="444" t="s">
        <v>406</v>
      </c>
      <c r="B67" s="444" t="s">
        <v>1662</v>
      </c>
      <c r="C67" s="1082" t="str">
        <f>'Expenditures 16-24'!B220</f>
        <v>1125</v>
      </c>
      <c r="D67" s="1086" t="str">
        <f>'Expenditures 16-24'!A220</f>
        <v>Pre-K Programs</v>
      </c>
      <c r="F67" s="889">
        <f>'Expenditures 16-24'!K220</f>
        <v>0</v>
      </c>
    </row>
    <row r="68" spans="1:6" ht="12">
      <c r="A68" s="444" t="s">
        <v>406</v>
      </c>
      <c r="B68" s="444" t="s">
        <v>1663</v>
      </c>
      <c r="C68" s="1082" t="str">
        <f>'Expenditures 16-24'!B222</f>
        <v>1225</v>
      </c>
      <c r="D68" s="1086" t="str">
        <f>'Expenditures 16-24'!A222</f>
        <v>Special Education Programs - Pre-K</v>
      </c>
      <c r="F68" s="889">
        <f>'Expenditures 16-24'!K222</f>
        <v>13281</v>
      </c>
    </row>
    <row r="69" spans="1:6" ht="12">
      <c r="A69" s="444" t="s">
        <v>406</v>
      </c>
      <c r="B69" s="444" t="s">
        <v>1664</v>
      </c>
      <c r="C69" s="1082" t="str">
        <f>'Expenditures 16-24'!B224</f>
        <v>1275</v>
      </c>
      <c r="D69" s="1086" t="str">
        <f>'Expenditures 16-24'!A224</f>
        <v>Remedial and Supplemental Programs - Pre-K</v>
      </c>
      <c r="F69" s="889">
        <f>'Expenditures 16-24'!K224</f>
        <v>12150</v>
      </c>
    </row>
    <row r="70" spans="1:6" ht="12">
      <c r="A70" s="444" t="s">
        <v>406</v>
      </c>
      <c r="B70" s="444" t="s">
        <v>1665</v>
      </c>
      <c r="C70" s="1082">
        <f>'Expenditures 16-24'!B225</f>
        <v>1300</v>
      </c>
      <c r="D70" s="1083" t="str">
        <f>'Expenditures 16-24'!A225</f>
        <v>Adult/Continuing Education Programs</v>
      </c>
      <c r="F70" s="889">
        <f>'Expenditures 16-24'!K225</f>
        <v>0</v>
      </c>
    </row>
    <row r="71" spans="1:6" ht="12">
      <c r="A71" s="444" t="s">
        <v>406</v>
      </c>
      <c r="B71" s="444" t="s">
        <v>1666</v>
      </c>
      <c r="C71" s="1082">
        <f>'Expenditures 16-24'!B228</f>
        <v>1600</v>
      </c>
      <c r="D71" s="1083" t="str">
        <f>'Expenditures 16-24'!A228</f>
        <v>Summer School Programs</v>
      </c>
      <c r="F71" s="889">
        <f>'Expenditures 16-24'!K228</f>
        <v>1928</v>
      </c>
    </row>
    <row r="72" spans="1:6" ht="12">
      <c r="A72" s="444" t="s">
        <v>406</v>
      </c>
      <c r="B72" s="444" t="s">
        <v>1781</v>
      </c>
      <c r="C72" s="1082">
        <f>'Expenditures 16-24'!B277</f>
        <v>3000</v>
      </c>
      <c r="D72" s="1072" t="s">
        <v>393</v>
      </c>
      <c r="F72" s="889">
        <f>'Expenditures 16-24'!K277</f>
        <v>0</v>
      </c>
    </row>
    <row r="73" spans="1:6" ht="12">
      <c r="A73" s="444" t="s">
        <v>406</v>
      </c>
      <c r="B73" s="444" t="s">
        <v>1782</v>
      </c>
      <c r="C73" s="1082" t="str">
        <f>'Expenditures 16-24'!B282</f>
        <v>4000</v>
      </c>
      <c r="D73" s="1083" t="str">
        <f>'Expenditures 16-24'!A282</f>
        <v>Total Payments to Other Govt Units</v>
      </c>
      <c r="F73" s="889">
        <f>'Expenditures 16-24'!K282</f>
        <v>0</v>
      </c>
    </row>
    <row r="74" spans="1:6" ht="12">
      <c r="A74" s="444" t="s">
        <v>382</v>
      </c>
      <c r="B74" s="444" t="s">
        <v>1783</v>
      </c>
      <c r="C74" s="1082" t="s">
        <v>868</v>
      </c>
      <c r="D74" s="1083" t="s">
        <v>145</v>
      </c>
      <c r="F74" s="891">
        <f>'Expenditures 16-24'!K318-SUM('Expenditures 16-24'!G318,'Expenditures 16-24'!I318)</f>
        <v>0</v>
      </c>
    </row>
    <row r="75" spans="1:6" ht="12">
      <c r="A75" s="444" t="s">
        <v>382</v>
      </c>
      <c r="B75" s="444" t="s">
        <v>1784</v>
      </c>
      <c r="C75" s="1082" t="s">
        <v>869</v>
      </c>
      <c r="D75" s="1083" t="s">
        <v>644</v>
      </c>
      <c r="F75" s="891">
        <f>'Expenditures 16-24'!K320-SUM('Expenditures 16-24'!G320,'Expenditures 16-24'!I320)</f>
        <v>0</v>
      </c>
    </row>
    <row r="76" spans="1:6" ht="12">
      <c r="A76" s="444" t="s">
        <v>382</v>
      </c>
      <c r="B76" s="444" t="s">
        <v>1785</v>
      </c>
      <c r="C76" s="1082" t="s">
        <v>143</v>
      </c>
      <c r="D76" s="1083" t="s">
        <v>1009</v>
      </c>
      <c r="F76" s="891">
        <f>'Expenditures 16-24'!K322-SUM('Expenditures 16-24'!G322,'Expenditures 16-24'!I322)</f>
        <v>0</v>
      </c>
    </row>
    <row r="77" spans="1:6" ht="12">
      <c r="A77" s="444" t="s">
        <v>382</v>
      </c>
      <c r="B77" s="444" t="s">
        <v>1786</v>
      </c>
      <c r="C77" s="1082">
        <v>1300</v>
      </c>
      <c r="D77" s="1083" t="s">
        <v>863</v>
      </c>
      <c r="F77" s="891">
        <f>'Expenditures 16-24'!K323-SUM('Expenditures 16-24'!G323,'Expenditures 16-24'!I323)</f>
        <v>0</v>
      </c>
    </row>
    <row r="78" spans="1:6" ht="12">
      <c r="A78" s="444" t="s">
        <v>382</v>
      </c>
      <c r="B78" s="444" t="s">
        <v>1787</v>
      </c>
      <c r="C78" s="1082">
        <v>1600</v>
      </c>
      <c r="D78" s="1083" t="s">
        <v>865</v>
      </c>
      <c r="F78" s="891">
        <f>'Expenditures 16-24'!K326-SUM('Expenditures 16-24'!G326,'Expenditures 16-24'!I326)</f>
        <v>0</v>
      </c>
    </row>
    <row r="79" spans="1:6" ht="12">
      <c r="A79" s="444" t="s">
        <v>382</v>
      </c>
      <c r="B79" s="444" t="s">
        <v>1788</v>
      </c>
      <c r="C79" s="1082" t="s">
        <v>648</v>
      </c>
      <c r="D79" s="1083" t="s">
        <v>661</v>
      </c>
      <c r="F79" s="891">
        <f>'Expenditures 16-24'!K331</f>
        <v>0</v>
      </c>
    </row>
    <row r="80" spans="1:6" ht="12">
      <c r="A80" s="444" t="s">
        <v>382</v>
      </c>
      <c r="B80" s="444" t="s">
        <v>1789</v>
      </c>
      <c r="C80" s="1082" t="s">
        <v>649</v>
      </c>
      <c r="D80" s="1083" t="s">
        <v>662</v>
      </c>
      <c r="F80" s="891">
        <f>'Expenditures 16-24'!K332</f>
        <v>0</v>
      </c>
    </row>
    <row r="81" spans="1:6" ht="12">
      <c r="A81" s="444" t="s">
        <v>382</v>
      </c>
      <c r="B81" s="444" t="s">
        <v>1790</v>
      </c>
      <c r="C81" s="1082" t="s">
        <v>650</v>
      </c>
      <c r="D81" s="1083" t="s">
        <v>663</v>
      </c>
      <c r="F81" s="891">
        <f>'Expenditures 16-24'!K333</f>
        <v>0</v>
      </c>
    </row>
    <row r="82" spans="1:6" ht="12">
      <c r="A82" s="444" t="s">
        <v>382</v>
      </c>
      <c r="B82" s="444" t="s">
        <v>1791</v>
      </c>
      <c r="C82" s="1082" t="s">
        <v>651</v>
      </c>
      <c r="D82" s="1083" t="s">
        <v>664</v>
      </c>
      <c r="F82" s="891">
        <f>'Expenditures 16-24'!K334</f>
        <v>0</v>
      </c>
    </row>
    <row r="83" spans="1:6" ht="12">
      <c r="A83" s="444" t="s">
        <v>382</v>
      </c>
      <c r="B83" s="444" t="s">
        <v>1792</v>
      </c>
      <c r="C83" s="1082" t="s">
        <v>652</v>
      </c>
      <c r="D83" s="1083" t="s">
        <v>665</v>
      </c>
      <c r="F83" s="891">
        <f>'Expenditures 16-24'!K335</f>
        <v>0</v>
      </c>
    </row>
    <row r="84" spans="1:6" ht="12">
      <c r="A84" s="444" t="s">
        <v>382</v>
      </c>
      <c r="B84" s="444" t="s">
        <v>1793</v>
      </c>
      <c r="C84" s="1082" t="s">
        <v>653</v>
      </c>
      <c r="D84" s="1083" t="s">
        <v>718</v>
      </c>
      <c r="F84" s="891">
        <f>'Expenditures 16-24'!K336</f>
        <v>0</v>
      </c>
    </row>
    <row r="85" spans="1:6" ht="12">
      <c r="A85" s="444" t="s">
        <v>382</v>
      </c>
      <c r="B85" s="444" t="s">
        <v>1794</v>
      </c>
      <c r="C85" s="1082" t="s">
        <v>654</v>
      </c>
      <c r="D85" s="1083" t="s">
        <v>556</v>
      </c>
      <c r="F85" s="891">
        <f>'Expenditures 16-24'!K337</f>
        <v>0</v>
      </c>
    </row>
    <row r="86" spans="1:6" ht="12">
      <c r="A86" s="444" t="s">
        <v>382</v>
      </c>
      <c r="B86" s="444" t="s">
        <v>1667</v>
      </c>
      <c r="C86" s="1082" t="s">
        <v>655</v>
      </c>
      <c r="D86" s="1083" t="s">
        <v>557</v>
      </c>
      <c r="F86" s="891">
        <f>'Expenditures 16-24'!K338</f>
        <v>0</v>
      </c>
    </row>
    <row r="87" spans="1:6" ht="12">
      <c r="A87" s="444" t="s">
        <v>382</v>
      </c>
      <c r="B87" s="444" t="s">
        <v>1668</v>
      </c>
      <c r="C87" s="1082" t="s">
        <v>656</v>
      </c>
      <c r="D87" s="1083" t="s">
        <v>132</v>
      </c>
      <c r="F87" s="891">
        <f>'Expenditures 16-24'!K339</f>
        <v>0</v>
      </c>
    </row>
    <row r="88" spans="1:6" ht="12">
      <c r="A88" s="444" t="s">
        <v>382</v>
      </c>
      <c r="B88" s="444" t="s">
        <v>1669</v>
      </c>
      <c r="C88" s="1082" t="s">
        <v>657</v>
      </c>
      <c r="D88" s="1083" t="s">
        <v>133</v>
      </c>
      <c r="F88" s="891">
        <f>'Expenditures 16-24'!K340</f>
        <v>0</v>
      </c>
    </row>
    <row r="89" spans="1:6" ht="12">
      <c r="A89" s="444" t="s">
        <v>382</v>
      </c>
      <c r="B89" s="444" t="s">
        <v>1670</v>
      </c>
      <c r="C89" s="1082" t="s">
        <v>658</v>
      </c>
      <c r="D89" s="1083" t="s">
        <v>134</v>
      </c>
      <c r="F89" s="891">
        <f>'Expenditures 16-24'!K341</f>
        <v>0</v>
      </c>
    </row>
    <row r="90" spans="1:6" ht="12">
      <c r="A90" s="444" t="s">
        <v>382</v>
      </c>
      <c r="B90" s="444" t="s">
        <v>1671</v>
      </c>
      <c r="C90" s="1082" t="s">
        <v>659</v>
      </c>
      <c r="D90" s="1083" t="s">
        <v>135</v>
      </c>
      <c r="F90" s="891">
        <f>'Expenditures 16-24'!K342</f>
        <v>0</v>
      </c>
    </row>
    <row r="91" spans="1:6" ht="12">
      <c r="A91" s="444" t="s">
        <v>382</v>
      </c>
      <c r="B91" s="444" t="s">
        <v>1672</v>
      </c>
      <c r="C91" s="1082" t="s">
        <v>660</v>
      </c>
      <c r="D91" s="1083" t="s">
        <v>1008</v>
      </c>
      <c r="F91" s="891">
        <f>'Expenditures 16-24'!K343</f>
        <v>0</v>
      </c>
    </row>
    <row r="92" spans="1:6" ht="12">
      <c r="A92" s="444" t="s">
        <v>382</v>
      </c>
      <c r="B92" s="444" t="s">
        <v>1795</v>
      </c>
      <c r="C92" s="1082" t="s">
        <v>514</v>
      </c>
      <c r="D92" s="1083" t="s">
        <v>393</v>
      </c>
      <c r="F92" s="891">
        <f>'Expenditures 16-24'!K388-SUM('Expenditures 16-24'!G388,'Expenditures 16-24'!I388)</f>
        <v>0</v>
      </c>
    </row>
    <row r="93" spans="1:6" ht="12">
      <c r="A93" s="444" t="s">
        <v>382</v>
      </c>
      <c r="B93" s="444" t="s">
        <v>1796</v>
      </c>
      <c r="C93" s="1082" t="s">
        <v>767</v>
      </c>
      <c r="D93" s="1083" t="s">
        <v>1188</v>
      </c>
      <c r="F93" s="891">
        <f>'Expenditures 16-24'!K415</f>
        <v>0</v>
      </c>
    </row>
    <row r="94" spans="1:6" ht="12">
      <c r="A94" s="444" t="s">
        <v>1443</v>
      </c>
      <c r="B94" s="444" t="s">
        <v>1797</v>
      </c>
      <c r="C94" s="1082" t="s">
        <v>882</v>
      </c>
      <c r="D94" s="1083" t="s">
        <v>976</v>
      </c>
      <c r="F94" s="891">
        <f>'Expenditures 16-24'!G429</f>
        <v>0</v>
      </c>
    </row>
    <row r="95" spans="1:6" ht="10.5" customHeight="1">
      <c r="A95" s="1055" t="s">
        <v>382</v>
      </c>
      <c r="B95" s="444" t="s">
        <v>1798</v>
      </c>
      <c r="C95" s="1071" t="s">
        <v>882</v>
      </c>
      <c r="D95" s="1055" t="s">
        <v>240</v>
      </c>
      <c r="F95" s="891">
        <f>'Expenditures 16-24'!I429</f>
        <v>0</v>
      </c>
    </row>
    <row r="96" spans="1:6" ht="12" thickBot="1">
      <c r="A96" s="1065"/>
      <c r="B96" s="1090"/>
      <c r="C96" s="1067"/>
      <c r="D96" s="1091" t="s">
        <v>1520</v>
      </c>
      <c r="E96" s="1067" t="s">
        <v>861</v>
      </c>
      <c r="F96" s="1092">
        <f>SUM(F18:F95)</f>
        <v>3718633</v>
      </c>
    </row>
    <row r="97" spans="1:7" s="444" customFormat="1" ht="12" customHeight="1" thickTop="1" thickBot="1">
      <c r="A97" s="1093"/>
      <c r="B97" s="1090"/>
      <c r="C97" s="1067"/>
      <c r="D97" s="1091" t="s">
        <v>1521</v>
      </c>
      <c r="E97" s="1067"/>
      <c r="F97" s="892">
        <f>(F14-F96)</f>
        <v>29185814</v>
      </c>
    </row>
    <row r="98" spans="1:7" s="444" customFormat="1" ht="12" customHeight="1" thickTop="1">
      <c r="A98" s="1094"/>
      <c r="B98" s="1090"/>
      <c r="C98" s="1067"/>
      <c r="D98" s="902" t="str">
        <f>"9 Month ADA from Average Daily Attendance - Student Information System (SIS) in IWAS-preliminary ADA "&amp;'AFR22'!$E$2-1&amp;"-"&amp;'AFR22'!$E$2</f>
        <v>9 Month ADA from Average Daily Attendance - Student Information System (SIS) in IWAS-preliminary ADA 2021-2022</v>
      </c>
      <c r="E98" s="1067"/>
      <c r="F98" s="893">
        <v>1834.02</v>
      </c>
    </row>
    <row r="99" spans="1:7" s="444" customFormat="1" ht="12" customHeight="1" thickBot="1">
      <c r="A99" s="1095"/>
      <c r="B99" s="1090"/>
      <c r="C99" s="1067"/>
      <c r="D99" s="1091" t="s">
        <v>1522</v>
      </c>
      <c r="E99" s="1067" t="s">
        <v>861</v>
      </c>
      <c r="F99" s="894">
        <f>IF(F98&gt;0,F97/F98," Complete Line 98")</f>
        <v>15913.574552076858</v>
      </c>
    </row>
    <row r="100" spans="1:7" s="444" customFormat="1" ht="8.25" customHeight="1" thickTop="1">
      <c r="A100" s="1096"/>
      <c r="C100" s="1058"/>
      <c r="D100" s="1097"/>
      <c r="E100" s="1058"/>
      <c r="F100" s="895"/>
    </row>
    <row r="101" spans="1:7" s="444" customFormat="1" ht="12" thickBot="1">
      <c r="A101" s="2026" t="s">
        <v>985</v>
      </c>
      <c r="B101" s="2027"/>
      <c r="C101" s="2027"/>
      <c r="D101" s="2027"/>
      <c r="E101" s="2027"/>
      <c r="F101" s="2028"/>
    </row>
    <row r="102" spans="1:7" s="444" customFormat="1" ht="5.25" customHeight="1" thickTop="1">
      <c r="C102" s="1058"/>
      <c r="E102" s="1058"/>
    </row>
    <row r="103" spans="1:7" ht="12" customHeight="1">
      <c r="A103" s="1098" t="s">
        <v>727</v>
      </c>
      <c r="B103" s="446"/>
      <c r="C103" s="1099"/>
      <c r="D103" s="1100"/>
      <c r="E103" s="1099"/>
      <c r="F103" s="446"/>
      <c r="G103" s="446"/>
    </row>
    <row r="104" spans="1:7" ht="12">
      <c r="A104" s="1101" t="s">
        <v>405</v>
      </c>
      <c r="B104" s="1102" t="s">
        <v>1687</v>
      </c>
      <c r="C104" s="1103">
        <f>'Revenues 10-15'!B42</f>
        <v>1411</v>
      </c>
      <c r="D104" s="1104" t="str">
        <f>'Revenues 10-15'!A42</f>
        <v>Regular -Transp Fees from Pupils or Parents (In State)</v>
      </c>
      <c r="E104" s="1099" t="s">
        <v>861</v>
      </c>
      <c r="F104" s="896">
        <f>'Revenues 10-15'!F42</f>
        <v>0</v>
      </c>
      <c r="G104" s="446"/>
    </row>
    <row r="105" spans="1:7" ht="12">
      <c r="A105" s="1101" t="s">
        <v>405</v>
      </c>
      <c r="B105" s="1101" t="s">
        <v>1688</v>
      </c>
      <c r="C105" s="1103">
        <f>'Revenues 10-15'!B44</f>
        <v>1413</v>
      </c>
      <c r="D105" s="1104" t="str">
        <f>'Revenues 10-15'!A44</f>
        <v>Regular - Transp Fees from Other Sources (In State)</v>
      </c>
      <c r="E105" s="1099"/>
      <c r="F105" s="897">
        <f>'Revenues 10-15'!F44</f>
        <v>0</v>
      </c>
      <c r="G105" s="1105"/>
    </row>
    <row r="106" spans="1:7" ht="12">
      <c r="A106" s="1101" t="s">
        <v>405</v>
      </c>
      <c r="B106" s="1101" t="s">
        <v>1689</v>
      </c>
      <c r="C106" s="1103">
        <f>'Revenues 10-15'!B45</f>
        <v>1415</v>
      </c>
      <c r="D106" s="1104" t="str">
        <f>'Revenues 10-15'!A45</f>
        <v>Regular - Transp Fees from Co-curricular Activities (In State)</v>
      </c>
      <c r="E106" s="1099"/>
      <c r="F106" s="897">
        <f>'Revenues 10-15'!F45</f>
        <v>0</v>
      </c>
      <c r="G106" s="1105"/>
    </row>
    <row r="107" spans="1:7" ht="12">
      <c r="A107" s="1101" t="s">
        <v>405</v>
      </c>
      <c r="B107" s="1101" t="s">
        <v>1690</v>
      </c>
      <c r="C107" s="1103">
        <v>1416</v>
      </c>
      <c r="D107" s="1104" t="str">
        <f>'Revenues 10-15'!A46</f>
        <v>Regular Transp Fees from Other Sources (Out of State)</v>
      </c>
      <c r="E107" s="1099"/>
      <c r="F107" s="897">
        <f>'Revenues 10-15'!F46</f>
        <v>0</v>
      </c>
      <c r="G107" s="1105"/>
    </row>
    <row r="108" spans="1:7" ht="12">
      <c r="A108" s="1101" t="s">
        <v>405</v>
      </c>
      <c r="B108" s="1101" t="s">
        <v>1691</v>
      </c>
      <c r="C108" s="1103">
        <f>'Revenues 10-15'!B51</f>
        <v>1431</v>
      </c>
      <c r="D108" s="1104" t="str">
        <f>'Revenues 10-15'!A51</f>
        <v>CTE - Transp Fees from Pupils or Parents (In State)</v>
      </c>
      <c r="E108" s="1099"/>
      <c r="F108" s="897">
        <f>'Revenues 10-15'!F51</f>
        <v>0</v>
      </c>
      <c r="G108" s="1105"/>
    </row>
    <row r="109" spans="1:7" ht="12">
      <c r="A109" s="1101" t="s">
        <v>405</v>
      </c>
      <c r="B109" s="1101" t="s">
        <v>1692</v>
      </c>
      <c r="C109" s="1103">
        <f>'Revenues 10-15'!B53</f>
        <v>1433</v>
      </c>
      <c r="D109" s="1104" t="str">
        <f>'Revenues 10-15'!A53</f>
        <v>CTE - Transp Fees from Other Sources (In State)</v>
      </c>
      <c r="E109" s="1099"/>
      <c r="F109" s="897">
        <f>'Revenues 10-15'!F53</f>
        <v>0</v>
      </c>
      <c r="G109" s="1105"/>
    </row>
    <row r="110" spans="1:7" ht="12">
      <c r="A110" s="1101" t="s">
        <v>405</v>
      </c>
      <c r="B110" s="1101" t="s">
        <v>1693</v>
      </c>
      <c r="C110" s="1103">
        <f>'Revenues 10-15'!B54</f>
        <v>1434</v>
      </c>
      <c r="D110" s="1104" t="str">
        <f>'Revenues 10-15'!A54</f>
        <v>CTE - Transp Fees from Other Sources (Out of State)</v>
      </c>
      <c r="E110" s="1099"/>
      <c r="F110" s="897">
        <f>'Revenues 10-15'!F54</f>
        <v>0</v>
      </c>
      <c r="G110" s="1105"/>
    </row>
    <row r="111" spans="1:7" ht="12">
      <c r="A111" s="1101" t="s">
        <v>405</v>
      </c>
      <c r="B111" s="1101" t="s">
        <v>1694</v>
      </c>
      <c r="C111" s="1106">
        <f>'Revenues 10-15'!B55</f>
        <v>1441</v>
      </c>
      <c r="D111" s="1104" t="str">
        <f>'Revenues 10-15'!A55</f>
        <v>Special Ed - Transp Fees from Pupils or Parents (In State)</v>
      </c>
      <c r="E111" s="1099"/>
      <c r="F111" s="897">
        <f>'Revenues 10-15'!F55</f>
        <v>0</v>
      </c>
      <c r="G111" s="1105"/>
    </row>
    <row r="112" spans="1:7" ht="12">
      <c r="A112" s="1101" t="s">
        <v>405</v>
      </c>
      <c r="B112" s="1101" t="s">
        <v>1695</v>
      </c>
      <c r="C112" s="1103">
        <f>'Revenues 10-15'!B57</f>
        <v>1443</v>
      </c>
      <c r="D112" s="1104" t="str">
        <f>'Revenues 10-15'!A57</f>
        <v>Special Ed - Transp Fees from Other Sources (In State)</v>
      </c>
      <c r="E112" s="1099"/>
      <c r="F112" s="897">
        <f>'Revenues 10-15'!F57</f>
        <v>0</v>
      </c>
      <c r="G112" s="1105"/>
    </row>
    <row r="113" spans="1:7" ht="12">
      <c r="A113" s="1101" t="s">
        <v>405</v>
      </c>
      <c r="B113" s="1101" t="s">
        <v>1696</v>
      </c>
      <c r="C113" s="1103">
        <f>'Revenues 10-15'!B58</f>
        <v>1444</v>
      </c>
      <c r="D113" s="1104" t="str">
        <f>'Revenues 10-15'!A58</f>
        <v>Special Ed - Transp Fees from Other Sources (Out of State)</v>
      </c>
      <c r="E113" s="1099"/>
      <c r="F113" s="897">
        <f>'Revenues 10-15'!F58</f>
        <v>0</v>
      </c>
      <c r="G113" s="1105"/>
    </row>
    <row r="114" spans="1:7" ht="12">
      <c r="A114" s="1101" t="s">
        <v>403</v>
      </c>
      <c r="B114" s="1101" t="s">
        <v>1697</v>
      </c>
      <c r="C114" s="1103">
        <v>1600</v>
      </c>
      <c r="D114" s="1107" t="str">
        <f>'Revenues 10-15'!A75</f>
        <v>Total Food Service</v>
      </c>
      <c r="E114" s="1099"/>
      <c r="F114" s="897">
        <f>'Revenues 10-15'!C75</f>
        <v>126769</v>
      </c>
      <c r="G114" s="446"/>
    </row>
    <row r="115" spans="1:7" ht="12">
      <c r="A115" s="1101" t="s">
        <v>123</v>
      </c>
      <c r="B115" s="1101" t="s">
        <v>1698</v>
      </c>
      <c r="C115" s="1103">
        <v>1700</v>
      </c>
      <c r="D115" s="1108" t="str">
        <f>'Revenues 10-15'!A83</f>
        <v>Total District/School Activity Income (without Student Activity Funds)</v>
      </c>
      <c r="E115" s="1099"/>
      <c r="F115" s="897">
        <f>SUM('Revenues 10-15'!C83,'Revenues 10-15'!D83)</f>
        <v>97555</v>
      </c>
      <c r="G115" s="446"/>
    </row>
    <row r="116" spans="1:7" ht="12">
      <c r="A116" s="1101" t="s">
        <v>403</v>
      </c>
      <c r="B116" s="1101" t="s">
        <v>1699</v>
      </c>
      <c r="C116" s="1103">
        <f>'Revenues 10-15'!B86</f>
        <v>1811</v>
      </c>
      <c r="D116" s="1104" t="str">
        <f>'Revenues 10-15'!A86</f>
        <v>Rentals - Regular Textbooks</v>
      </c>
      <c r="E116" s="1099"/>
      <c r="F116" s="897">
        <f>'Revenues 10-15'!C86</f>
        <v>91186</v>
      </c>
      <c r="G116" s="446"/>
    </row>
    <row r="117" spans="1:7" ht="12">
      <c r="A117" s="1101" t="s">
        <v>403</v>
      </c>
      <c r="B117" s="1101" t="s">
        <v>1700</v>
      </c>
      <c r="C117" s="1103">
        <f>'Revenues 10-15'!B89</f>
        <v>1819</v>
      </c>
      <c r="D117" s="1104" t="str">
        <f>'Revenues 10-15'!A89</f>
        <v>Rentals - Other (Describe &amp; Itemize)</v>
      </c>
      <c r="E117" s="1099"/>
      <c r="F117" s="897">
        <f>'Revenues 10-15'!C89</f>
        <v>0</v>
      </c>
      <c r="G117" s="446"/>
    </row>
    <row r="118" spans="1:7" ht="12">
      <c r="A118" s="1101" t="s">
        <v>403</v>
      </c>
      <c r="B118" s="1101" t="s">
        <v>1701</v>
      </c>
      <c r="C118" s="1103">
        <f>'Revenues 10-15'!B90</f>
        <v>1821</v>
      </c>
      <c r="D118" s="1104" t="str">
        <f>'Revenues 10-15'!A90</f>
        <v>Sales - Regular Textbooks</v>
      </c>
      <c r="E118" s="1099"/>
      <c r="F118" s="897">
        <f>'Revenues 10-15'!C90</f>
        <v>0</v>
      </c>
      <c r="G118" s="446"/>
    </row>
    <row r="119" spans="1:7" ht="12">
      <c r="A119" s="1101" t="s">
        <v>403</v>
      </c>
      <c r="B119" s="1101" t="s">
        <v>1702</v>
      </c>
      <c r="C119" s="1103">
        <f>'Revenues 10-15'!B93</f>
        <v>1829</v>
      </c>
      <c r="D119" s="1104" t="str">
        <f>'Revenues 10-15'!A93</f>
        <v>Sales - Other (Describe &amp; Itemize)</v>
      </c>
      <c r="E119" s="1099"/>
      <c r="F119" s="897">
        <f>'Revenues 10-15'!C93</f>
        <v>0</v>
      </c>
      <c r="G119" s="446"/>
    </row>
    <row r="120" spans="1:7" ht="12">
      <c r="A120" s="1101" t="s">
        <v>403</v>
      </c>
      <c r="B120" s="1101" t="s">
        <v>1703</v>
      </c>
      <c r="C120" s="1103">
        <f>'Revenues 10-15'!B94</f>
        <v>1890</v>
      </c>
      <c r="D120" s="1104" t="str">
        <f>'Revenues 10-15'!A94</f>
        <v>Other (Describe &amp; Itemize)</v>
      </c>
      <c r="E120" s="1099"/>
      <c r="F120" s="897">
        <f>'Revenues 10-15'!C94</f>
        <v>0</v>
      </c>
      <c r="G120" s="446"/>
    </row>
    <row r="121" spans="1:7" ht="12">
      <c r="A121" s="1101" t="s">
        <v>123</v>
      </c>
      <c r="B121" s="1101" t="s">
        <v>1704</v>
      </c>
      <c r="C121" s="1103">
        <f>'Revenues 10-15'!B97</f>
        <v>1910</v>
      </c>
      <c r="D121" s="1104" t="str">
        <f>'Revenues 10-15'!A97</f>
        <v>Rentals</v>
      </c>
      <c r="E121" s="1099"/>
      <c r="F121" s="897">
        <f>SUM('Revenues 10-15'!C97:D97)</f>
        <v>12445</v>
      </c>
      <c r="G121" s="446"/>
    </row>
    <row r="122" spans="1:7" ht="12">
      <c r="A122" s="1101" t="s">
        <v>443</v>
      </c>
      <c r="B122" s="1101" t="s">
        <v>1705</v>
      </c>
      <c r="C122" s="1103">
        <f>'Revenues 10-15'!B100</f>
        <v>1940</v>
      </c>
      <c r="D122" s="1104" t="str">
        <f>'Revenues 10-15'!A100</f>
        <v>Services Provided Other Districts</v>
      </c>
      <c r="E122" s="1099"/>
      <c r="F122" s="897">
        <f>SUM('Revenues 10-15'!C100,'Revenues 10-15'!D100,'Revenues 10-15'!F100)</f>
        <v>0</v>
      </c>
      <c r="G122" s="446"/>
    </row>
    <row r="123" spans="1:7" ht="12">
      <c r="A123" s="1101" t="s">
        <v>909</v>
      </c>
      <c r="B123" s="1101" t="s">
        <v>1706</v>
      </c>
      <c r="C123" s="1103">
        <f>'Revenues 10-15'!B106</f>
        <v>1991</v>
      </c>
      <c r="D123" s="1109" t="str">
        <f>'Revenues 10-15'!A106</f>
        <v>Payment from Other Districts</v>
      </c>
      <c r="E123" s="1099"/>
      <c r="F123" s="897">
        <f>SUM('Revenues 10-15'!C106,'Revenues 10-15'!D106,'Revenues 10-15'!E106,'Revenues 10-15'!F106,'Revenues 10-15'!G106)</f>
        <v>0</v>
      </c>
      <c r="G123" s="446"/>
    </row>
    <row r="124" spans="1:7" ht="12">
      <c r="A124" s="1101" t="s">
        <v>403</v>
      </c>
      <c r="B124" s="1101" t="s">
        <v>1707</v>
      </c>
      <c r="C124" s="1103">
        <f>'Revenues 10-15'!B108</f>
        <v>1993</v>
      </c>
      <c r="D124" s="1104" t="str">
        <f>'Revenues 10-15'!A108</f>
        <v>Other Local Fees (Describe &amp; Itemize)</v>
      </c>
      <c r="E124" s="1099"/>
      <c r="F124" s="897">
        <f>('Revenues 10-15'!C108)</f>
        <v>0</v>
      </c>
      <c r="G124" s="446"/>
    </row>
    <row r="125" spans="1:7" ht="12">
      <c r="A125" s="1101" t="s">
        <v>443</v>
      </c>
      <c r="B125" s="1101" t="s">
        <v>1708</v>
      </c>
      <c r="C125" s="1103">
        <v>3100</v>
      </c>
      <c r="D125" s="1109" t="str">
        <f>'Revenues 10-15'!A134</f>
        <v>Total Special Education</v>
      </c>
      <c r="E125" s="1099"/>
      <c r="F125" s="897">
        <f>SUM('Revenues 10-15'!C134:D134,'Revenues 10-15'!F134)</f>
        <v>208586</v>
      </c>
      <c r="G125" s="446"/>
    </row>
    <row r="126" spans="1:7" ht="12">
      <c r="A126" s="1101" t="s">
        <v>602</v>
      </c>
      <c r="B126" s="1101" t="s">
        <v>1709</v>
      </c>
      <c r="C126" s="1110">
        <v>3200</v>
      </c>
      <c r="D126" s="1104" t="str">
        <f>'Revenues 10-15'!A143</f>
        <v>Total Career and Technical Education</v>
      </c>
      <c r="E126" s="1099"/>
      <c r="F126" s="897">
        <f>SUM('Revenues 10-15'!C143,'Revenues 10-15'!D143,'Revenues 10-15'!G143)</f>
        <v>0</v>
      </c>
      <c r="G126" s="446"/>
    </row>
    <row r="127" spans="1:7" ht="12">
      <c r="A127" s="1111" t="s">
        <v>594</v>
      </c>
      <c r="B127" s="1101" t="s">
        <v>1710</v>
      </c>
      <c r="C127" s="1110">
        <v>3300</v>
      </c>
      <c r="D127" s="1104" t="str">
        <f>'Revenues 10-15'!A147</f>
        <v>Total Bilingual Ed</v>
      </c>
      <c r="E127" s="1099"/>
      <c r="F127" s="897">
        <f>SUM('Revenues 10-15'!C147,'Revenues 10-15'!G147)</f>
        <v>0</v>
      </c>
      <c r="G127" s="446"/>
    </row>
    <row r="128" spans="1:7" ht="12">
      <c r="A128" s="1101" t="s">
        <v>403</v>
      </c>
      <c r="B128" s="1101" t="s">
        <v>1711</v>
      </c>
      <c r="C128" s="1110">
        <f>'Revenues 10-15'!B148</f>
        <v>3360</v>
      </c>
      <c r="D128" s="1104" t="str">
        <f>'Revenues 10-15'!A148</f>
        <v>State Free Lunch &amp; Breakfast</v>
      </c>
      <c r="E128" s="1099"/>
      <c r="F128" s="897">
        <f>'Revenues 10-15'!C148</f>
        <v>8627</v>
      </c>
      <c r="G128" s="446"/>
    </row>
    <row r="129" spans="1:7" ht="12">
      <c r="A129" s="1101" t="s">
        <v>602</v>
      </c>
      <c r="B129" s="1101" t="s">
        <v>1712</v>
      </c>
      <c r="C129" s="1110">
        <f>'Revenues 10-15'!B149</f>
        <v>3365</v>
      </c>
      <c r="D129" s="1104" t="str">
        <f>'Revenues 10-15'!A149</f>
        <v>School Breakfast Initiative</v>
      </c>
      <c r="E129" s="1099"/>
      <c r="F129" s="897">
        <f>SUM('Revenues 10-15'!C149,'Revenues 10-15'!D149,'Revenues 10-15'!G149)</f>
        <v>0</v>
      </c>
      <c r="G129" s="446"/>
    </row>
    <row r="130" spans="1:7" ht="12">
      <c r="A130" s="1101" t="s">
        <v>123</v>
      </c>
      <c r="B130" s="1101" t="s">
        <v>1713</v>
      </c>
      <c r="C130" s="1110">
        <f>'Revenues 10-15'!B150</f>
        <v>3370</v>
      </c>
      <c r="D130" s="1104" t="str">
        <f>'Revenues 10-15'!A150</f>
        <v>Driver Education</v>
      </c>
      <c r="E130" s="1099"/>
      <c r="F130" s="897">
        <f>SUM('Revenues 10-15'!C150,'Revenues 10-15'!D150)</f>
        <v>28513</v>
      </c>
      <c r="G130" s="446"/>
    </row>
    <row r="131" spans="1:7" ht="12">
      <c r="A131" s="1101" t="s">
        <v>597</v>
      </c>
      <c r="B131" s="1101" t="s">
        <v>1714</v>
      </c>
      <c r="C131" s="1112">
        <v>3500</v>
      </c>
      <c r="D131" s="1104" t="str">
        <f>'Revenues 10-15'!A157</f>
        <v>Total Transportation</v>
      </c>
      <c r="E131" s="1099"/>
      <c r="F131" s="897">
        <f>SUM('Revenues 10-15'!C157,'Revenues 10-15'!D157,'Revenues 10-15'!F157,'Revenues 10-15'!G157)</f>
        <v>865307</v>
      </c>
      <c r="G131" s="446"/>
    </row>
    <row r="132" spans="1:7" ht="12">
      <c r="A132" s="1101" t="s">
        <v>403</v>
      </c>
      <c r="B132" s="1101" t="s">
        <v>1715</v>
      </c>
      <c r="C132" s="1110">
        <f>'Revenues 10-15'!B158</f>
        <v>3610</v>
      </c>
      <c r="D132" s="1104" t="str">
        <f>'Revenues 10-15'!A158</f>
        <v>Learning Improvement - Change Grants</v>
      </c>
      <c r="E132" s="1099"/>
      <c r="F132" s="897">
        <f>'Revenues 10-15'!C158</f>
        <v>0</v>
      </c>
      <c r="G132" s="446"/>
    </row>
    <row r="133" spans="1:7" ht="12">
      <c r="A133" s="1101" t="s">
        <v>597</v>
      </c>
      <c r="B133" s="1101" t="s">
        <v>1716</v>
      </c>
      <c r="C133" s="1110">
        <f>'Revenues 10-15'!B159</f>
        <v>3660</v>
      </c>
      <c r="D133" s="1104" t="str">
        <f>'Revenues 10-15'!A159</f>
        <v>Scientific Literacy</v>
      </c>
      <c r="E133" s="1099"/>
      <c r="F133" s="897">
        <f>SUM('Revenues 10-15'!C159,'Revenues 10-15'!D159,'Revenues 10-15'!F159,'Revenues 10-15'!G159)</f>
        <v>0</v>
      </c>
      <c r="G133" s="446"/>
    </row>
    <row r="134" spans="1:7" ht="12">
      <c r="A134" s="1101" t="s">
        <v>5</v>
      </c>
      <c r="B134" s="1101" t="s">
        <v>1717</v>
      </c>
      <c r="C134" s="1110">
        <f>'Revenues 10-15'!B160</f>
        <v>3695</v>
      </c>
      <c r="D134" s="1104" t="str">
        <f>'Revenues 10-15'!A160</f>
        <v>Truant Alternative/Optional Education</v>
      </c>
      <c r="E134" s="1099"/>
      <c r="F134" s="897">
        <f>SUM('Revenues 10-15'!C160,'Revenues 10-15'!F160,'Revenues 10-15'!G160)</f>
        <v>0</v>
      </c>
      <c r="G134" s="446"/>
    </row>
    <row r="135" spans="1:7" ht="12">
      <c r="A135" s="1101" t="s">
        <v>597</v>
      </c>
      <c r="B135" s="1101" t="s">
        <v>1718</v>
      </c>
      <c r="C135" s="1110">
        <f>'Revenues 10-15'!B162</f>
        <v>3766</v>
      </c>
      <c r="D135" s="1104" t="str">
        <f>'Revenues 10-15'!A162</f>
        <v>Chicago General Education Block Grant</v>
      </c>
      <c r="E135" s="1099"/>
      <c r="F135" s="897">
        <f>SUM('Revenues 10-15'!C162,'Revenues 10-15'!D162,'Revenues 10-15'!F162,'Revenues 10-15'!G162)</f>
        <v>0</v>
      </c>
      <c r="G135" s="446"/>
    </row>
    <row r="136" spans="1:7" ht="12">
      <c r="A136" s="1101" t="s">
        <v>597</v>
      </c>
      <c r="B136" s="1101" t="s">
        <v>1719</v>
      </c>
      <c r="C136" s="1110">
        <f>'Revenues 10-15'!B163</f>
        <v>3767</v>
      </c>
      <c r="D136" s="1104" t="str">
        <f>'Revenues 10-15'!A163</f>
        <v>Chicago Educational Services Block Grant</v>
      </c>
      <c r="E136" s="1099"/>
      <c r="F136" s="897">
        <f>SUM('Revenues 10-15'!C163,'Revenues 10-15'!D163,'Revenues 10-15'!F163,'Revenues 10-15'!G163)</f>
        <v>0</v>
      </c>
      <c r="G136" s="446"/>
    </row>
    <row r="137" spans="1:7" ht="12">
      <c r="A137" s="1113" t="s">
        <v>909</v>
      </c>
      <c r="B137" s="1113" t="s">
        <v>1720</v>
      </c>
      <c r="C137" s="1114">
        <f>'Revenues 10-15'!B164</f>
        <v>3775</v>
      </c>
      <c r="D137" s="1115" t="str">
        <f>'Revenues 10-15'!A164</f>
        <v>School Safety &amp; Educational Improvement Block Grant</v>
      </c>
      <c r="E137" s="1099"/>
      <c r="F137" s="896">
        <f>SUM('Revenues 10-15'!C164,'Revenues 10-15'!D164,'Revenues 10-15'!E164,'Revenues 10-15'!F164,'Revenues 10-15'!G164)</f>
        <v>0</v>
      </c>
      <c r="G137" s="446"/>
    </row>
    <row r="138" spans="1:7" ht="12">
      <c r="A138" s="1113" t="s">
        <v>909</v>
      </c>
      <c r="B138" s="1113" t="s">
        <v>1721</v>
      </c>
      <c r="C138" s="1114">
        <f>'Revenues 10-15'!B165</f>
        <v>3780</v>
      </c>
      <c r="D138" s="1115" t="str">
        <f>'Revenues 10-15'!A165</f>
        <v>Technology - Technology for Success</v>
      </c>
      <c r="E138" s="1099"/>
      <c r="F138" s="896">
        <f>SUM('Revenues 10-15'!C165:G165)</f>
        <v>0</v>
      </c>
      <c r="G138" s="446"/>
    </row>
    <row r="139" spans="1:7" ht="12">
      <c r="A139" s="1113" t="s">
        <v>444</v>
      </c>
      <c r="B139" s="1113" t="s">
        <v>1722</v>
      </c>
      <c r="C139" s="1114">
        <f>'Revenues 10-15'!B166</f>
        <v>3815</v>
      </c>
      <c r="D139" s="1115" t="str">
        <f>'Revenues 10-15'!A166</f>
        <v>State Charter Schools</v>
      </c>
      <c r="E139" s="1099"/>
      <c r="F139" s="896">
        <f>SUM('Revenues 10-15'!C166,'Revenues 10-15'!F166)</f>
        <v>0</v>
      </c>
      <c r="G139" s="446"/>
    </row>
    <row r="140" spans="1:7" ht="12">
      <c r="A140" s="1101" t="s">
        <v>404</v>
      </c>
      <c r="B140" s="1101" t="s">
        <v>1723</v>
      </c>
      <c r="C140" s="1110">
        <f>'Revenues 10-15'!B169</f>
        <v>3925</v>
      </c>
      <c r="D140" s="1104" t="str">
        <f>'Revenues 10-15'!A169</f>
        <v>School Infrastructure - Maintenance Projects</v>
      </c>
      <c r="E140" s="1099"/>
      <c r="F140" s="897">
        <f>'Revenues 10-15'!D169</f>
        <v>0</v>
      </c>
      <c r="G140" s="446"/>
    </row>
    <row r="141" spans="1:7" ht="12">
      <c r="A141" s="1101" t="s">
        <v>440</v>
      </c>
      <c r="B141" s="1101" t="s">
        <v>1724</v>
      </c>
      <c r="C141" s="1110">
        <f>'Revenues 10-15'!B170</f>
        <v>3999</v>
      </c>
      <c r="D141" s="1104" t="s">
        <v>483</v>
      </c>
      <c r="E141" s="445"/>
      <c r="F141" s="897">
        <f>SUM('Revenues 10-15'!C170:G170,'Revenues 10-15'!J170)</f>
        <v>1947</v>
      </c>
      <c r="G141" s="446"/>
    </row>
    <row r="142" spans="1:7" ht="12">
      <c r="A142" s="1101" t="s">
        <v>403</v>
      </c>
      <c r="B142" s="1101" t="s">
        <v>1725</v>
      </c>
      <c r="C142" s="1103">
        <f>'Revenues 10-15'!B179</f>
        <v>4045</v>
      </c>
      <c r="D142" s="1104" t="str">
        <f>'Revenues 10-15'!A179 &amp; " (Subtract)"</f>
        <v>Head Start (Subtract)</v>
      </c>
      <c r="E142" s="1099"/>
      <c r="F142" s="897">
        <f>SUM(-'Revenues 10-15'!C179)</f>
        <v>0</v>
      </c>
      <c r="G142" s="446"/>
    </row>
    <row r="143" spans="1:7" ht="12">
      <c r="A143" s="1101" t="s">
        <v>597</v>
      </c>
      <c r="B143" s="1101" t="s">
        <v>1726</v>
      </c>
      <c r="C143" s="1103" t="s">
        <v>882</v>
      </c>
      <c r="D143" s="1104" t="str">
        <f>('Revenues 10-15'!A183)</f>
        <v>Total Restricted Grants-In-Aid Received Directly from Federal Govt</v>
      </c>
      <c r="E143" s="1099"/>
      <c r="F143" s="897">
        <f>SUM('Revenues 10-15'!C183,'Revenues 10-15'!D183,'Revenues 10-15'!F183,'Revenues 10-15'!G183)</f>
        <v>0</v>
      </c>
      <c r="G143" s="446"/>
    </row>
    <row r="144" spans="1:7" ht="12">
      <c r="A144" s="1101" t="s">
        <v>597</v>
      </c>
      <c r="B144" s="1101" t="s">
        <v>1727</v>
      </c>
      <c r="C144" s="1103">
        <v>4100</v>
      </c>
      <c r="D144" s="1108" t="str">
        <f>'Revenues 10-15'!A190</f>
        <v>Total Title V</v>
      </c>
      <c r="E144" s="1099"/>
      <c r="F144" s="897">
        <f>SUM('Revenues 10-15'!C190,'Revenues 10-15'!D190,'Revenues 10-15'!F190,'Revenues 10-15'!G190)</f>
        <v>0</v>
      </c>
      <c r="G144" s="446"/>
    </row>
    <row r="145" spans="1:7" ht="12">
      <c r="A145" s="1101" t="s">
        <v>594</v>
      </c>
      <c r="B145" s="1101" t="s">
        <v>1728</v>
      </c>
      <c r="C145" s="1103">
        <v>4200</v>
      </c>
      <c r="D145" s="1104" t="str">
        <f>'Revenues 10-15'!A200</f>
        <v>Total Food Service</v>
      </c>
      <c r="E145" s="1099"/>
      <c r="F145" s="897">
        <f>SUM('Revenues 10-15'!C200,'Revenues 10-15'!G200)</f>
        <v>822769</v>
      </c>
      <c r="G145" s="446"/>
    </row>
    <row r="146" spans="1:7" ht="12">
      <c r="A146" s="1101" t="s">
        <v>597</v>
      </c>
      <c r="B146" s="1101" t="s">
        <v>1729</v>
      </c>
      <c r="C146" s="1103">
        <v>4300</v>
      </c>
      <c r="D146" s="1108" t="str">
        <f>'Revenues 10-15'!A206</f>
        <v>Total Title I</v>
      </c>
      <c r="E146" s="1099"/>
      <c r="F146" s="897">
        <f>SUM('Revenues 10-15'!C206,'Revenues 10-15'!D206,'Revenues 10-15'!F206,'Revenues 10-15'!G206)</f>
        <v>191186</v>
      </c>
      <c r="G146" s="446"/>
    </row>
    <row r="147" spans="1:7" ht="12">
      <c r="A147" s="1101" t="s">
        <v>597</v>
      </c>
      <c r="B147" s="1101" t="s">
        <v>1730</v>
      </c>
      <c r="C147" s="1103">
        <v>4400</v>
      </c>
      <c r="D147" s="1108" t="str">
        <f>'Revenues 10-15'!A211</f>
        <v>Total Title IV</v>
      </c>
      <c r="E147" s="1099"/>
      <c r="F147" s="897">
        <f>SUM('Revenues 10-15'!C211,'Revenues 10-15'!D211,'Revenues 10-15'!F211,'Revenues 10-15'!G211)</f>
        <v>702</v>
      </c>
      <c r="G147" s="446"/>
    </row>
    <row r="148" spans="1:7" ht="12">
      <c r="A148" s="1101" t="s">
        <v>597</v>
      </c>
      <c r="B148" s="1101" t="s">
        <v>1731</v>
      </c>
      <c r="C148" s="1103">
        <f>'Revenues 10-15'!B215</f>
        <v>4620</v>
      </c>
      <c r="D148" s="1108" t="str">
        <f>'Revenues 10-15'!A215</f>
        <v>Fed - Spec Education - IDEA - Flow Through</v>
      </c>
      <c r="E148" s="1099"/>
      <c r="F148" s="897">
        <f>SUM('Revenues 10-15'!C215:D215,'Revenues 10-15'!F215:G215)</f>
        <v>436000</v>
      </c>
      <c r="G148" s="446"/>
    </row>
    <row r="149" spans="1:7" ht="12">
      <c r="A149" s="1101" t="s">
        <v>597</v>
      </c>
      <c r="B149" s="1101" t="s">
        <v>1732</v>
      </c>
      <c r="C149" s="1103">
        <f>'Revenues 10-15'!B216</f>
        <v>4625</v>
      </c>
      <c r="D149" s="1108" t="str">
        <f>'Revenues 10-15'!A216</f>
        <v>Fed - Spec Education - IDEA - Room &amp; Board</v>
      </c>
      <c r="E149" s="1099"/>
      <c r="F149" s="897">
        <f>SUM('Revenues 10-15'!C216,'Revenues 10-15'!D216,'Revenues 10-15'!F216,'Revenues 10-15'!G216)</f>
        <v>0</v>
      </c>
      <c r="G149" s="446"/>
    </row>
    <row r="150" spans="1:7" ht="12">
      <c r="A150" s="1101" t="s">
        <v>597</v>
      </c>
      <c r="B150" s="1101" t="s">
        <v>1733</v>
      </c>
      <c r="C150" s="1103">
        <f>'Revenues 10-15'!B217</f>
        <v>4630</v>
      </c>
      <c r="D150" s="1108" t="str">
        <f>'Revenues 10-15'!A217</f>
        <v>Fed - Spec Education - IDEA - Discretionary</v>
      </c>
      <c r="E150" s="1099"/>
      <c r="F150" s="897">
        <f>SUM('Revenues 10-15'!C217:D217,'Revenues 10-15'!F217:G217)</f>
        <v>0</v>
      </c>
      <c r="G150" s="446">
        <v>6297</v>
      </c>
    </row>
    <row r="151" spans="1:7" ht="12">
      <c r="A151" s="1101" t="s">
        <v>597</v>
      </c>
      <c r="B151" s="1101" t="s">
        <v>1734</v>
      </c>
      <c r="C151" s="1103">
        <f>'Revenues 10-15'!B218</f>
        <v>4699</v>
      </c>
      <c r="D151" s="1108" t="str">
        <f>'Revenues 10-15'!A218</f>
        <v>Fed - Spec Education - IDEA - Other (Describe &amp; Itemize)</v>
      </c>
      <c r="E151" s="1099"/>
      <c r="F151" s="897">
        <f>SUM('Revenues 10-15'!C218:D218,'Revenues 10-15'!F218:G218)</f>
        <v>0</v>
      </c>
      <c r="G151" s="446"/>
    </row>
    <row r="152" spans="1:7" ht="12">
      <c r="A152" s="1101" t="s">
        <v>602</v>
      </c>
      <c r="B152" s="1101" t="s">
        <v>1735</v>
      </c>
      <c r="C152" s="1103">
        <v>4700</v>
      </c>
      <c r="D152" s="1104" t="str">
        <f>'Revenues 10-15'!A223</f>
        <v>Total CTE - Perkins</v>
      </c>
      <c r="E152" s="1099"/>
      <c r="F152" s="897">
        <f>SUM('Revenues 10-15'!C223,'Revenues 10-15'!D223,'Revenues 10-15'!G223)</f>
        <v>0</v>
      </c>
      <c r="G152" s="446">
        <v>6303</v>
      </c>
    </row>
    <row r="153" spans="1:7" ht="12" hidden="1">
      <c r="A153" s="1116" t="s">
        <v>169</v>
      </c>
      <c r="B153" s="1116" t="s">
        <v>1401</v>
      </c>
      <c r="C153" s="1117" t="s">
        <v>170</v>
      </c>
      <c r="D153" s="1118" t="str">
        <f>'Revenues 10-15'!A226</f>
        <v>ARRA - Title I - Low Income</v>
      </c>
      <c r="E153" s="1119"/>
      <c r="F153" s="896">
        <f>SUM('Revenues 10-15'!$C$226:$D$226,'Revenues 10-15'!$F$226:$G$226)</f>
        <v>0</v>
      </c>
      <c r="G153" s="446"/>
    </row>
    <row r="154" spans="1:7" ht="12" hidden="1">
      <c r="A154" s="1116" t="s">
        <v>169</v>
      </c>
      <c r="B154" s="1116" t="s">
        <v>1402</v>
      </c>
      <c r="C154" s="1117" t="s">
        <v>171</v>
      </c>
      <c r="D154" s="1118" t="str">
        <f>'Revenues 10-15'!A227</f>
        <v>ARRA - Title I - Neglected, Private</v>
      </c>
      <c r="E154" s="1119"/>
      <c r="F154" s="897">
        <f>SUM('Revenues 10-15'!C227:G227,'Revenues 10-15'!J227)</f>
        <v>0</v>
      </c>
      <c r="G154" s="446"/>
    </row>
    <row r="155" spans="1:7" ht="12" hidden="1">
      <c r="A155" s="1116" t="s">
        <v>169</v>
      </c>
      <c r="B155" s="1116" t="s">
        <v>1403</v>
      </c>
      <c r="C155" s="1117" t="s">
        <v>172</v>
      </c>
      <c r="D155" s="1118" t="str">
        <f>'Revenues 10-15'!A228</f>
        <v>ARRA - Title I - Delinquent, Private</v>
      </c>
      <c r="E155" s="1119"/>
      <c r="F155" s="897">
        <f>SUM('Revenues 10-15'!C228:G228,'Revenues 10-15'!J228)</f>
        <v>0</v>
      </c>
      <c r="G155" s="446"/>
    </row>
    <row r="156" spans="1:7" ht="12" hidden="1">
      <c r="A156" s="1116" t="s">
        <v>169</v>
      </c>
      <c r="B156" s="1116" t="s">
        <v>1404</v>
      </c>
      <c r="C156" s="1117" t="s">
        <v>173</v>
      </c>
      <c r="D156" s="1118" t="str">
        <f>'Revenues 10-15'!A229</f>
        <v>ARRA - Title I - School Improvement (Part A)</v>
      </c>
      <c r="E156" s="1119"/>
      <c r="F156" s="897">
        <f>SUM('Revenues 10-15'!C229:G229,'Revenues 10-15'!J229)</f>
        <v>0</v>
      </c>
      <c r="G156" s="446"/>
    </row>
    <row r="157" spans="1:7" ht="12" hidden="1">
      <c r="A157" s="1116" t="s">
        <v>169</v>
      </c>
      <c r="B157" s="1116" t="s">
        <v>1405</v>
      </c>
      <c r="C157" s="1117" t="s">
        <v>174</v>
      </c>
      <c r="D157" s="1118" t="str">
        <f>'Revenues 10-15'!A230</f>
        <v>ARRA - Title I - School Improvement (Section 1003g)</v>
      </c>
      <c r="E157" s="1119"/>
      <c r="F157" s="897">
        <f>SUM('Revenues 10-15'!C230:G230,'Revenues 10-15'!J230)</f>
        <v>0</v>
      </c>
      <c r="G157" s="446"/>
    </row>
    <row r="158" spans="1:7" ht="12" hidden="1">
      <c r="A158" s="1116" t="s">
        <v>169</v>
      </c>
      <c r="B158" s="1116" t="s">
        <v>1406</v>
      </c>
      <c r="C158" s="1117" t="s">
        <v>175</v>
      </c>
      <c r="D158" s="1118" t="str">
        <f>'Revenues 10-15'!A231</f>
        <v>ARRA - IDEA - Part B - Preschool</v>
      </c>
      <c r="E158" s="1119"/>
      <c r="F158" s="897">
        <v>0</v>
      </c>
      <c r="G158" s="446"/>
    </row>
    <row r="159" spans="1:7" ht="12" hidden="1">
      <c r="A159" s="1116" t="s">
        <v>169</v>
      </c>
      <c r="B159" s="1116" t="s">
        <v>1407</v>
      </c>
      <c r="C159" s="1117" t="s">
        <v>176</v>
      </c>
      <c r="D159" s="1118" t="str">
        <f>'Revenues 10-15'!A232</f>
        <v>ARRA - IDEA - Part B - Flow-Through</v>
      </c>
      <c r="E159" s="1119"/>
      <c r="F159" s="897">
        <f>SUM('Revenues 10-15'!C232:G232,'Revenues 10-15'!J232)</f>
        <v>0</v>
      </c>
      <c r="G159" s="446"/>
    </row>
    <row r="160" spans="1:7" ht="12" hidden="1">
      <c r="A160" s="1116" t="s">
        <v>169</v>
      </c>
      <c r="B160" s="1116" t="s">
        <v>1408</v>
      </c>
      <c r="C160" s="1117" t="s">
        <v>177</v>
      </c>
      <c r="D160" s="1118" t="str">
        <f>'Revenues 10-15'!A233</f>
        <v>ARRA - Title IID - Technology-Formula</v>
      </c>
      <c r="E160" s="1119"/>
      <c r="F160" s="897">
        <f>SUM('Revenues 10-15'!C233:G233,'Revenues 10-15'!J233)</f>
        <v>0</v>
      </c>
      <c r="G160" s="446"/>
    </row>
    <row r="161" spans="1:7" ht="12" hidden="1">
      <c r="A161" s="1116" t="s">
        <v>169</v>
      </c>
      <c r="B161" s="1116" t="s">
        <v>1409</v>
      </c>
      <c r="C161" s="1117" t="s">
        <v>179</v>
      </c>
      <c r="D161" s="1118" t="str">
        <f>'Revenues 10-15'!A234</f>
        <v>ARRA - Title IID - Technology-Competitive</v>
      </c>
      <c r="E161" s="1119"/>
      <c r="F161" s="897">
        <f>SUM('Revenues 10-15'!C234:G234,'Revenues 10-15'!J234)</f>
        <v>0</v>
      </c>
      <c r="G161" s="446"/>
    </row>
    <row r="162" spans="1:7" ht="12" hidden="1">
      <c r="A162" s="1116" t="s">
        <v>597</v>
      </c>
      <c r="B162" s="1116" t="s">
        <v>1410</v>
      </c>
      <c r="C162" s="1117" t="s">
        <v>180</v>
      </c>
      <c r="D162" s="1118" t="str">
        <f>'Revenues 10-15'!A235</f>
        <v>ARRA - McKinney - Vento Homeless Education</v>
      </c>
      <c r="E162" s="1119"/>
      <c r="F162" s="897">
        <f>SUM('Revenues 10-15'!C235:G235,'Revenues 10-15'!J235)</f>
        <v>0</v>
      </c>
      <c r="G162" s="446"/>
    </row>
    <row r="163" spans="1:7" ht="12" hidden="1">
      <c r="A163" s="1116" t="s">
        <v>169</v>
      </c>
      <c r="B163" s="1116" t="s">
        <v>178</v>
      </c>
      <c r="C163" s="1117" t="s">
        <v>181</v>
      </c>
      <c r="D163" s="1118" t="str">
        <f>'Revenues 10-15'!A239</f>
        <v>Qualified Zone Academy Bond Tax Credits</v>
      </c>
      <c r="E163" s="1119"/>
      <c r="F163" s="897">
        <f>SUM('Revenues 10-15'!C239:G239,'Revenues 10-15'!J239)</f>
        <v>0</v>
      </c>
      <c r="G163" s="446"/>
    </row>
    <row r="164" spans="1:7" ht="12" hidden="1">
      <c r="A164" s="1116" t="s">
        <v>169</v>
      </c>
      <c r="B164" s="1116" t="s">
        <v>724</v>
      </c>
      <c r="C164" s="1117" t="s">
        <v>182</v>
      </c>
      <c r="D164" s="1118" t="str">
        <f>'Revenues 10-15'!A240</f>
        <v>Qualified School Construction Bond Credits</v>
      </c>
      <c r="E164" s="1119"/>
      <c r="F164" s="897">
        <f>SUM('Revenues 10-15'!C240:G240,'Revenues 10-15'!J240)</f>
        <v>0</v>
      </c>
      <c r="G164" s="446"/>
    </row>
    <row r="165" spans="1:7" ht="12" hidden="1">
      <c r="A165" s="1116" t="s">
        <v>169</v>
      </c>
      <c r="B165" s="1116" t="s">
        <v>1145</v>
      </c>
      <c r="C165" s="1117" t="s">
        <v>184</v>
      </c>
      <c r="D165" s="1118" t="str">
        <f>'Revenues 10-15'!A241</f>
        <v>Build America Bond Tax Credits</v>
      </c>
      <c r="E165" s="1119"/>
      <c r="F165" s="897">
        <f>SUM('Revenues 10-15'!C241:G241,'Revenues 10-15'!J241)</f>
        <v>0</v>
      </c>
      <c r="G165" s="446"/>
    </row>
    <row r="166" spans="1:7" ht="12" hidden="1">
      <c r="A166" s="1116" t="s">
        <v>169</v>
      </c>
      <c r="B166" s="1116" t="s">
        <v>1411</v>
      </c>
      <c r="C166" s="1117" t="s">
        <v>186</v>
      </c>
      <c r="D166" s="1118" t="str">
        <f>'Revenues 10-15'!A242</f>
        <v>Build America Bond Interest Reimbursement</v>
      </c>
      <c r="E166" s="1119"/>
      <c r="F166" s="897">
        <f>SUM('Revenues 10-15'!C242:G242,'Revenues 10-15'!J242)</f>
        <v>0</v>
      </c>
      <c r="G166" s="446"/>
    </row>
    <row r="167" spans="1:7" ht="12" hidden="1">
      <c r="A167" s="1116" t="s">
        <v>169</v>
      </c>
      <c r="B167" s="1116" t="s">
        <v>1412</v>
      </c>
      <c r="C167" s="1117" t="s">
        <v>188</v>
      </c>
      <c r="D167" s="1118" t="str">
        <f>'Revenues 10-15'!A244</f>
        <v>Other ARRA Funds - II</v>
      </c>
      <c r="E167" s="1119"/>
      <c r="F167" s="897">
        <f>SUM('Revenues 10-15'!C244:G244,'Revenues 10-15'!J244)</f>
        <v>0</v>
      </c>
      <c r="G167" s="446"/>
    </row>
    <row r="168" spans="1:7" ht="12" hidden="1">
      <c r="A168" s="1116" t="s">
        <v>169</v>
      </c>
      <c r="B168" s="1116" t="s">
        <v>1413</v>
      </c>
      <c r="C168" s="1117" t="s">
        <v>189</v>
      </c>
      <c r="D168" s="1118" t="str">
        <f>'Revenues 10-15'!A245</f>
        <v>Other ARRA Funds - III</v>
      </c>
      <c r="E168" s="1119"/>
      <c r="F168" s="897">
        <f>SUM('Revenues 10-15'!C245:G245,'Revenues 10-15'!J245)</f>
        <v>0</v>
      </c>
      <c r="G168" s="446"/>
    </row>
    <row r="169" spans="1:7" ht="12" hidden="1">
      <c r="A169" s="1116" t="s">
        <v>169</v>
      </c>
      <c r="B169" s="1116" t="s">
        <v>183</v>
      </c>
      <c r="C169" s="1117" t="s">
        <v>191</v>
      </c>
      <c r="D169" s="1118" t="str">
        <f>'Revenues 10-15'!A246</f>
        <v>Other ARRA Funds - IV</v>
      </c>
      <c r="E169" s="1119"/>
      <c r="F169" s="897">
        <f>SUM('Revenues 10-15'!C246:G246,'Revenues 10-15'!J246)</f>
        <v>0</v>
      </c>
      <c r="G169" s="446"/>
    </row>
    <row r="170" spans="1:7" ht="12" hidden="1">
      <c r="A170" s="1116" t="s">
        <v>169</v>
      </c>
      <c r="B170" s="1116" t="s">
        <v>185</v>
      </c>
      <c r="C170" s="1117" t="s">
        <v>193</v>
      </c>
      <c r="D170" s="1118" t="str">
        <f>'Revenues 10-15'!A247</f>
        <v>Other ARRA Funds - V</v>
      </c>
      <c r="E170" s="1119"/>
      <c r="F170" s="897">
        <f>SUM('Revenues 10-15'!C247:G247,'Revenues 10-15'!J247)</f>
        <v>0</v>
      </c>
      <c r="G170" s="446"/>
    </row>
    <row r="171" spans="1:7" ht="12" hidden="1">
      <c r="A171" s="1116" t="s">
        <v>169</v>
      </c>
      <c r="B171" s="1116" t="s">
        <v>187</v>
      </c>
      <c r="C171" s="1117" t="s">
        <v>195</v>
      </c>
      <c r="D171" s="1118" t="str">
        <f>'Revenues 10-15'!A248</f>
        <v>ARRA - Early Childhood</v>
      </c>
      <c r="E171" s="1119"/>
      <c r="F171" s="897">
        <v>0</v>
      </c>
      <c r="G171" s="446"/>
    </row>
    <row r="172" spans="1:7" ht="12" hidden="1">
      <c r="A172" s="1116" t="s">
        <v>169</v>
      </c>
      <c r="B172" s="1116" t="s">
        <v>1146</v>
      </c>
      <c r="C172" s="1117" t="s">
        <v>196</v>
      </c>
      <c r="D172" s="1118" t="str">
        <f>'Revenues 10-15'!A249</f>
        <v>Other ARRA Funds VII</v>
      </c>
      <c r="E172" s="1119"/>
      <c r="F172" s="897">
        <f>SUM('Revenues 10-15'!C249:G249,'Revenues 10-15'!J249)</f>
        <v>0</v>
      </c>
      <c r="G172" s="446"/>
    </row>
    <row r="173" spans="1:7" ht="12" hidden="1">
      <c r="A173" s="1116" t="s">
        <v>169</v>
      </c>
      <c r="B173" s="1116" t="s">
        <v>1414</v>
      </c>
      <c r="C173" s="1117" t="s">
        <v>197</v>
      </c>
      <c r="D173" s="1118" t="str">
        <f>'Revenues 10-15'!A250</f>
        <v>Other ARRA Funds VIII</v>
      </c>
      <c r="E173" s="1119"/>
      <c r="F173" s="897">
        <f>SUM('Revenues 10-15'!C250:G250,'Revenues 10-15'!J250)</f>
        <v>0</v>
      </c>
      <c r="G173" s="446"/>
    </row>
    <row r="174" spans="1:7" ht="12" hidden="1">
      <c r="A174" s="1116" t="s">
        <v>169</v>
      </c>
      <c r="B174" s="1116" t="s">
        <v>190</v>
      </c>
      <c r="C174" s="1117" t="s">
        <v>198</v>
      </c>
      <c r="D174" s="1118" t="str">
        <f>'Revenues 10-15'!A251</f>
        <v>Other ARRA Funds IX</v>
      </c>
      <c r="E174" s="1119"/>
      <c r="F174" s="897">
        <f>SUM('Revenues 10-15'!C251:G251,'Revenues 10-15'!J251)</f>
        <v>0</v>
      </c>
      <c r="G174" s="446"/>
    </row>
    <row r="175" spans="1:7" ht="12" hidden="1">
      <c r="A175" s="1116" t="s">
        <v>169</v>
      </c>
      <c r="B175" s="1116" t="s">
        <v>192</v>
      </c>
      <c r="C175" s="1117" t="s">
        <v>199</v>
      </c>
      <c r="D175" s="1118" t="str">
        <f>'Revenues 10-15'!A252</f>
        <v>Other ARRA Funds X</v>
      </c>
      <c r="E175" s="1119"/>
      <c r="F175" s="897">
        <f>SUM('Revenues 10-15'!C252:G252,'Revenues 10-15'!J252)</f>
        <v>0</v>
      </c>
      <c r="G175" s="446"/>
    </row>
    <row r="176" spans="1:7" ht="12" hidden="1">
      <c r="A176" s="1116" t="s">
        <v>169</v>
      </c>
      <c r="B176" s="1116" t="s">
        <v>194</v>
      </c>
      <c r="C176" s="1117" t="s">
        <v>200</v>
      </c>
      <c r="D176" s="1118" t="str">
        <f>'Revenues 10-15'!A253</f>
        <v>Other ARRA Funds Ed Job Fund Program</v>
      </c>
      <c r="E176" s="1119"/>
      <c r="F176" s="897">
        <f>SUM('Revenues 10-15'!C253:G253,'Revenues 10-15'!J253)</f>
        <v>0</v>
      </c>
      <c r="G176" s="446"/>
    </row>
    <row r="177" spans="1:7" ht="12">
      <c r="A177" s="1102" t="s">
        <v>440</v>
      </c>
      <c r="B177" s="1053" t="s">
        <v>1519</v>
      </c>
      <c r="C177" s="1120" t="s">
        <v>753</v>
      </c>
      <c r="D177" s="1104" t="s">
        <v>696</v>
      </c>
      <c r="E177" s="1121"/>
      <c r="F177" s="897">
        <f>SUM(F153:F176)</f>
        <v>0</v>
      </c>
      <c r="G177" s="446"/>
    </row>
    <row r="178" spans="1:7" ht="12">
      <c r="A178" s="1102" t="s">
        <v>403</v>
      </c>
      <c r="B178" s="1053" t="s">
        <v>1736</v>
      </c>
      <c r="C178" s="1120" t="s">
        <v>1154</v>
      </c>
      <c r="D178" s="1104" t="s">
        <v>1155</v>
      </c>
      <c r="E178" s="1121"/>
      <c r="F178" s="897">
        <f>SUM('Revenues 10-15'!C255)</f>
        <v>0</v>
      </c>
      <c r="G178" s="446"/>
    </row>
    <row r="179" spans="1:7" ht="12">
      <c r="A179" s="1102" t="s">
        <v>597</v>
      </c>
      <c r="B179" s="1053" t="s">
        <v>4860</v>
      </c>
      <c r="C179" s="1120" t="s">
        <v>1180</v>
      </c>
      <c r="D179" s="1104" t="s">
        <v>1181</v>
      </c>
      <c r="E179" s="1121"/>
      <c r="F179" s="897">
        <f>SUM('Revenues 10-15'!C256,'Revenues 10-15'!D256,'Revenues 10-15'!F256,'Revenues 10-15'!G256)</f>
        <v>0</v>
      </c>
      <c r="G179" s="446"/>
    </row>
    <row r="180" spans="1:7" ht="12">
      <c r="A180" s="1101" t="s">
        <v>5</v>
      </c>
      <c r="B180" s="1101" t="s">
        <v>1737</v>
      </c>
      <c r="C180" s="1103">
        <f>'Revenues 10-15'!B257</f>
        <v>4905</v>
      </c>
      <c r="D180" s="1104" t="str">
        <f>'Revenues 10-15'!A257</f>
        <v>Title III - Immigrant Education Program (IEP)</v>
      </c>
      <c r="E180" s="1099"/>
      <c r="F180" s="897">
        <f>SUM('Revenues 10-15'!C257,'Revenues 10-15'!F257,'Revenues 10-15'!G257)</f>
        <v>0</v>
      </c>
      <c r="G180" s="446">
        <v>6306</v>
      </c>
    </row>
    <row r="181" spans="1:7" ht="12">
      <c r="A181" s="1101" t="s">
        <v>5</v>
      </c>
      <c r="B181" s="1101" t="s">
        <v>1738</v>
      </c>
      <c r="C181" s="1103">
        <f>'Revenues 10-15'!B258</f>
        <v>4909</v>
      </c>
      <c r="D181" s="1104" t="str">
        <f>'Revenues 10-15'!A258</f>
        <v>Title III - Language Inst Program - Limited Eng (LIPLEP)</v>
      </c>
      <c r="E181" s="1099"/>
      <c r="F181" s="897">
        <f>SUM('Revenues 10-15'!C258,'Revenues 10-15'!F258,'Revenues 10-15'!G258)</f>
        <v>0</v>
      </c>
      <c r="G181" s="446"/>
    </row>
    <row r="182" spans="1:7" ht="12">
      <c r="A182" s="1101" t="s">
        <v>597</v>
      </c>
      <c r="B182" s="1101" t="s">
        <v>1739</v>
      </c>
      <c r="C182" s="1103">
        <f>'Revenues 10-15'!B259</f>
        <v>4920</v>
      </c>
      <c r="D182" s="1104" t="str">
        <f>'Revenues 10-15'!A259</f>
        <v>McKinney Education for Homeless Children</v>
      </c>
      <c r="E182" s="1099"/>
      <c r="F182" s="897">
        <f>SUM('Revenues 10-15'!C259,'Revenues 10-15'!D259,'Revenues 10-15'!F259,'Revenues 10-15'!G259)</f>
        <v>85253</v>
      </c>
      <c r="G182" s="446"/>
    </row>
    <row r="183" spans="1:7" ht="12">
      <c r="A183" s="1113" t="s">
        <v>597</v>
      </c>
      <c r="B183" s="1113" t="s">
        <v>1740</v>
      </c>
      <c r="C183" s="1106">
        <f>'Revenues 10-15'!B260</f>
        <v>4930</v>
      </c>
      <c r="D183" s="1122" t="str">
        <f>'Revenues 10-15'!A260</f>
        <v>Title II - Eisenhower Professional Development Formula</v>
      </c>
      <c r="E183" s="1123"/>
      <c r="F183" s="896">
        <f>SUM('Revenues 10-15'!C260:D260,'Revenues 10-15'!F260,'Revenues 10-15'!G260)</f>
        <v>0</v>
      </c>
      <c r="G183" s="446"/>
    </row>
    <row r="184" spans="1:7" ht="12">
      <c r="A184" s="1101" t="s">
        <v>597</v>
      </c>
      <c r="B184" s="1101" t="s">
        <v>1741</v>
      </c>
      <c r="C184" s="1103">
        <f>'Revenues 10-15'!B261</f>
        <v>4932</v>
      </c>
      <c r="D184" s="1108" t="str">
        <f>'Revenues 10-15'!A261</f>
        <v>Title II - Teacher Quality</v>
      </c>
      <c r="E184" s="1099"/>
      <c r="F184" s="896">
        <f>SUM('Revenues 10-15'!C261,'Revenues 10-15'!D261,'Revenues 10-15'!F261,'Revenues 10-15'!G261)</f>
        <v>3850</v>
      </c>
      <c r="G184" s="446"/>
    </row>
    <row r="185" spans="1:7" ht="12">
      <c r="A185" s="1101" t="s">
        <v>597</v>
      </c>
      <c r="B185" s="1101" t="s">
        <v>1742</v>
      </c>
      <c r="C185" s="1103">
        <f>'Revenues 10-15'!B262</f>
        <v>4960</v>
      </c>
      <c r="D185" s="1104" t="str">
        <f>'Revenues 10-15'!A262</f>
        <v>Federal Charter Schools</v>
      </c>
      <c r="E185" s="1099"/>
      <c r="F185" s="897">
        <f>SUM('Revenues 10-15'!C262:D262,'Revenues 10-15'!F262:G262)</f>
        <v>0</v>
      </c>
      <c r="G185" s="446"/>
    </row>
    <row r="186" spans="1:7" ht="12">
      <c r="A186" s="1101" t="s">
        <v>597</v>
      </c>
      <c r="B186" s="1101" t="s">
        <v>1743</v>
      </c>
      <c r="C186" s="1103">
        <f>'Revenues 10-15'!B263</f>
        <v>4981</v>
      </c>
      <c r="D186" s="1104" t="str">
        <f>'Revenues 10-15'!A263</f>
        <v>State Assessment Grants</v>
      </c>
      <c r="E186" s="1099"/>
      <c r="F186" s="897">
        <f>SUM('Revenues 10-15'!C263:D263,'Revenues 10-15'!F263:G263)</f>
        <v>0</v>
      </c>
      <c r="G186" s="446"/>
    </row>
    <row r="187" spans="1:7" ht="12">
      <c r="A187" s="1101" t="s">
        <v>597</v>
      </c>
      <c r="B187" s="1101" t="s">
        <v>1744</v>
      </c>
      <c r="C187" s="1103">
        <f>'Revenues 10-15'!B264</f>
        <v>4982</v>
      </c>
      <c r="D187" s="1104" t="str">
        <f>'Revenues 10-15'!A264</f>
        <v>Grant for State Assessments and Related Activities</v>
      </c>
      <c r="E187" s="1099"/>
      <c r="F187" s="897">
        <f>SUM('Revenues 10-15'!C264:D264,'Revenues 10-15'!F264:G264)</f>
        <v>0</v>
      </c>
      <c r="G187" s="446"/>
    </row>
    <row r="188" spans="1:7" ht="12">
      <c r="A188" s="1124" t="s">
        <v>597</v>
      </c>
      <c r="B188" s="1113" t="s">
        <v>1745</v>
      </c>
      <c r="C188" s="1106">
        <f>'Revenues 10-15'!B265</f>
        <v>4991</v>
      </c>
      <c r="D188" s="1122" t="str">
        <f>'Revenues 10-15'!A265</f>
        <v>Medicaid Matching Funds - Administrative Outreach</v>
      </c>
      <c r="E188" s="1099"/>
      <c r="F188" s="897">
        <f>SUM('Revenues 10-15'!C265:D265,'Revenues 10-15'!F265:G265)</f>
        <v>0</v>
      </c>
      <c r="G188" s="1101">
        <v>6320</v>
      </c>
    </row>
    <row r="189" spans="1:7" ht="12">
      <c r="A189" s="1101" t="s">
        <v>597</v>
      </c>
      <c r="B189" s="1101" t="s">
        <v>1746</v>
      </c>
      <c r="C189" s="1103">
        <f>'Revenues 10-15'!B266</f>
        <v>4992</v>
      </c>
      <c r="D189" s="1108" t="str">
        <f>'Revenues 10-15'!A266</f>
        <v>Medicaid Matching Funds - Fee-for-Service Program</v>
      </c>
      <c r="E189" s="1099"/>
      <c r="F189" s="897">
        <f>SUM('Revenues 10-15'!C266:D266,'Revenues 10-15'!F266:G266)</f>
        <v>56138</v>
      </c>
      <c r="G189" s="1101"/>
    </row>
    <row r="190" spans="1:7" ht="12">
      <c r="A190" s="1124" t="s">
        <v>597</v>
      </c>
      <c r="B190" s="1113" t="s">
        <v>1747</v>
      </c>
      <c r="C190" s="1106">
        <f>'Revenues 10-15'!B267</f>
        <v>4998</v>
      </c>
      <c r="D190" s="1122" t="str">
        <f>'Revenues 10-15'!A267</f>
        <v>Other Restricted Revenue from Federal Sources (Describe &amp; Itemize)</v>
      </c>
      <c r="E190" s="1099"/>
      <c r="F190" s="897">
        <f>SUM('Revenues 10-15'!C267:D267,'Revenues 10-15'!F267:G267)</f>
        <v>991037</v>
      </c>
      <c r="G190" s="1101"/>
    </row>
    <row r="191" spans="1:7" ht="12">
      <c r="A191" s="1124" t="s">
        <v>1582</v>
      </c>
      <c r="B191" s="1113" t="s">
        <v>1583</v>
      </c>
      <c r="C191" s="1106"/>
      <c r="D191" s="1122" t="str">
        <f>"Adjusting for FY"&amp;MID('AFR22'!E2,3,2)-2&amp;" or FY"&amp;MID('AFR22'!E2,3,2)-1&amp;" revenue received in FY"&amp;MID('AFR22'!E2,3,2)&amp;" for FY"&amp;MID('AFR22'!E2,3,2)-2&amp;" or FY"&amp;MID('AFR22'!E2,3,2)-1&amp;" Expenses"</f>
        <v>Adjusting for FY20 or FY21 revenue received in FY22 for FY20 or FY21 Expenses</v>
      </c>
      <c r="E191" s="1099"/>
      <c r="F191" s="897">
        <f>-'CARES CRRSA ARP 28-35'!L18</f>
        <v>-601006</v>
      </c>
      <c r="G191" s="1101"/>
    </row>
    <row r="192" spans="1:7" ht="12">
      <c r="A192" s="1125" t="s">
        <v>5</v>
      </c>
      <c r="B192" s="1126" t="s">
        <v>1389</v>
      </c>
      <c r="C192" s="1127">
        <v>3100</v>
      </c>
      <c r="D192" s="1128" t="s">
        <v>1390</v>
      </c>
      <c r="E192" s="1099"/>
      <c r="F192" s="898">
        <v>0</v>
      </c>
      <c r="G192" s="1101"/>
    </row>
    <row r="193" spans="1:8" ht="12">
      <c r="A193" s="1125" t="s">
        <v>594</v>
      </c>
      <c r="B193" s="1126" t="s">
        <v>1389</v>
      </c>
      <c r="C193" s="1127">
        <v>3300</v>
      </c>
      <c r="D193" s="1128" t="s">
        <v>1592</v>
      </c>
      <c r="E193" s="1099"/>
      <c r="F193" s="898">
        <v>0</v>
      </c>
      <c r="G193" s="1101"/>
    </row>
    <row r="194" spans="1:8" ht="6" customHeight="1">
      <c r="A194" s="1101"/>
      <c r="B194" s="1101"/>
      <c r="C194" s="1099"/>
      <c r="D194" s="1101"/>
      <c r="E194" s="1099"/>
      <c r="F194" s="1129"/>
      <c r="G194" s="1101"/>
    </row>
    <row r="195" spans="1:8">
      <c r="A195" s="1065"/>
      <c r="B195" s="1130"/>
      <c r="C195" s="1131"/>
      <c r="D195" s="1132" t="s">
        <v>1606</v>
      </c>
      <c r="E195" s="1131" t="s">
        <v>861</v>
      </c>
      <c r="F195" s="899">
        <f>SUM(F104:F152,F177:F193)</f>
        <v>3426864</v>
      </c>
    </row>
    <row r="196" spans="1:8" ht="12" customHeight="1">
      <c r="A196" s="1065"/>
      <c r="B196" s="1130"/>
      <c r="C196" s="1131"/>
      <c r="D196" s="1132" t="s">
        <v>1607</v>
      </c>
      <c r="E196" s="1131"/>
      <c r="F196" s="897">
        <f>'PCTC-OEPP 37-39'!F97-F195</f>
        <v>25758950</v>
      </c>
    </row>
    <row r="197" spans="1:8" ht="12" customHeight="1">
      <c r="A197" s="1065"/>
      <c r="B197" s="1130"/>
      <c r="C197" s="1131"/>
      <c r="D197" s="1132" t="s">
        <v>4861</v>
      </c>
      <c r="E197" s="1131"/>
      <c r="F197" s="897">
        <f>'Cap Outlay Deprec 36'!I18</f>
        <v>2549889</v>
      </c>
    </row>
    <row r="198" spans="1:8" ht="12" customHeight="1">
      <c r="A198" s="1065"/>
      <c r="B198" s="1130"/>
      <c r="C198" s="1131"/>
      <c r="D198" s="1132" t="s">
        <v>1608</v>
      </c>
      <c r="E198" s="1131"/>
      <c r="F198" s="897">
        <f>F196+F197</f>
        <v>28308839</v>
      </c>
    </row>
    <row r="199" spans="1:8" ht="12" customHeight="1">
      <c r="A199" s="1065"/>
      <c r="B199" s="1133"/>
      <c r="C199" s="1131"/>
      <c r="D199" s="902" t="str">
        <f>D98</f>
        <v>9 Month ADA from Average Daily Attendance - Student Information System (SIS) in IWAS-preliminary ADA 2021-2022</v>
      </c>
      <c r="E199" s="1131"/>
      <c r="F199" s="900">
        <f>'PCTC-OEPP 37-39'!F98</f>
        <v>1834.02</v>
      </c>
      <c r="G199" s="446"/>
    </row>
    <row r="200" spans="1:8" ht="12" customHeight="1" thickBot="1">
      <c r="A200" s="1065"/>
      <c r="B200" s="1133"/>
      <c r="C200" s="1131"/>
      <c r="D200" s="1132" t="s">
        <v>1609</v>
      </c>
      <c r="E200" s="1131" t="s">
        <v>1227</v>
      </c>
      <c r="F200" s="901">
        <f>F198/F199</f>
        <v>15435.403648815171</v>
      </c>
      <c r="G200" s="1055">
        <v>6323</v>
      </c>
    </row>
    <row r="201" spans="1:8" ht="12" thickTop="1">
      <c r="A201" s="1134"/>
      <c r="B201" s="446"/>
      <c r="C201" s="1099"/>
      <c r="D201" s="446"/>
      <c r="E201" s="1099"/>
      <c r="F201" s="446"/>
      <c r="G201" s="446">
        <v>6326</v>
      </c>
    </row>
    <row r="202" spans="1:8" ht="12.25" customHeight="1">
      <c r="A202" s="1135" t="s">
        <v>1610</v>
      </c>
      <c r="B202" s="1136"/>
      <c r="C202" s="1137"/>
      <c r="D202" s="1136"/>
      <c r="E202" s="1137"/>
      <c r="F202" s="1138"/>
      <c r="G202" s="1138"/>
      <c r="H202" s="1139"/>
    </row>
    <row r="203" spans="1:8" s="1134" customFormat="1" ht="12.25" customHeight="1">
      <c r="A203" s="1623" t="s">
        <v>4868</v>
      </c>
      <c r="B203" s="1098"/>
      <c r="C203" s="1140"/>
      <c r="D203" s="1098"/>
      <c r="E203" s="1140"/>
      <c r="F203" s="1098"/>
      <c r="G203" s="1098"/>
    </row>
    <row r="204" spans="1:8" s="1134" customFormat="1" ht="33.75" customHeight="1">
      <c r="A204" s="2025" t="s">
        <v>4867</v>
      </c>
      <c r="B204" s="2025"/>
      <c r="C204" s="2025"/>
      <c r="D204" s="2025"/>
      <c r="E204" s="2025"/>
      <c r="F204" s="2025"/>
      <c r="G204" s="1622"/>
    </row>
    <row r="205" spans="1:8">
      <c r="A205" s="1622"/>
      <c r="B205" s="1622"/>
      <c r="C205" s="1622"/>
      <c r="D205" s="1622"/>
      <c r="E205" s="1622"/>
      <c r="F205" s="1622"/>
      <c r="G205" s="1622"/>
    </row>
    <row r="206" spans="1:8">
      <c r="A206" s="446"/>
      <c r="B206" s="446"/>
      <c r="C206" s="1099"/>
      <c r="D206" s="446"/>
      <c r="E206" s="1099"/>
      <c r="F206" s="446"/>
      <c r="G206" s="446"/>
    </row>
    <row r="207" spans="1:8">
      <c r="A207" s="446"/>
      <c r="B207" s="446"/>
      <c r="C207" s="1099"/>
      <c r="D207" s="446"/>
      <c r="E207" s="1099"/>
      <c r="F207" s="446"/>
      <c r="G207" s="446"/>
    </row>
    <row r="208" spans="1:8">
      <c r="A208" s="446"/>
      <c r="B208" s="446"/>
      <c r="C208" s="1099"/>
      <c r="D208" s="446"/>
      <c r="E208" s="1099"/>
      <c r="F208" s="446"/>
      <c r="G208" s="446"/>
    </row>
    <row r="209" spans="1:7">
      <c r="A209" s="446"/>
      <c r="B209" s="446"/>
      <c r="C209" s="1099"/>
      <c r="D209" s="446"/>
      <c r="E209" s="1099"/>
      <c r="F209" s="446"/>
      <c r="G209" s="446"/>
    </row>
    <row r="210" spans="1:7">
      <c r="A210" s="446"/>
      <c r="B210" s="446"/>
      <c r="C210" s="1099"/>
      <c r="D210" s="446"/>
      <c r="E210" s="1099"/>
      <c r="F210" s="446"/>
      <c r="G210" s="446"/>
    </row>
    <row r="211" spans="1:7">
      <c r="A211" s="446"/>
      <c r="B211" s="446"/>
      <c r="C211" s="1099"/>
      <c r="D211" s="446"/>
      <c r="E211" s="1099"/>
      <c r="F211" s="446"/>
      <c r="G211" s="446"/>
    </row>
    <row r="212" spans="1:7">
      <c r="A212" s="446"/>
      <c r="B212" s="446"/>
      <c r="C212" s="1099"/>
      <c r="D212" s="446"/>
      <c r="E212" s="1099"/>
      <c r="F212" s="446"/>
      <c r="G212" s="446"/>
    </row>
    <row r="213" spans="1:7">
      <c r="A213" s="446"/>
      <c r="B213" s="446"/>
      <c r="C213" s="1099"/>
      <c r="D213" s="446"/>
      <c r="E213" s="1099"/>
      <c r="F213" s="446"/>
      <c r="G213" s="446"/>
    </row>
    <row r="214" spans="1:7">
      <c r="A214" s="446"/>
      <c r="B214" s="446"/>
      <c r="C214" s="1099"/>
      <c r="D214" s="446"/>
      <c r="E214" s="1099"/>
      <c r="F214" s="446"/>
      <c r="G214" s="446"/>
    </row>
    <row r="215" spans="1:7">
      <c r="A215" s="446"/>
      <c r="B215" s="446"/>
      <c r="C215" s="1099"/>
      <c r="D215" s="446"/>
      <c r="E215" s="1099"/>
      <c r="F215" s="446"/>
      <c r="G215" s="446"/>
    </row>
    <row r="216" spans="1:7">
      <c r="A216" s="446"/>
      <c r="B216" s="446"/>
      <c r="C216" s="1099"/>
      <c r="D216" s="446"/>
      <c r="E216" s="1099"/>
      <c r="F216" s="446"/>
      <c r="G216" s="446"/>
    </row>
    <row r="217" spans="1:7">
      <c r="A217" s="446"/>
      <c r="B217" s="446"/>
      <c r="C217" s="1099"/>
      <c r="D217" s="446"/>
      <c r="E217" s="1099"/>
      <c r="F217" s="446"/>
      <c r="G217" s="446"/>
    </row>
    <row r="218" spans="1:7">
      <c r="A218" s="446"/>
      <c r="B218" s="446"/>
      <c r="C218" s="1099"/>
      <c r="D218" s="446"/>
      <c r="E218" s="1099"/>
      <c r="F218" s="446"/>
      <c r="G218" s="446"/>
    </row>
    <row r="219" spans="1:7">
      <c r="A219" s="446"/>
      <c r="B219" s="446"/>
      <c r="C219" s="1099"/>
      <c r="D219" s="446"/>
      <c r="E219" s="1099"/>
      <c r="F219" s="446"/>
      <c r="G219" s="446"/>
    </row>
    <row r="220" spans="1:7">
      <c r="A220" s="446"/>
      <c r="B220" s="446"/>
      <c r="C220" s="1099"/>
      <c r="D220" s="446"/>
      <c r="E220" s="1099"/>
      <c r="F220" s="446"/>
      <c r="G220" s="446"/>
    </row>
    <row r="221" spans="1:7">
      <c r="A221" s="446"/>
      <c r="B221" s="446"/>
      <c r="C221" s="1099"/>
      <c r="D221" s="446"/>
      <c r="E221" s="1099"/>
      <c r="F221" s="446"/>
      <c r="G221" s="446"/>
    </row>
    <row r="222" spans="1:7">
      <c r="A222" s="446"/>
      <c r="B222" s="446"/>
      <c r="C222" s="1099"/>
      <c r="D222" s="446"/>
      <c r="E222" s="1099"/>
      <c r="F222" s="446"/>
      <c r="G222" s="446"/>
    </row>
  </sheetData>
  <sheetProtection algorithmName="SHA-512" hashValue="tJ+1iAcQcQHsXMsu+rU7yFt0pF+5BK5R0GtXDXKmC8AHDohsYUMXzLpkjDd3ZsZp19PiMue8VbcyoaBMskmd+w==" saltValue="WZollkXanwmHSYaC+nlM7Q==" spinCount="100000" sheet="1" objects="1" scenarios="1"/>
  <mergeCells count="6">
    <mergeCell ref="A204:F204"/>
    <mergeCell ref="A6:F6"/>
    <mergeCell ref="A1:F1"/>
    <mergeCell ref="A101:F101"/>
    <mergeCell ref="A2:F2"/>
    <mergeCell ref="A5:F5"/>
  </mergeCells>
  <phoneticPr fontId="23" type="noConversion"/>
  <hyperlinks>
    <hyperlink ref="A203" r:id="rId1" xr:uid="{A5F2D369-F312-4B23-924B-C22AD7C9BB8A}"/>
  </hyperlinks>
  <printOptions headings="1"/>
  <pageMargins left="0.54" right="0.2" top="0.7" bottom="0.45" header="0.19" footer="0.17"/>
  <pageSetup scale="64" firstPageNumber="37" fitToHeight="5" orientation="portrait" useFirstPageNumber="1" r:id="rId2"/>
  <headerFooter alignWithMargins="0">
    <oddHeader>&amp;L&amp;8Page &amp;P&amp;C &amp;R&amp;8Page &amp;P</oddHeader>
    <oddFooter>&amp;L&amp;8Print Date: &amp;D
&amp;F</oddFooter>
  </headerFooter>
  <rowBreaks count="1" manualBreakCount="1">
    <brk id="100" max="16383" man="1"/>
  </rowBreaks>
  <ignoredErrors>
    <ignoredError sqref="F183 F188:F190 F150:F151 F148 F141 F138 F121 F185" formulaRange="1"/>
    <ignoredError sqref="F200" evalError="1"/>
    <ignoredError sqref="C93 C177:C179" numberStoredAsText="1"/>
  </ignoredError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1661E-A575-46C5-AC32-F338D721E526}">
  <sheetPr>
    <pageSetUpPr fitToPage="1"/>
  </sheetPr>
  <dimension ref="A1:I145"/>
  <sheetViews>
    <sheetView showGridLines="0" topLeftCell="A7" zoomScaleNormal="100" workbookViewId="0">
      <selection activeCell="H18" sqref="H18"/>
    </sheetView>
  </sheetViews>
  <sheetFormatPr baseColWidth="10" defaultColWidth="9.1640625" defaultRowHeight="15"/>
  <cols>
    <col min="1" max="1" width="52" style="955" customWidth="1"/>
    <col min="2" max="2" width="19.83203125" style="955" customWidth="1"/>
    <col min="3" max="3" width="33.6640625" style="956" customWidth="1"/>
    <col min="4" max="4" width="17.6640625" style="957" customWidth="1"/>
    <col min="5" max="5" width="23.5" style="957" customWidth="1"/>
    <col min="6" max="6" width="23.33203125" style="956" customWidth="1"/>
    <col min="7" max="16384" width="9.1640625" style="935"/>
  </cols>
  <sheetData>
    <row r="1" spans="1:9" ht="15" customHeight="1">
      <c r="A1" s="934" t="s">
        <v>1350</v>
      </c>
      <c r="B1" s="934"/>
      <c r="C1" s="934"/>
      <c r="D1" s="934"/>
      <c r="E1" s="934"/>
      <c r="F1" s="934"/>
    </row>
    <row r="2" spans="1:9">
      <c r="A2" s="2037" t="s">
        <v>1439</v>
      </c>
      <c r="B2" s="2037"/>
      <c r="C2" s="2037"/>
      <c r="D2" s="2037"/>
      <c r="E2" s="2037"/>
      <c r="F2" s="2037"/>
    </row>
    <row r="3" spans="1:9" ht="5.25" customHeight="1">
      <c r="A3" s="936"/>
      <c r="B3" s="936"/>
      <c r="C3" s="936"/>
      <c r="D3" s="936"/>
      <c r="E3" s="936"/>
      <c r="F3" s="936"/>
    </row>
    <row r="4" spans="1:9" ht="18.75" customHeight="1">
      <c r="A4" s="2042" t="s">
        <v>1345</v>
      </c>
      <c r="B4" s="2043"/>
      <c r="C4" s="2043"/>
      <c r="D4" s="2043"/>
      <c r="E4" s="2043"/>
      <c r="F4" s="2044"/>
    </row>
    <row r="5" spans="1:9">
      <c r="A5" s="2045"/>
      <c r="B5" s="2046"/>
      <c r="C5" s="2046"/>
      <c r="D5" s="2046"/>
      <c r="E5" s="2046"/>
      <c r="F5" s="2047"/>
    </row>
    <row r="6" spans="1:9" ht="18.75" customHeight="1">
      <c r="A6" s="2061" t="s">
        <v>1452</v>
      </c>
      <c r="B6" s="2062"/>
      <c r="C6" s="2062"/>
      <c r="D6" s="2062"/>
      <c r="E6" s="2062"/>
      <c r="F6" s="2063"/>
    </row>
    <row r="7" spans="1:9" ht="53.25" customHeight="1">
      <c r="A7" s="2048" t="s">
        <v>1754</v>
      </c>
      <c r="B7" s="2049"/>
      <c r="C7" s="2050"/>
      <c r="D7" s="2050"/>
      <c r="E7" s="2050"/>
      <c r="F7" s="2051"/>
    </row>
    <row r="8" spans="1:9" ht="20.25" customHeight="1">
      <c r="A8" s="2064" t="s">
        <v>1515</v>
      </c>
      <c r="B8" s="2065"/>
      <c r="C8" s="2065"/>
      <c r="D8" s="2065"/>
      <c r="E8" s="2065"/>
      <c r="F8" s="2066"/>
    </row>
    <row r="9" spans="1:9" ht="18" customHeight="1">
      <c r="A9" s="1019" t="s">
        <v>4830</v>
      </c>
      <c r="B9" s="1020"/>
      <c r="C9" s="1020"/>
      <c r="D9" s="1020"/>
      <c r="E9" s="1021"/>
      <c r="F9" s="1022"/>
      <c r="I9" s="972"/>
    </row>
    <row r="10" spans="1:9" ht="15.75" customHeight="1">
      <c r="A10" s="2052" t="s">
        <v>4831</v>
      </c>
      <c r="B10" s="2053"/>
      <c r="C10" s="2053"/>
      <c r="D10" s="2053"/>
      <c r="E10" s="2053"/>
      <c r="F10" s="2054"/>
      <c r="I10" s="972"/>
    </row>
    <row r="11" spans="1:9" ht="15.75" customHeight="1">
      <c r="A11" s="1019" t="s">
        <v>1526</v>
      </c>
      <c r="B11" s="1020"/>
      <c r="C11" s="1020"/>
      <c r="D11" s="1020"/>
      <c r="E11" s="1020"/>
      <c r="F11" s="1023"/>
      <c r="I11" s="972"/>
    </row>
    <row r="12" spans="1:9" ht="33" customHeight="1">
      <c r="A12" s="2055"/>
      <c r="B12" s="2056"/>
      <c r="C12" s="2056"/>
      <c r="D12" s="2056"/>
      <c r="E12" s="2056"/>
      <c r="F12" s="2057"/>
      <c r="I12" s="972"/>
    </row>
    <row r="13" spans="1:9" ht="33" customHeight="1">
      <c r="A13" s="968"/>
      <c r="B13" s="969"/>
      <c r="C13" s="1543" t="s">
        <v>4829</v>
      </c>
      <c r="D13" s="969"/>
      <c r="E13" s="969"/>
      <c r="F13" s="970"/>
      <c r="I13" s="972"/>
    </row>
    <row r="14" spans="1:9" ht="15" customHeight="1">
      <c r="A14" s="937"/>
      <c r="B14" s="938"/>
      <c r="C14" s="938"/>
      <c r="D14" s="938"/>
      <c r="E14" s="938"/>
      <c r="F14" s="939"/>
    </row>
    <row r="15" spans="1:9" ht="17.25" customHeight="1">
      <c r="A15" s="2058" t="s">
        <v>1453</v>
      </c>
      <c r="B15" s="2059"/>
      <c r="C15" s="2059"/>
      <c r="D15" s="2059"/>
      <c r="E15" s="2059"/>
      <c r="F15" s="2060"/>
    </row>
    <row r="16" spans="1:9" ht="15" customHeight="1">
      <c r="A16" s="961" t="s">
        <v>1451</v>
      </c>
      <c r="B16" s="1024"/>
      <c r="C16" s="938"/>
      <c r="D16" s="938"/>
      <c r="E16" s="938"/>
      <c r="F16" s="939"/>
    </row>
    <row r="17" spans="1:7" ht="32.25" customHeight="1">
      <c r="A17" s="2039" t="str">
        <f>"The amount in column (E) is the amount allowed on each contract in the Indirect Cost Rate calculation.  The amount in column (F) is the amount that will be deducted from the base in the indirect cost rate (tab 41) for Program Year "&amp;'AFR22'!E2+2&amp;"."</f>
        <v>The amount in column (E) is the amount allowed on each contract in the Indirect Cost Rate calculation.  The amount in column (F) is the amount that will be deducted from the base in the indirect cost rate (tab 41) for Program Year 2024.</v>
      </c>
      <c r="B17" s="2040"/>
      <c r="C17" s="2040"/>
      <c r="D17" s="2040"/>
      <c r="E17" s="2040"/>
      <c r="F17" s="2041"/>
    </row>
    <row r="18" spans="1:7" ht="100.5" customHeight="1">
      <c r="A18" s="940" t="s">
        <v>1749</v>
      </c>
      <c r="B18" s="941" t="s">
        <v>1348</v>
      </c>
      <c r="C18" s="940" t="s">
        <v>1449</v>
      </c>
      <c r="D18" s="942" t="s">
        <v>4846</v>
      </c>
      <c r="E18" s="971" t="s">
        <v>1450</v>
      </c>
      <c r="F18" s="971" t="s">
        <v>1349</v>
      </c>
    </row>
    <row r="19" spans="1:7" ht="16">
      <c r="A19" s="943" t="s">
        <v>1351</v>
      </c>
      <c r="B19" s="943" t="s">
        <v>1347</v>
      </c>
      <c r="C19" s="944" t="s">
        <v>1346</v>
      </c>
      <c r="D19" s="945">
        <v>500000</v>
      </c>
      <c r="E19" s="945" t="str">
        <f>IF(D19&lt;25000,D19,"25,000")</f>
        <v>25,000</v>
      </c>
      <c r="F19" s="946">
        <f>IF(D19&gt;=25000,(D19-E19),"0")</f>
        <v>475000</v>
      </c>
    </row>
    <row r="20" spans="1:7" ht="16">
      <c r="A20" s="1632" t="s">
        <v>4937</v>
      </c>
      <c r="B20" s="1025">
        <v>402550300</v>
      </c>
      <c r="C20" s="1633" t="s">
        <v>4938</v>
      </c>
      <c r="D20" s="949">
        <v>2572264.0499999998</v>
      </c>
      <c r="E20" s="964" t="str">
        <f t="shared" ref="E20:E83" si="0">IF(D20&lt;25000,D20,"25,000")</f>
        <v>25,000</v>
      </c>
      <c r="F20" s="964">
        <f t="shared" ref="F20:F83" si="1">IF(D20&gt;=25000,(D20-E20),"0")</f>
        <v>2547264.0499999998</v>
      </c>
      <c r="G20" s="950"/>
    </row>
    <row r="21" spans="1:7">
      <c r="A21" s="947"/>
      <c r="B21" s="1026"/>
      <c r="C21" s="948"/>
      <c r="D21" s="949"/>
      <c r="E21" s="964">
        <f t="shared" si="0"/>
        <v>0</v>
      </c>
      <c r="F21" s="964" t="str">
        <f t="shared" si="1"/>
        <v>0</v>
      </c>
    </row>
    <row r="22" spans="1:7">
      <c r="A22" s="947"/>
      <c r="B22" s="1026"/>
      <c r="C22" s="948"/>
      <c r="D22" s="949"/>
      <c r="E22" s="964">
        <f t="shared" si="0"/>
        <v>0</v>
      </c>
      <c r="F22" s="964" t="str">
        <f t="shared" si="1"/>
        <v>0</v>
      </c>
    </row>
    <row r="23" spans="1:7">
      <c r="A23" s="947"/>
      <c r="B23" s="1026"/>
      <c r="C23" s="948"/>
      <c r="D23" s="949"/>
      <c r="E23" s="964">
        <f t="shared" si="0"/>
        <v>0</v>
      </c>
      <c r="F23" s="964" t="str">
        <f t="shared" si="1"/>
        <v>0</v>
      </c>
    </row>
    <row r="24" spans="1:7">
      <c r="A24" s="947"/>
      <c r="B24" s="1026"/>
      <c r="C24" s="948"/>
      <c r="D24" s="949"/>
      <c r="E24" s="964">
        <f t="shared" si="0"/>
        <v>0</v>
      </c>
      <c r="F24" s="964" t="str">
        <f t="shared" si="1"/>
        <v>0</v>
      </c>
    </row>
    <row r="25" spans="1:7">
      <c r="A25" s="947"/>
      <c r="B25" s="1026"/>
      <c r="C25" s="948"/>
      <c r="D25" s="949"/>
      <c r="E25" s="964">
        <f t="shared" si="0"/>
        <v>0</v>
      </c>
      <c r="F25" s="964" t="str">
        <f t="shared" si="1"/>
        <v>0</v>
      </c>
    </row>
    <row r="26" spans="1:7">
      <c r="A26" s="947"/>
      <c r="B26" s="1026"/>
      <c r="C26" s="948"/>
      <c r="D26" s="949"/>
      <c r="E26" s="964">
        <f t="shared" si="0"/>
        <v>0</v>
      </c>
      <c r="F26" s="964" t="str">
        <f t="shared" si="1"/>
        <v>0</v>
      </c>
    </row>
    <row r="27" spans="1:7">
      <c r="A27" s="947"/>
      <c r="B27" s="1026"/>
      <c r="C27" s="948"/>
      <c r="D27" s="949"/>
      <c r="E27" s="964">
        <f t="shared" si="0"/>
        <v>0</v>
      </c>
      <c r="F27" s="964" t="str">
        <f t="shared" si="1"/>
        <v>0</v>
      </c>
    </row>
    <row r="28" spans="1:7">
      <c r="A28" s="947"/>
      <c r="B28" s="1026"/>
      <c r="C28" s="948"/>
      <c r="D28" s="949"/>
      <c r="E28" s="964">
        <f t="shared" si="0"/>
        <v>0</v>
      </c>
      <c r="F28" s="964" t="str">
        <f t="shared" si="1"/>
        <v>0</v>
      </c>
    </row>
    <row r="29" spans="1:7">
      <c r="A29" s="947"/>
      <c r="B29" s="1026"/>
      <c r="C29" s="948"/>
      <c r="D29" s="949"/>
      <c r="E29" s="964">
        <f t="shared" si="0"/>
        <v>0</v>
      </c>
      <c r="F29" s="964" t="str">
        <f t="shared" si="1"/>
        <v>0</v>
      </c>
    </row>
    <row r="30" spans="1:7">
      <c r="A30" s="947"/>
      <c r="B30" s="1026"/>
      <c r="C30" s="948"/>
      <c r="D30" s="949"/>
      <c r="E30" s="964">
        <f t="shared" si="0"/>
        <v>0</v>
      </c>
      <c r="F30" s="964" t="str">
        <f t="shared" si="1"/>
        <v>0</v>
      </c>
    </row>
    <row r="31" spans="1:7">
      <c r="A31" s="947"/>
      <c r="B31" s="1026"/>
      <c r="C31" s="948"/>
      <c r="D31" s="949"/>
      <c r="E31" s="964">
        <f t="shared" si="0"/>
        <v>0</v>
      </c>
      <c r="F31" s="964" t="str">
        <f t="shared" si="1"/>
        <v>0</v>
      </c>
    </row>
    <row r="32" spans="1:7">
      <c r="A32" s="947"/>
      <c r="B32" s="1026"/>
      <c r="C32" s="948"/>
      <c r="D32" s="949"/>
      <c r="E32" s="964">
        <f t="shared" si="0"/>
        <v>0</v>
      </c>
      <c r="F32" s="964" t="str">
        <f t="shared" si="1"/>
        <v>0</v>
      </c>
    </row>
    <row r="33" spans="1:6">
      <c r="A33" s="947"/>
      <c r="B33" s="1026"/>
      <c r="C33" s="948"/>
      <c r="D33" s="949"/>
      <c r="E33" s="964">
        <f t="shared" si="0"/>
        <v>0</v>
      </c>
      <c r="F33" s="964" t="str">
        <f t="shared" si="1"/>
        <v>0</v>
      </c>
    </row>
    <row r="34" spans="1:6">
      <c r="A34" s="947"/>
      <c r="B34" s="1026"/>
      <c r="C34" s="948"/>
      <c r="D34" s="949"/>
      <c r="E34" s="964">
        <f t="shared" si="0"/>
        <v>0</v>
      </c>
      <c r="F34" s="964" t="str">
        <f t="shared" si="1"/>
        <v>0</v>
      </c>
    </row>
    <row r="35" spans="1:6">
      <c r="A35" s="947"/>
      <c r="B35" s="1026"/>
      <c r="C35" s="948"/>
      <c r="D35" s="949"/>
      <c r="E35" s="964">
        <f t="shared" si="0"/>
        <v>0</v>
      </c>
      <c r="F35" s="964" t="str">
        <f t="shared" si="1"/>
        <v>0</v>
      </c>
    </row>
    <row r="36" spans="1:6">
      <c r="A36" s="947"/>
      <c r="B36" s="1026"/>
      <c r="C36" s="948"/>
      <c r="D36" s="949"/>
      <c r="E36" s="964">
        <f t="shared" si="0"/>
        <v>0</v>
      </c>
      <c r="F36" s="964" t="str">
        <f t="shared" si="1"/>
        <v>0</v>
      </c>
    </row>
    <row r="37" spans="1:6">
      <c r="A37" s="947"/>
      <c r="B37" s="1026"/>
      <c r="C37" s="948"/>
      <c r="D37" s="949"/>
      <c r="E37" s="964">
        <f t="shared" si="0"/>
        <v>0</v>
      </c>
      <c r="F37" s="964" t="str">
        <f t="shared" si="1"/>
        <v>0</v>
      </c>
    </row>
    <row r="38" spans="1:6">
      <c r="A38" s="947"/>
      <c r="B38" s="1026"/>
      <c r="C38" s="948"/>
      <c r="D38" s="949"/>
      <c r="E38" s="964">
        <f t="shared" si="0"/>
        <v>0</v>
      </c>
      <c r="F38" s="964" t="str">
        <f t="shared" si="1"/>
        <v>0</v>
      </c>
    </row>
    <row r="39" spans="1:6">
      <c r="A39" s="947"/>
      <c r="B39" s="1026"/>
      <c r="C39" s="948"/>
      <c r="D39" s="949"/>
      <c r="E39" s="964">
        <f t="shared" si="0"/>
        <v>0</v>
      </c>
      <c r="F39" s="964" t="str">
        <f t="shared" si="1"/>
        <v>0</v>
      </c>
    </row>
    <row r="40" spans="1:6">
      <c r="A40" s="947"/>
      <c r="B40" s="1026"/>
      <c r="C40" s="948"/>
      <c r="D40" s="949"/>
      <c r="E40" s="964">
        <f t="shared" si="0"/>
        <v>0</v>
      </c>
      <c r="F40" s="964" t="str">
        <f t="shared" si="1"/>
        <v>0</v>
      </c>
    </row>
    <row r="41" spans="1:6">
      <c r="A41" s="947"/>
      <c r="B41" s="1026"/>
      <c r="C41" s="948"/>
      <c r="D41" s="949"/>
      <c r="E41" s="964">
        <f t="shared" si="0"/>
        <v>0</v>
      </c>
      <c r="F41" s="964" t="str">
        <f t="shared" si="1"/>
        <v>0</v>
      </c>
    </row>
    <row r="42" spans="1:6">
      <c r="A42" s="947"/>
      <c r="B42" s="1026"/>
      <c r="C42" s="948"/>
      <c r="D42" s="949"/>
      <c r="E42" s="964">
        <f t="shared" si="0"/>
        <v>0</v>
      </c>
      <c r="F42" s="964" t="str">
        <f t="shared" si="1"/>
        <v>0</v>
      </c>
    </row>
    <row r="43" spans="1:6">
      <c r="A43" s="947"/>
      <c r="B43" s="1026"/>
      <c r="C43" s="948"/>
      <c r="D43" s="949"/>
      <c r="E43" s="964">
        <f t="shared" si="0"/>
        <v>0</v>
      </c>
      <c r="F43" s="964" t="str">
        <f t="shared" si="1"/>
        <v>0</v>
      </c>
    </row>
    <row r="44" spans="1:6">
      <c r="A44" s="947"/>
      <c r="B44" s="1026"/>
      <c r="C44" s="948"/>
      <c r="D44" s="949"/>
      <c r="E44" s="964">
        <f t="shared" si="0"/>
        <v>0</v>
      </c>
      <c r="F44" s="964" t="str">
        <f t="shared" si="1"/>
        <v>0</v>
      </c>
    </row>
    <row r="45" spans="1:6">
      <c r="A45" s="947"/>
      <c r="B45" s="1026"/>
      <c r="C45" s="948"/>
      <c r="D45" s="949"/>
      <c r="E45" s="964">
        <f t="shared" si="0"/>
        <v>0</v>
      </c>
      <c r="F45" s="964" t="str">
        <f t="shared" si="1"/>
        <v>0</v>
      </c>
    </row>
    <row r="46" spans="1:6">
      <c r="A46" s="947"/>
      <c r="B46" s="1026"/>
      <c r="C46" s="948"/>
      <c r="D46" s="949"/>
      <c r="E46" s="964">
        <f t="shared" si="0"/>
        <v>0</v>
      </c>
      <c r="F46" s="964" t="str">
        <f t="shared" si="1"/>
        <v>0</v>
      </c>
    </row>
    <row r="47" spans="1:6">
      <c r="A47" s="947"/>
      <c r="B47" s="1026"/>
      <c r="C47" s="948"/>
      <c r="D47" s="949"/>
      <c r="E47" s="964">
        <f t="shared" si="0"/>
        <v>0</v>
      </c>
      <c r="F47" s="964" t="str">
        <f t="shared" si="1"/>
        <v>0</v>
      </c>
    </row>
    <row r="48" spans="1:6">
      <c r="A48" s="947"/>
      <c r="B48" s="1026"/>
      <c r="C48" s="948"/>
      <c r="D48" s="949"/>
      <c r="E48" s="964">
        <f t="shared" si="0"/>
        <v>0</v>
      </c>
      <c r="F48" s="964" t="str">
        <f t="shared" si="1"/>
        <v>0</v>
      </c>
    </row>
    <row r="49" spans="1:6">
      <c r="A49" s="947"/>
      <c r="B49" s="1026"/>
      <c r="C49" s="948"/>
      <c r="D49" s="949"/>
      <c r="E49" s="964">
        <f t="shared" si="0"/>
        <v>0</v>
      </c>
      <c r="F49" s="964" t="str">
        <f t="shared" si="1"/>
        <v>0</v>
      </c>
    </row>
    <row r="50" spans="1:6">
      <c r="A50" s="947"/>
      <c r="B50" s="1026"/>
      <c r="C50" s="948"/>
      <c r="D50" s="949"/>
      <c r="E50" s="964">
        <f t="shared" si="0"/>
        <v>0</v>
      </c>
      <c r="F50" s="964" t="str">
        <f t="shared" si="1"/>
        <v>0</v>
      </c>
    </row>
    <row r="51" spans="1:6">
      <c r="A51" s="947"/>
      <c r="B51" s="1026"/>
      <c r="C51" s="948"/>
      <c r="D51" s="949"/>
      <c r="E51" s="964">
        <f t="shared" si="0"/>
        <v>0</v>
      </c>
      <c r="F51" s="964" t="str">
        <f t="shared" si="1"/>
        <v>0</v>
      </c>
    </row>
    <row r="52" spans="1:6">
      <c r="A52" s="947"/>
      <c r="B52" s="1026"/>
      <c r="C52" s="948"/>
      <c r="D52" s="949"/>
      <c r="E52" s="964">
        <f t="shared" si="0"/>
        <v>0</v>
      </c>
      <c r="F52" s="964" t="str">
        <f t="shared" si="1"/>
        <v>0</v>
      </c>
    </row>
    <row r="53" spans="1:6">
      <c r="A53" s="947"/>
      <c r="B53" s="1026"/>
      <c r="C53" s="948"/>
      <c r="D53" s="949"/>
      <c r="E53" s="964">
        <f t="shared" si="0"/>
        <v>0</v>
      </c>
      <c r="F53" s="964" t="str">
        <f t="shared" si="1"/>
        <v>0</v>
      </c>
    </row>
    <row r="54" spans="1:6">
      <c r="A54" s="947"/>
      <c r="B54" s="1026"/>
      <c r="C54" s="948"/>
      <c r="D54" s="949"/>
      <c r="E54" s="964">
        <f t="shared" si="0"/>
        <v>0</v>
      </c>
      <c r="F54" s="964" t="str">
        <f t="shared" si="1"/>
        <v>0</v>
      </c>
    </row>
    <row r="55" spans="1:6">
      <c r="A55" s="947"/>
      <c r="B55" s="1026"/>
      <c r="C55" s="948"/>
      <c r="D55" s="949"/>
      <c r="E55" s="964">
        <f t="shared" si="0"/>
        <v>0</v>
      </c>
      <c r="F55" s="964" t="str">
        <f t="shared" si="1"/>
        <v>0</v>
      </c>
    </row>
    <row r="56" spans="1:6">
      <c r="A56" s="947"/>
      <c r="B56" s="1026"/>
      <c r="C56" s="948"/>
      <c r="D56" s="949"/>
      <c r="E56" s="964">
        <f t="shared" si="0"/>
        <v>0</v>
      </c>
      <c r="F56" s="964" t="str">
        <f t="shared" si="1"/>
        <v>0</v>
      </c>
    </row>
    <row r="57" spans="1:6">
      <c r="A57" s="947"/>
      <c r="B57" s="1026"/>
      <c r="C57" s="948"/>
      <c r="D57" s="949"/>
      <c r="E57" s="964">
        <f t="shared" si="0"/>
        <v>0</v>
      </c>
      <c r="F57" s="964" t="str">
        <f t="shared" si="1"/>
        <v>0</v>
      </c>
    </row>
    <row r="58" spans="1:6">
      <c r="A58" s="947"/>
      <c r="B58" s="1026"/>
      <c r="C58" s="948"/>
      <c r="D58" s="949"/>
      <c r="E58" s="964">
        <f t="shared" si="0"/>
        <v>0</v>
      </c>
      <c r="F58" s="964" t="str">
        <f t="shared" si="1"/>
        <v>0</v>
      </c>
    </row>
    <row r="59" spans="1:6">
      <c r="A59" s="947"/>
      <c r="B59" s="1026"/>
      <c r="C59" s="948"/>
      <c r="D59" s="949"/>
      <c r="E59" s="964">
        <f t="shared" si="0"/>
        <v>0</v>
      </c>
      <c r="F59" s="964" t="str">
        <f t="shared" si="1"/>
        <v>0</v>
      </c>
    </row>
    <row r="60" spans="1:6">
      <c r="A60" s="947"/>
      <c r="B60" s="1026"/>
      <c r="C60" s="948"/>
      <c r="D60" s="949"/>
      <c r="E60" s="964">
        <f t="shared" si="0"/>
        <v>0</v>
      </c>
      <c r="F60" s="964" t="str">
        <f t="shared" si="1"/>
        <v>0</v>
      </c>
    </row>
    <row r="61" spans="1:6">
      <c r="A61" s="947"/>
      <c r="B61" s="1026"/>
      <c r="C61" s="948"/>
      <c r="D61" s="949"/>
      <c r="E61" s="964">
        <f t="shared" si="0"/>
        <v>0</v>
      </c>
      <c r="F61" s="964" t="str">
        <f t="shared" si="1"/>
        <v>0</v>
      </c>
    </row>
    <row r="62" spans="1:6">
      <c r="A62" s="947"/>
      <c r="B62" s="1026"/>
      <c r="C62" s="948"/>
      <c r="D62" s="949"/>
      <c r="E62" s="964">
        <f t="shared" si="0"/>
        <v>0</v>
      </c>
      <c r="F62" s="964" t="str">
        <f t="shared" si="1"/>
        <v>0</v>
      </c>
    </row>
    <row r="63" spans="1:6">
      <c r="A63" s="947"/>
      <c r="B63" s="1026"/>
      <c r="C63" s="948"/>
      <c r="D63" s="949"/>
      <c r="E63" s="964">
        <f t="shared" si="0"/>
        <v>0</v>
      </c>
      <c r="F63" s="964" t="str">
        <f t="shared" si="1"/>
        <v>0</v>
      </c>
    </row>
    <row r="64" spans="1:6">
      <c r="A64" s="947"/>
      <c r="B64" s="1026"/>
      <c r="C64" s="948"/>
      <c r="D64" s="949"/>
      <c r="E64" s="964">
        <f t="shared" si="0"/>
        <v>0</v>
      </c>
      <c r="F64" s="964" t="str">
        <f t="shared" si="1"/>
        <v>0</v>
      </c>
    </row>
    <row r="65" spans="1:6">
      <c r="A65" s="947"/>
      <c r="B65" s="1026"/>
      <c r="C65" s="948"/>
      <c r="D65" s="949"/>
      <c r="E65" s="964">
        <f t="shared" si="0"/>
        <v>0</v>
      </c>
      <c r="F65" s="964" t="str">
        <f t="shared" si="1"/>
        <v>0</v>
      </c>
    </row>
    <row r="66" spans="1:6">
      <c r="A66" s="947"/>
      <c r="B66" s="1026"/>
      <c r="C66" s="948"/>
      <c r="D66" s="949"/>
      <c r="E66" s="964">
        <f t="shared" si="0"/>
        <v>0</v>
      </c>
      <c r="F66" s="964" t="str">
        <f t="shared" si="1"/>
        <v>0</v>
      </c>
    </row>
    <row r="67" spans="1:6">
      <c r="A67" s="947"/>
      <c r="B67" s="1026"/>
      <c r="C67" s="948"/>
      <c r="D67" s="949"/>
      <c r="E67" s="964">
        <f t="shared" si="0"/>
        <v>0</v>
      </c>
      <c r="F67" s="964" t="str">
        <f t="shared" si="1"/>
        <v>0</v>
      </c>
    </row>
    <row r="68" spans="1:6">
      <c r="A68" s="947"/>
      <c r="B68" s="1026"/>
      <c r="C68" s="948"/>
      <c r="D68" s="949"/>
      <c r="E68" s="964">
        <f t="shared" si="0"/>
        <v>0</v>
      </c>
      <c r="F68" s="964" t="str">
        <f t="shared" si="1"/>
        <v>0</v>
      </c>
    </row>
    <row r="69" spans="1:6">
      <c r="A69" s="947"/>
      <c r="B69" s="1026"/>
      <c r="C69" s="948"/>
      <c r="D69" s="949"/>
      <c r="E69" s="964">
        <f t="shared" si="0"/>
        <v>0</v>
      </c>
      <c r="F69" s="964" t="str">
        <f t="shared" si="1"/>
        <v>0</v>
      </c>
    </row>
    <row r="70" spans="1:6">
      <c r="A70" s="947"/>
      <c r="B70" s="1026"/>
      <c r="C70" s="948"/>
      <c r="D70" s="949"/>
      <c r="E70" s="964">
        <f t="shared" si="0"/>
        <v>0</v>
      </c>
      <c r="F70" s="964" t="str">
        <f t="shared" si="1"/>
        <v>0</v>
      </c>
    </row>
    <row r="71" spans="1:6">
      <c r="A71" s="947"/>
      <c r="B71" s="1026"/>
      <c r="C71" s="948"/>
      <c r="D71" s="949"/>
      <c r="E71" s="964">
        <f t="shared" si="0"/>
        <v>0</v>
      </c>
      <c r="F71" s="964" t="str">
        <f t="shared" si="1"/>
        <v>0</v>
      </c>
    </row>
    <row r="72" spans="1:6">
      <c r="A72" s="947"/>
      <c r="B72" s="1026"/>
      <c r="C72" s="948"/>
      <c r="D72" s="949"/>
      <c r="E72" s="964">
        <f t="shared" si="0"/>
        <v>0</v>
      </c>
      <c r="F72" s="964" t="str">
        <f t="shared" si="1"/>
        <v>0</v>
      </c>
    </row>
    <row r="73" spans="1:6">
      <c r="A73" s="947"/>
      <c r="B73" s="1026"/>
      <c r="C73" s="948"/>
      <c r="D73" s="949"/>
      <c r="E73" s="964">
        <f t="shared" si="0"/>
        <v>0</v>
      </c>
      <c r="F73" s="964" t="str">
        <f t="shared" si="1"/>
        <v>0</v>
      </c>
    </row>
    <row r="74" spans="1:6">
      <c r="A74" s="947"/>
      <c r="B74" s="1026"/>
      <c r="C74" s="948"/>
      <c r="D74" s="949"/>
      <c r="E74" s="964">
        <f t="shared" si="0"/>
        <v>0</v>
      </c>
      <c r="F74" s="964" t="str">
        <f t="shared" si="1"/>
        <v>0</v>
      </c>
    </row>
    <row r="75" spans="1:6">
      <c r="A75" s="947"/>
      <c r="B75" s="1026"/>
      <c r="C75" s="948"/>
      <c r="D75" s="949"/>
      <c r="E75" s="964">
        <f t="shared" si="0"/>
        <v>0</v>
      </c>
      <c r="F75" s="964" t="str">
        <f t="shared" si="1"/>
        <v>0</v>
      </c>
    </row>
    <row r="76" spans="1:6">
      <c r="A76" s="947"/>
      <c r="B76" s="1026"/>
      <c r="C76" s="948"/>
      <c r="D76" s="949"/>
      <c r="E76" s="964">
        <f t="shared" si="0"/>
        <v>0</v>
      </c>
      <c r="F76" s="964" t="str">
        <f t="shared" si="1"/>
        <v>0</v>
      </c>
    </row>
    <row r="77" spans="1:6">
      <c r="A77" s="947"/>
      <c r="B77" s="1026"/>
      <c r="C77" s="948"/>
      <c r="D77" s="949"/>
      <c r="E77" s="964">
        <f t="shared" si="0"/>
        <v>0</v>
      </c>
      <c r="F77" s="964" t="str">
        <f t="shared" si="1"/>
        <v>0</v>
      </c>
    </row>
    <row r="78" spans="1:6">
      <c r="A78" s="947"/>
      <c r="B78" s="1026"/>
      <c r="C78" s="948"/>
      <c r="D78" s="949"/>
      <c r="E78" s="964">
        <f t="shared" si="0"/>
        <v>0</v>
      </c>
      <c r="F78" s="964" t="str">
        <f t="shared" si="1"/>
        <v>0</v>
      </c>
    </row>
    <row r="79" spans="1:6">
      <c r="A79" s="947"/>
      <c r="B79" s="1026"/>
      <c r="C79" s="948"/>
      <c r="D79" s="949"/>
      <c r="E79" s="964">
        <f t="shared" si="0"/>
        <v>0</v>
      </c>
      <c r="F79" s="964" t="str">
        <f t="shared" si="1"/>
        <v>0</v>
      </c>
    </row>
    <row r="80" spans="1:6">
      <c r="A80" s="947"/>
      <c r="B80" s="1026"/>
      <c r="C80" s="948"/>
      <c r="D80" s="949"/>
      <c r="E80" s="964">
        <f t="shared" si="0"/>
        <v>0</v>
      </c>
      <c r="F80" s="964" t="str">
        <f t="shared" si="1"/>
        <v>0</v>
      </c>
    </row>
    <row r="81" spans="1:6">
      <c r="A81" s="947"/>
      <c r="B81" s="1026"/>
      <c r="C81" s="948"/>
      <c r="D81" s="949"/>
      <c r="E81" s="964">
        <f t="shared" si="0"/>
        <v>0</v>
      </c>
      <c r="F81" s="964" t="str">
        <f t="shared" si="1"/>
        <v>0</v>
      </c>
    </row>
    <row r="82" spans="1:6">
      <c r="A82" s="947"/>
      <c r="B82" s="1026"/>
      <c r="C82" s="948"/>
      <c r="D82" s="949"/>
      <c r="E82" s="964">
        <f t="shared" si="0"/>
        <v>0</v>
      </c>
      <c r="F82" s="964" t="str">
        <f t="shared" si="1"/>
        <v>0</v>
      </c>
    </row>
    <row r="83" spans="1:6">
      <c r="A83" s="947"/>
      <c r="B83" s="1026"/>
      <c r="C83" s="948"/>
      <c r="D83" s="949"/>
      <c r="E83" s="964">
        <f t="shared" si="0"/>
        <v>0</v>
      </c>
      <c r="F83" s="964" t="str">
        <f t="shared" si="1"/>
        <v>0</v>
      </c>
    </row>
    <row r="84" spans="1:6">
      <c r="A84" s="947"/>
      <c r="B84" s="1026"/>
      <c r="C84" s="948"/>
      <c r="D84" s="949"/>
      <c r="E84" s="964">
        <f t="shared" ref="E84:E143" si="2">IF(D84&lt;25000,D84,"25,000")</f>
        <v>0</v>
      </c>
      <c r="F84" s="964" t="str">
        <f t="shared" ref="F84:F143" si="3">IF(D84&gt;=25000,(D84-E84),"0")</f>
        <v>0</v>
      </c>
    </row>
    <row r="85" spans="1:6">
      <c r="A85" s="947"/>
      <c r="B85" s="1026"/>
      <c r="C85" s="948"/>
      <c r="D85" s="949"/>
      <c r="E85" s="964">
        <f t="shared" si="2"/>
        <v>0</v>
      </c>
      <c r="F85" s="964" t="str">
        <f t="shared" si="3"/>
        <v>0</v>
      </c>
    </row>
    <row r="86" spans="1:6">
      <c r="A86" s="947"/>
      <c r="B86" s="1026"/>
      <c r="C86" s="948"/>
      <c r="D86" s="949"/>
      <c r="E86" s="964">
        <f t="shared" si="2"/>
        <v>0</v>
      </c>
      <c r="F86" s="964" t="str">
        <f t="shared" si="3"/>
        <v>0</v>
      </c>
    </row>
    <row r="87" spans="1:6">
      <c r="A87" s="947"/>
      <c r="B87" s="1026"/>
      <c r="C87" s="948"/>
      <c r="D87" s="949"/>
      <c r="E87" s="964">
        <f t="shared" si="2"/>
        <v>0</v>
      </c>
      <c r="F87" s="964" t="str">
        <f t="shared" si="3"/>
        <v>0</v>
      </c>
    </row>
    <row r="88" spans="1:6">
      <c r="A88" s="947"/>
      <c r="B88" s="1026"/>
      <c r="C88" s="948"/>
      <c r="D88" s="949"/>
      <c r="E88" s="964">
        <f t="shared" si="2"/>
        <v>0</v>
      </c>
      <c r="F88" s="964" t="str">
        <f t="shared" si="3"/>
        <v>0</v>
      </c>
    </row>
    <row r="89" spans="1:6">
      <c r="A89" s="947"/>
      <c r="B89" s="1026"/>
      <c r="C89" s="948"/>
      <c r="D89" s="949"/>
      <c r="E89" s="964">
        <f t="shared" si="2"/>
        <v>0</v>
      </c>
      <c r="F89" s="964" t="str">
        <f t="shared" si="3"/>
        <v>0</v>
      </c>
    </row>
    <row r="90" spans="1:6">
      <c r="A90" s="947"/>
      <c r="B90" s="1026"/>
      <c r="C90" s="948"/>
      <c r="D90" s="949"/>
      <c r="E90" s="964">
        <f t="shared" si="2"/>
        <v>0</v>
      </c>
      <c r="F90" s="964" t="str">
        <f t="shared" si="3"/>
        <v>0</v>
      </c>
    </row>
    <row r="91" spans="1:6">
      <c r="A91" s="947"/>
      <c r="B91" s="1026"/>
      <c r="C91" s="948"/>
      <c r="D91" s="949"/>
      <c r="E91" s="964">
        <f t="shared" si="2"/>
        <v>0</v>
      </c>
      <c r="F91" s="964" t="str">
        <f t="shared" si="3"/>
        <v>0</v>
      </c>
    </row>
    <row r="92" spans="1:6">
      <c r="A92" s="947"/>
      <c r="B92" s="1026"/>
      <c r="C92" s="948"/>
      <c r="D92" s="949"/>
      <c r="E92" s="964">
        <f t="shared" si="2"/>
        <v>0</v>
      </c>
      <c r="F92" s="964" t="str">
        <f t="shared" si="3"/>
        <v>0</v>
      </c>
    </row>
    <row r="93" spans="1:6">
      <c r="A93" s="947"/>
      <c r="B93" s="1026"/>
      <c r="C93" s="948"/>
      <c r="D93" s="949"/>
      <c r="E93" s="964">
        <f t="shared" si="2"/>
        <v>0</v>
      </c>
      <c r="F93" s="964" t="str">
        <f t="shared" si="3"/>
        <v>0</v>
      </c>
    </row>
    <row r="94" spans="1:6">
      <c r="A94" s="947"/>
      <c r="B94" s="1026"/>
      <c r="C94" s="948"/>
      <c r="D94" s="949"/>
      <c r="E94" s="964">
        <f t="shared" si="2"/>
        <v>0</v>
      </c>
      <c r="F94" s="964" t="str">
        <f t="shared" si="3"/>
        <v>0</v>
      </c>
    </row>
    <row r="95" spans="1:6">
      <c r="A95" s="947"/>
      <c r="B95" s="1026"/>
      <c r="C95" s="948"/>
      <c r="D95" s="949"/>
      <c r="E95" s="964">
        <f t="shared" si="2"/>
        <v>0</v>
      </c>
      <c r="F95" s="964" t="str">
        <f t="shared" si="3"/>
        <v>0</v>
      </c>
    </row>
    <row r="96" spans="1:6">
      <c r="A96" s="947"/>
      <c r="B96" s="1026"/>
      <c r="C96" s="948"/>
      <c r="D96" s="949"/>
      <c r="E96" s="964">
        <f t="shared" si="2"/>
        <v>0</v>
      </c>
      <c r="F96" s="964" t="str">
        <f t="shared" si="3"/>
        <v>0</v>
      </c>
    </row>
    <row r="97" spans="1:6">
      <c r="A97" s="947"/>
      <c r="B97" s="1026"/>
      <c r="C97" s="948"/>
      <c r="D97" s="949"/>
      <c r="E97" s="964">
        <f t="shared" si="2"/>
        <v>0</v>
      </c>
      <c r="F97" s="964" t="str">
        <f t="shared" si="3"/>
        <v>0</v>
      </c>
    </row>
    <row r="98" spans="1:6">
      <c r="A98" s="947"/>
      <c r="B98" s="1026"/>
      <c r="C98" s="948"/>
      <c r="D98" s="949"/>
      <c r="E98" s="964">
        <f t="shared" si="2"/>
        <v>0</v>
      </c>
      <c r="F98" s="964" t="str">
        <f t="shared" si="3"/>
        <v>0</v>
      </c>
    </row>
    <row r="99" spans="1:6">
      <c r="A99" s="947"/>
      <c r="B99" s="1026"/>
      <c r="C99" s="948"/>
      <c r="D99" s="949"/>
      <c r="E99" s="964">
        <f t="shared" si="2"/>
        <v>0</v>
      </c>
      <c r="F99" s="964" t="str">
        <f t="shared" si="3"/>
        <v>0</v>
      </c>
    </row>
    <row r="100" spans="1:6">
      <c r="A100" s="947"/>
      <c r="B100" s="1026"/>
      <c r="C100" s="948"/>
      <c r="D100" s="949"/>
      <c r="E100" s="964">
        <f t="shared" si="2"/>
        <v>0</v>
      </c>
      <c r="F100" s="964" t="str">
        <f t="shared" si="3"/>
        <v>0</v>
      </c>
    </row>
    <row r="101" spans="1:6">
      <c r="A101" s="947"/>
      <c r="B101" s="1026"/>
      <c r="C101" s="948"/>
      <c r="D101" s="949"/>
      <c r="E101" s="964">
        <f t="shared" si="2"/>
        <v>0</v>
      </c>
      <c r="F101" s="964" t="str">
        <f t="shared" si="3"/>
        <v>0</v>
      </c>
    </row>
    <row r="102" spans="1:6">
      <c r="A102" s="947"/>
      <c r="B102" s="1026"/>
      <c r="C102" s="948"/>
      <c r="D102" s="949"/>
      <c r="E102" s="964">
        <f t="shared" si="2"/>
        <v>0</v>
      </c>
      <c r="F102" s="964" t="str">
        <f t="shared" si="3"/>
        <v>0</v>
      </c>
    </row>
    <row r="103" spans="1:6">
      <c r="A103" s="947"/>
      <c r="B103" s="1026"/>
      <c r="C103" s="948"/>
      <c r="D103" s="949"/>
      <c r="E103" s="964">
        <f t="shared" si="2"/>
        <v>0</v>
      </c>
      <c r="F103" s="964" t="str">
        <f t="shared" si="3"/>
        <v>0</v>
      </c>
    </row>
    <row r="104" spans="1:6">
      <c r="A104" s="947"/>
      <c r="B104" s="1026"/>
      <c r="C104" s="948"/>
      <c r="D104" s="949"/>
      <c r="E104" s="964">
        <f t="shared" si="2"/>
        <v>0</v>
      </c>
      <c r="F104" s="964" t="str">
        <f t="shared" si="3"/>
        <v>0</v>
      </c>
    </row>
    <row r="105" spans="1:6">
      <c r="A105" s="947"/>
      <c r="B105" s="1026"/>
      <c r="C105" s="948"/>
      <c r="D105" s="949"/>
      <c r="E105" s="964">
        <f t="shared" si="2"/>
        <v>0</v>
      </c>
      <c r="F105" s="964" t="str">
        <f t="shared" si="3"/>
        <v>0</v>
      </c>
    </row>
    <row r="106" spans="1:6">
      <c r="A106" s="947"/>
      <c r="B106" s="1026"/>
      <c r="C106" s="948"/>
      <c r="D106" s="949"/>
      <c r="E106" s="964">
        <f t="shared" si="2"/>
        <v>0</v>
      </c>
      <c r="F106" s="964" t="str">
        <f t="shared" si="3"/>
        <v>0</v>
      </c>
    </row>
    <row r="107" spans="1:6">
      <c r="A107" s="947"/>
      <c r="B107" s="1026"/>
      <c r="C107" s="948"/>
      <c r="D107" s="949"/>
      <c r="E107" s="964">
        <f t="shared" si="2"/>
        <v>0</v>
      </c>
      <c r="F107" s="964" t="str">
        <f t="shared" si="3"/>
        <v>0</v>
      </c>
    </row>
    <row r="108" spans="1:6">
      <c r="A108" s="947"/>
      <c r="B108" s="1026"/>
      <c r="C108" s="948"/>
      <c r="D108" s="949"/>
      <c r="E108" s="964">
        <f t="shared" si="2"/>
        <v>0</v>
      </c>
      <c r="F108" s="964" t="str">
        <f t="shared" si="3"/>
        <v>0</v>
      </c>
    </row>
    <row r="109" spans="1:6">
      <c r="A109" s="947"/>
      <c r="B109" s="1026"/>
      <c r="C109" s="948"/>
      <c r="D109" s="949"/>
      <c r="E109" s="964">
        <f t="shared" si="2"/>
        <v>0</v>
      </c>
      <c r="F109" s="964" t="str">
        <f t="shared" si="3"/>
        <v>0</v>
      </c>
    </row>
    <row r="110" spans="1:6">
      <c r="A110" s="947"/>
      <c r="B110" s="1026"/>
      <c r="C110" s="948"/>
      <c r="D110" s="949"/>
      <c r="E110" s="964">
        <f t="shared" si="2"/>
        <v>0</v>
      </c>
      <c r="F110" s="964" t="str">
        <f t="shared" si="3"/>
        <v>0</v>
      </c>
    </row>
    <row r="111" spans="1:6">
      <c r="A111" s="947"/>
      <c r="B111" s="1026"/>
      <c r="C111" s="948"/>
      <c r="D111" s="949"/>
      <c r="E111" s="964">
        <f t="shared" si="2"/>
        <v>0</v>
      </c>
      <c r="F111" s="964" t="str">
        <f t="shared" si="3"/>
        <v>0</v>
      </c>
    </row>
    <row r="112" spans="1:6">
      <c r="A112" s="947"/>
      <c r="B112" s="1026"/>
      <c r="C112" s="948"/>
      <c r="D112" s="949"/>
      <c r="E112" s="964">
        <f t="shared" si="2"/>
        <v>0</v>
      </c>
      <c r="F112" s="964" t="str">
        <f t="shared" si="3"/>
        <v>0</v>
      </c>
    </row>
    <row r="113" spans="1:6">
      <c r="A113" s="947"/>
      <c r="B113" s="1026"/>
      <c r="C113" s="948"/>
      <c r="D113" s="949"/>
      <c r="E113" s="964">
        <f t="shared" si="2"/>
        <v>0</v>
      </c>
      <c r="F113" s="964" t="str">
        <f t="shared" si="3"/>
        <v>0</v>
      </c>
    </row>
    <row r="114" spans="1:6">
      <c r="A114" s="947"/>
      <c r="B114" s="1026"/>
      <c r="C114" s="948"/>
      <c r="D114" s="949"/>
      <c r="E114" s="964">
        <f t="shared" si="2"/>
        <v>0</v>
      </c>
      <c r="F114" s="964" t="str">
        <f t="shared" si="3"/>
        <v>0</v>
      </c>
    </row>
    <row r="115" spans="1:6">
      <c r="A115" s="947"/>
      <c r="B115" s="1026"/>
      <c r="C115" s="948"/>
      <c r="D115" s="949"/>
      <c r="E115" s="964">
        <f t="shared" si="2"/>
        <v>0</v>
      </c>
      <c r="F115" s="964" t="str">
        <f t="shared" si="3"/>
        <v>0</v>
      </c>
    </row>
    <row r="116" spans="1:6">
      <c r="A116" s="947"/>
      <c r="B116" s="1026"/>
      <c r="C116" s="948"/>
      <c r="D116" s="949"/>
      <c r="E116" s="964">
        <f t="shared" si="2"/>
        <v>0</v>
      </c>
      <c r="F116" s="964" t="str">
        <f t="shared" si="3"/>
        <v>0</v>
      </c>
    </row>
    <row r="117" spans="1:6">
      <c r="A117" s="947"/>
      <c r="B117" s="1026"/>
      <c r="C117" s="948"/>
      <c r="D117" s="949"/>
      <c r="E117" s="964">
        <f t="shared" si="2"/>
        <v>0</v>
      </c>
      <c r="F117" s="964" t="str">
        <f t="shared" si="3"/>
        <v>0</v>
      </c>
    </row>
    <row r="118" spans="1:6">
      <c r="A118" s="947"/>
      <c r="B118" s="1026"/>
      <c r="C118" s="948"/>
      <c r="D118" s="949"/>
      <c r="E118" s="964">
        <f t="shared" si="2"/>
        <v>0</v>
      </c>
      <c r="F118" s="964" t="str">
        <f t="shared" si="3"/>
        <v>0</v>
      </c>
    </row>
    <row r="119" spans="1:6">
      <c r="A119" s="947"/>
      <c r="B119" s="1026"/>
      <c r="C119" s="948"/>
      <c r="D119" s="949"/>
      <c r="E119" s="964">
        <f t="shared" si="2"/>
        <v>0</v>
      </c>
      <c r="F119" s="964" t="str">
        <f t="shared" si="3"/>
        <v>0</v>
      </c>
    </row>
    <row r="120" spans="1:6">
      <c r="A120" s="947"/>
      <c r="B120" s="1026"/>
      <c r="C120" s="948"/>
      <c r="D120" s="949"/>
      <c r="E120" s="964">
        <f t="shared" si="2"/>
        <v>0</v>
      </c>
      <c r="F120" s="964" t="str">
        <f t="shared" si="3"/>
        <v>0</v>
      </c>
    </row>
    <row r="121" spans="1:6">
      <c r="A121" s="947"/>
      <c r="B121" s="1026"/>
      <c r="C121" s="948"/>
      <c r="D121" s="949"/>
      <c r="E121" s="964">
        <f t="shared" si="2"/>
        <v>0</v>
      </c>
      <c r="F121" s="964" t="str">
        <f t="shared" si="3"/>
        <v>0</v>
      </c>
    </row>
    <row r="122" spans="1:6">
      <c r="A122" s="947"/>
      <c r="B122" s="1026"/>
      <c r="C122" s="948"/>
      <c r="D122" s="949"/>
      <c r="E122" s="964">
        <f t="shared" si="2"/>
        <v>0</v>
      </c>
      <c r="F122" s="964" t="str">
        <f t="shared" si="3"/>
        <v>0</v>
      </c>
    </row>
    <row r="123" spans="1:6">
      <c r="A123" s="947"/>
      <c r="B123" s="1026"/>
      <c r="C123" s="948"/>
      <c r="D123" s="949"/>
      <c r="E123" s="964">
        <f t="shared" si="2"/>
        <v>0</v>
      </c>
      <c r="F123" s="964" t="str">
        <f t="shared" si="3"/>
        <v>0</v>
      </c>
    </row>
    <row r="124" spans="1:6">
      <c r="A124" s="947"/>
      <c r="B124" s="1026"/>
      <c r="C124" s="948"/>
      <c r="D124" s="949"/>
      <c r="E124" s="964">
        <f t="shared" si="2"/>
        <v>0</v>
      </c>
      <c r="F124" s="964" t="str">
        <f t="shared" si="3"/>
        <v>0</v>
      </c>
    </row>
    <row r="125" spans="1:6">
      <c r="A125" s="947"/>
      <c r="B125" s="1026"/>
      <c r="C125" s="948"/>
      <c r="D125" s="949"/>
      <c r="E125" s="964">
        <f t="shared" si="2"/>
        <v>0</v>
      </c>
      <c r="F125" s="964" t="str">
        <f t="shared" si="3"/>
        <v>0</v>
      </c>
    </row>
    <row r="126" spans="1:6">
      <c r="A126" s="947"/>
      <c r="B126" s="1026"/>
      <c r="C126" s="948"/>
      <c r="D126" s="949"/>
      <c r="E126" s="964">
        <f t="shared" si="2"/>
        <v>0</v>
      </c>
      <c r="F126" s="964" t="str">
        <f t="shared" si="3"/>
        <v>0</v>
      </c>
    </row>
    <row r="127" spans="1:6">
      <c r="A127" s="947"/>
      <c r="B127" s="1026"/>
      <c r="C127" s="948"/>
      <c r="D127" s="949"/>
      <c r="E127" s="964">
        <f t="shared" si="2"/>
        <v>0</v>
      </c>
      <c r="F127" s="964" t="str">
        <f t="shared" si="3"/>
        <v>0</v>
      </c>
    </row>
    <row r="128" spans="1:6">
      <c r="A128" s="947"/>
      <c r="B128" s="1026"/>
      <c r="C128" s="948"/>
      <c r="D128" s="949"/>
      <c r="E128" s="964">
        <f t="shared" si="2"/>
        <v>0</v>
      </c>
      <c r="F128" s="964" t="str">
        <f t="shared" si="3"/>
        <v>0</v>
      </c>
    </row>
    <row r="129" spans="1:6">
      <c r="A129" s="947"/>
      <c r="B129" s="1026"/>
      <c r="C129" s="948"/>
      <c r="D129" s="949"/>
      <c r="E129" s="964">
        <f t="shared" si="2"/>
        <v>0</v>
      </c>
      <c r="F129" s="964" t="str">
        <f t="shared" si="3"/>
        <v>0</v>
      </c>
    </row>
    <row r="130" spans="1:6">
      <c r="A130" s="947"/>
      <c r="B130" s="1026"/>
      <c r="C130" s="948"/>
      <c r="D130" s="949"/>
      <c r="E130" s="964">
        <f t="shared" si="2"/>
        <v>0</v>
      </c>
      <c r="F130" s="964" t="str">
        <f t="shared" si="3"/>
        <v>0</v>
      </c>
    </row>
    <row r="131" spans="1:6">
      <c r="A131" s="947"/>
      <c r="B131" s="1026"/>
      <c r="C131" s="948"/>
      <c r="D131" s="949"/>
      <c r="E131" s="964">
        <f t="shared" si="2"/>
        <v>0</v>
      </c>
      <c r="F131" s="964" t="str">
        <f t="shared" si="3"/>
        <v>0</v>
      </c>
    </row>
    <row r="132" spans="1:6">
      <c r="A132" s="947"/>
      <c r="B132" s="1026"/>
      <c r="C132" s="948"/>
      <c r="D132" s="949"/>
      <c r="E132" s="964">
        <f t="shared" si="2"/>
        <v>0</v>
      </c>
      <c r="F132" s="964" t="str">
        <f t="shared" si="3"/>
        <v>0</v>
      </c>
    </row>
    <row r="133" spans="1:6">
      <c r="A133" s="947"/>
      <c r="B133" s="1026"/>
      <c r="C133" s="948"/>
      <c r="D133" s="949"/>
      <c r="E133" s="964">
        <f t="shared" si="2"/>
        <v>0</v>
      </c>
      <c r="F133" s="964" t="str">
        <f t="shared" si="3"/>
        <v>0</v>
      </c>
    </row>
    <row r="134" spans="1:6">
      <c r="A134" s="947"/>
      <c r="B134" s="1026"/>
      <c r="C134" s="948"/>
      <c r="D134" s="949"/>
      <c r="E134" s="964">
        <f t="shared" si="2"/>
        <v>0</v>
      </c>
      <c r="F134" s="964" t="str">
        <f t="shared" si="3"/>
        <v>0</v>
      </c>
    </row>
    <row r="135" spans="1:6">
      <c r="A135" s="947"/>
      <c r="B135" s="1026"/>
      <c r="C135" s="948"/>
      <c r="D135" s="949"/>
      <c r="E135" s="964">
        <f t="shared" si="2"/>
        <v>0</v>
      </c>
      <c r="F135" s="964" t="str">
        <f t="shared" si="3"/>
        <v>0</v>
      </c>
    </row>
    <row r="136" spans="1:6">
      <c r="A136" s="947"/>
      <c r="B136" s="1026"/>
      <c r="C136" s="948"/>
      <c r="D136" s="949"/>
      <c r="E136" s="964">
        <f t="shared" si="2"/>
        <v>0</v>
      </c>
      <c r="F136" s="964" t="str">
        <f t="shared" si="3"/>
        <v>0</v>
      </c>
    </row>
    <row r="137" spans="1:6">
      <c r="A137" s="947"/>
      <c r="B137" s="1026"/>
      <c r="C137" s="948"/>
      <c r="D137" s="949"/>
      <c r="E137" s="964">
        <f t="shared" si="2"/>
        <v>0</v>
      </c>
      <c r="F137" s="964" t="str">
        <f t="shared" si="3"/>
        <v>0</v>
      </c>
    </row>
    <row r="138" spans="1:6">
      <c r="A138" s="947"/>
      <c r="B138" s="1026"/>
      <c r="C138" s="948"/>
      <c r="D138" s="949"/>
      <c r="E138" s="964">
        <f t="shared" si="2"/>
        <v>0</v>
      </c>
      <c r="F138" s="964" t="str">
        <f t="shared" si="3"/>
        <v>0</v>
      </c>
    </row>
    <row r="139" spans="1:6">
      <c r="A139" s="947"/>
      <c r="B139" s="1026"/>
      <c r="C139" s="948"/>
      <c r="D139" s="949"/>
      <c r="E139" s="964">
        <f t="shared" si="2"/>
        <v>0</v>
      </c>
      <c r="F139" s="964" t="str">
        <f t="shared" si="3"/>
        <v>0</v>
      </c>
    </row>
    <row r="140" spans="1:6">
      <c r="A140" s="947"/>
      <c r="B140" s="1026"/>
      <c r="C140" s="948"/>
      <c r="D140" s="949"/>
      <c r="E140" s="964">
        <f t="shared" si="2"/>
        <v>0</v>
      </c>
      <c r="F140" s="964" t="str">
        <f t="shared" si="3"/>
        <v>0</v>
      </c>
    </row>
    <row r="141" spans="1:6">
      <c r="A141" s="947"/>
      <c r="B141" s="1026"/>
      <c r="C141" s="948"/>
      <c r="D141" s="949"/>
      <c r="E141" s="964">
        <f t="shared" si="2"/>
        <v>0</v>
      </c>
      <c r="F141" s="964" t="str">
        <f t="shared" si="3"/>
        <v>0</v>
      </c>
    </row>
    <row r="142" spans="1:6">
      <c r="A142" s="947"/>
      <c r="B142" s="1026"/>
      <c r="C142" s="948"/>
      <c r="D142" s="949"/>
      <c r="E142" s="964">
        <f t="shared" si="2"/>
        <v>0</v>
      </c>
      <c r="F142" s="964" t="str">
        <f t="shared" si="3"/>
        <v>0</v>
      </c>
    </row>
    <row r="143" spans="1:6">
      <c r="A143" s="947"/>
      <c r="B143" s="1026"/>
      <c r="C143" s="948"/>
      <c r="D143" s="949"/>
      <c r="E143" s="964">
        <f t="shared" si="2"/>
        <v>0</v>
      </c>
      <c r="F143" s="964" t="str">
        <f t="shared" si="3"/>
        <v>0</v>
      </c>
    </row>
    <row r="144" spans="1:6" ht="16">
      <c r="A144" s="951" t="s">
        <v>138</v>
      </c>
      <c r="B144" s="951"/>
      <c r="C144" s="952"/>
      <c r="D144" s="953">
        <f>SUM(D20:D143)</f>
        <v>2572264.0499999998</v>
      </c>
      <c r="E144" s="953"/>
      <c r="F144" s="954">
        <f>SUM(F20:F143)</f>
        <v>2547264.0499999998</v>
      </c>
    </row>
    <row r="145" spans="1:4" ht="30" customHeight="1">
      <c r="A145" s="2038" t="str">
        <f>IF(AND(D144=0,A20=""),"If the school district/joint agreement does not have any contracts, enter N/A on Column A, Line 20.","")</f>
        <v/>
      </c>
      <c r="B145" s="2038"/>
      <c r="C145" s="2038"/>
      <c r="D145" s="2038"/>
    </row>
  </sheetData>
  <sheetProtection selectLockedCells="1"/>
  <mergeCells count="10">
    <mergeCell ref="A2:F2"/>
    <mergeCell ref="A145:D145"/>
    <mergeCell ref="A17:F17"/>
    <mergeCell ref="A4:F5"/>
    <mergeCell ref="A7:F7"/>
    <mergeCell ref="A10:F10"/>
    <mergeCell ref="A12:F12"/>
    <mergeCell ref="A15:F15"/>
    <mergeCell ref="A6:F6"/>
    <mergeCell ref="A8:F8"/>
  </mergeCells>
  <hyperlinks>
    <hyperlink ref="C13" r:id="rId1" xr:uid="{72170D59-BC1B-49A1-A5FD-0B88664596F8}"/>
  </hyperlinks>
  <pageMargins left="0.2" right="0.2" top="0.5" bottom="0.25" header="0.3" footer="0.3"/>
  <pageSetup scale="57" firstPageNumber="40" fitToHeight="0" orientation="portrait" useFirstPageNumber="1" r:id="rId2"/>
  <headerFooter>
    <oddHeader>&amp;RPage &amp;P</oddHeader>
  </headerFooter>
  <drawing r:id="rId3"/>
  <legacyDrawing r:id="rId4"/>
  <oleObjects>
    <mc:AlternateContent xmlns:mc="http://schemas.openxmlformats.org/markup-compatibility/2006">
      <mc:Choice Requires="x14">
        <oleObject progId="Acrobat Document" dvAspect="DVASPECT_ICON" shapeId="35847" r:id="rId5">
          <objectPr defaultSize="0" r:id="rId6">
            <anchor moveWithCells="1">
              <from>
                <xdr:col>1</xdr:col>
                <xdr:colOff>1244600</xdr:colOff>
                <xdr:row>11</xdr:row>
                <xdr:rowOff>152400</xdr:rowOff>
              </from>
              <to>
                <xdr:col>2</xdr:col>
                <xdr:colOff>660400</xdr:colOff>
                <xdr:row>13</xdr:row>
                <xdr:rowOff>12700</xdr:rowOff>
              </to>
            </anchor>
          </objectPr>
        </oleObject>
      </mc:Choice>
      <mc:Fallback>
        <oleObject progId="Acrobat Document" dvAspect="DVASPECT_ICON" shapeId="35847" r:id="rId5"/>
      </mc:Fallback>
    </mc:AlternateContent>
    <mc:AlternateContent xmlns:mc="http://schemas.openxmlformats.org/markup-compatibility/2006">
      <mc:Choice Requires="x14">
        <oleObject progId="Packager Shell Object" dvAspect="DVASPECT_ICON" shapeId="35849" r:id="rId7">
          <objectPr defaultSize="0" r:id="rId8">
            <anchor moveWithCells="1">
              <from>
                <xdr:col>1</xdr:col>
                <xdr:colOff>76200</xdr:colOff>
                <xdr:row>11</xdr:row>
                <xdr:rowOff>292100</xdr:rowOff>
              </from>
              <to>
                <xdr:col>1</xdr:col>
                <xdr:colOff>876300</xdr:colOff>
                <xdr:row>12</xdr:row>
                <xdr:rowOff>393700</xdr:rowOff>
              </to>
            </anchor>
          </objectPr>
        </oleObject>
      </mc:Choice>
      <mc:Fallback>
        <oleObject progId="Packager Shell Object" dvAspect="DVASPECT_ICON" shapeId="35849" r:id="rId7"/>
      </mc:Fallback>
    </mc:AlternateContent>
  </oleObjects>
  <extLst>
    <ext xmlns:x14="http://schemas.microsoft.com/office/spreadsheetml/2009/9/main" uri="{CCE6A557-97BC-4b89-ADB6-D9C93CAAB3DF}">
      <x14:dataValidations xmlns:xm="http://schemas.microsoft.com/office/excel/2006/main" xWindow="1123" yWindow="752" count="1">
        <x14:dataValidation type="list" allowBlank="1" showInputMessage="1" showErrorMessage="1" errorTitle="Use Fund-Function-Object Chart" error="Please only enter Fund-Function-Object from embedded chart above.  Do not enter hyphens.  Example: type as 101000600" prompt="Please only enter Fund-Function-Object from embedded chart above.  Do not enter hyphens.  Example: type as 101000600" xr:uid="{9B282939-1882-4078-B808-F532EB1F8239}">
          <x14:formula1>
            <xm:f>'AFR22'!$G$2:$G$197</xm:f>
          </x14:formula1>
          <xm:sqref>B20:B143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0">
    <pageSetUpPr fitToPage="1"/>
  </sheetPr>
  <dimension ref="A1:O97"/>
  <sheetViews>
    <sheetView showGridLines="0" topLeftCell="A10" zoomScale="110" zoomScaleNormal="110" workbookViewId="0">
      <selection activeCell="F34" sqref="F34"/>
    </sheetView>
  </sheetViews>
  <sheetFormatPr baseColWidth="10" defaultColWidth="9.1640625" defaultRowHeight="14"/>
  <cols>
    <col min="1" max="1" width="54.5" style="703" customWidth="1"/>
    <col min="2" max="2" width="4.1640625" style="703" customWidth="1"/>
    <col min="3" max="4" width="9.83203125" style="676" customWidth="1"/>
    <col min="5" max="5" width="12.5" style="676" customWidth="1"/>
    <col min="6" max="6" width="67.5" style="676" customWidth="1"/>
    <col min="7" max="7" width="9.1640625" style="676" customWidth="1"/>
    <col min="8" max="8" width="5.5" style="683" bestFit="1" customWidth="1"/>
    <col min="9" max="10" width="2" style="683" bestFit="1" customWidth="1"/>
    <col min="11" max="11" width="9" style="683" customWidth="1"/>
    <col min="12" max="16384" width="9.1640625" style="676"/>
  </cols>
  <sheetData>
    <row r="1" spans="1:15">
      <c r="A1" s="2070" t="s">
        <v>1110</v>
      </c>
      <c r="B1" s="2070"/>
      <c r="C1" s="2070"/>
      <c r="D1" s="2070"/>
      <c r="E1" s="2070"/>
      <c r="F1" s="2070"/>
    </row>
    <row r="2" spans="1:15">
      <c r="A2" s="709" t="s">
        <v>1388</v>
      </c>
      <c r="B2" s="677"/>
      <c r="C2" s="709"/>
      <c r="D2" s="677"/>
      <c r="E2" s="677"/>
      <c r="F2" s="678"/>
    </row>
    <row r="3" spans="1:15">
      <c r="A3" s="915" t="str">
        <f>"Fiscal Year Ending June 30, "&amp;'AFR22'!E2</f>
        <v>Fiscal Year Ending June 30, 2022</v>
      </c>
      <c r="B3" s="677"/>
      <c r="C3" s="709"/>
      <c r="D3" s="677"/>
      <c r="E3" s="677"/>
      <c r="F3" s="678"/>
    </row>
    <row r="4" spans="1:15" ht="3.75" customHeight="1">
      <c r="A4" s="677"/>
      <c r="B4" s="677"/>
      <c r="C4" s="677"/>
      <c r="D4" s="677"/>
      <c r="E4" s="677"/>
      <c r="F4" s="678"/>
    </row>
    <row r="5" spans="1:15" ht="15">
      <c r="A5" s="2071" t="s">
        <v>1228</v>
      </c>
      <c r="B5" s="2072"/>
      <c r="C5" s="2073"/>
      <c r="D5" s="2073"/>
      <c r="E5" s="2073"/>
      <c r="F5" s="2073"/>
      <c r="G5" s="683"/>
      <c r="L5" s="683"/>
      <c r="M5" s="933"/>
      <c r="N5" s="933"/>
      <c r="O5" s="933"/>
    </row>
    <row r="6" spans="1:15" ht="12" customHeight="1">
      <c r="A6" s="679"/>
      <c r="B6" s="680"/>
      <c r="C6" s="2074" t="str">
        <f>COVER!A17</f>
        <v>Coal City CUSD 1</v>
      </c>
      <c r="D6" s="2074"/>
      <c r="E6" s="2074"/>
      <c r="F6" s="1627" t="str">
        <f>COVER!A48</f>
        <v>24-032-0010-26_AFR22 Coal City CUSD 1</v>
      </c>
      <c r="G6" s="683"/>
      <c r="L6" s="683"/>
      <c r="M6" s="933"/>
      <c r="N6" s="933"/>
      <c r="O6" s="933"/>
    </row>
    <row r="7" spans="1:15" ht="11.25" customHeight="1" thickBot="1">
      <c r="A7" s="679"/>
      <c r="B7" s="680"/>
      <c r="C7" s="2075" t="str">
        <f>COVER!A13</f>
        <v>24032001026</v>
      </c>
      <c r="D7" s="2075"/>
      <c r="E7" s="2075"/>
      <c r="F7" s="681"/>
      <c r="G7" s="683"/>
      <c r="L7" s="683"/>
      <c r="M7" s="933"/>
      <c r="N7" s="933"/>
      <c r="O7" s="933"/>
    </row>
    <row r="8" spans="1:15" ht="25.5" customHeight="1" thickBot="1">
      <c r="A8" s="715" t="s">
        <v>1384</v>
      </c>
      <c r="B8" s="682"/>
      <c r="C8" s="711" t="s">
        <v>1302</v>
      </c>
      <c r="D8" s="710" t="s">
        <v>1303</v>
      </c>
      <c r="E8" s="712" t="s">
        <v>1111</v>
      </c>
      <c r="F8" s="710" t="s">
        <v>1304</v>
      </c>
      <c r="G8" s="683"/>
      <c r="H8" s="683" t="b">
        <v>0</v>
      </c>
      <c r="L8" s="683"/>
      <c r="M8" s="933"/>
      <c r="N8" s="933"/>
      <c r="O8" s="933"/>
    </row>
    <row r="9" spans="1:15" ht="15.75" customHeight="1">
      <c r="A9" s="684" t="s">
        <v>1226</v>
      </c>
      <c r="B9" s="685"/>
      <c r="C9" s="686"/>
      <c r="D9" s="686"/>
      <c r="E9" s="687"/>
      <c r="F9" s="688"/>
      <c r="G9" s="683"/>
      <c r="L9" s="683"/>
      <c r="M9" s="933"/>
      <c r="N9" s="933"/>
      <c r="O9" s="933"/>
    </row>
    <row r="10" spans="1:15" ht="27.75" customHeight="1">
      <c r="A10" s="689" t="s">
        <v>1301</v>
      </c>
      <c r="B10" s="690"/>
      <c r="C10" s="691"/>
      <c r="D10" s="691"/>
      <c r="E10" s="713" t="s">
        <v>1112</v>
      </c>
      <c r="F10" s="714" t="s">
        <v>1113</v>
      </c>
      <c r="G10" s="683"/>
      <c r="L10" s="683"/>
      <c r="M10" s="933"/>
      <c r="N10" s="933"/>
      <c r="O10" s="933"/>
    </row>
    <row r="11" spans="1:15" ht="12" customHeight="1">
      <c r="A11" s="684" t="s">
        <v>1114</v>
      </c>
      <c r="B11" s="692"/>
      <c r="C11" s="693"/>
      <c r="D11" s="693"/>
      <c r="E11" s="694"/>
      <c r="F11" s="695"/>
      <c r="G11" s="683"/>
      <c r="H11" s="683">
        <f>IF(C11="X",5,0)</f>
        <v>0</v>
      </c>
      <c r="I11" s="683">
        <f>IF(D11="X",5,0)</f>
        <v>0</v>
      </c>
      <c r="J11" s="683">
        <f>IF(E11="X",5,0)</f>
        <v>0</v>
      </c>
      <c r="L11" s="683"/>
      <c r="M11" s="933"/>
      <c r="N11" s="933"/>
      <c r="O11" s="933"/>
    </row>
    <row r="12" spans="1:15" ht="12" customHeight="1">
      <c r="A12" s="684" t="s">
        <v>1115</v>
      </c>
      <c r="B12" s="692"/>
      <c r="C12" s="693"/>
      <c r="D12" s="693"/>
      <c r="E12" s="696"/>
      <c r="F12" s="695"/>
      <c r="G12" s="683"/>
      <c r="H12" s="683">
        <f t="shared" ref="H12:H33" si="0">IF(C12="X",5,0)</f>
        <v>0</v>
      </c>
      <c r="I12" s="683">
        <f t="shared" ref="I12:I33" si="1">IF(D12="X",5,0)</f>
        <v>0</v>
      </c>
      <c r="J12" s="683">
        <f t="shared" ref="J12:J33" si="2">IF(E12="X",5,0)</f>
        <v>0</v>
      </c>
      <c r="L12" s="683"/>
      <c r="M12" s="933"/>
      <c r="N12" s="933"/>
      <c r="O12" s="933"/>
    </row>
    <row r="13" spans="1:15" ht="12" customHeight="1">
      <c r="A13" s="684" t="s">
        <v>1116</v>
      </c>
      <c r="B13" s="692"/>
      <c r="C13" s="693"/>
      <c r="D13" s="693"/>
      <c r="E13" s="696"/>
      <c r="F13" s="695"/>
      <c r="G13" s="683"/>
      <c r="H13" s="683">
        <f t="shared" si="0"/>
        <v>0</v>
      </c>
      <c r="I13" s="683">
        <f t="shared" si="1"/>
        <v>0</v>
      </c>
      <c r="J13" s="683">
        <f t="shared" si="2"/>
        <v>0</v>
      </c>
      <c r="L13" s="683"/>
      <c r="M13" s="933"/>
      <c r="N13" s="933"/>
      <c r="O13" s="933"/>
    </row>
    <row r="14" spans="1:15" ht="12" customHeight="1">
      <c r="A14" s="684" t="s">
        <v>1117</v>
      </c>
      <c r="B14" s="692"/>
      <c r="C14" s="693" t="s">
        <v>4913</v>
      </c>
      <c r="D14" s="693" t="s">
        <v>4913</v>
      </c>
      <c r="E14" s="696"/>
      <c r="F14" s="695" t="s">
        <v>4918</v>
      </c>
      <c r="G14" s="683"/>
      <c r="H14" s="683">
        <f t="shared" si="0"/>
        <v>5</v>
      </c>
      <c r="I14" s="683">
        <f t="shared" si="1"/>
        <v>5</v>
      </c>
      <c r="J14" s="683">
        <f t="shared" si="2"/>
        <v>0</v>
      </c>
      <c r="L14" s="683"/>
      <c r="M14" s="933"/>
      <c r="N14" s="933"/>
      <c r="O14" s="933"/>
    </row>
    <row r="15" spans="1:15" ht="12" customHeight="1">
      <c r="A15" s="684" t="s">
        <v>1118</v>
      </c>
      <c r="B15" s="692"/>
      <c r="C15" s="693"/>
      <c r="D15" s="693"/>
      <c r="E15" s="696"/>
      <c r="F15" s="695"/>
      <c r="G15" s="683"/>
      <c r="H15" s="683">
        <f t="shared" si="0"/>
        <v>0</v>
      </c>
      <c r="I15" s="683">
        <f t="shared" si="1"/>
        <v>0</v>
      </c>
      <c r="J15" s="683">
        <f t="shared" si="2"/>
        <v>0</v>
      </c>
      <c r="L15" s="683"/>
      <c r="M15" s="933"/>
      <c r="N15" s="933"/>
      <c r="O15" s="933"/>
    </row>
    <row r="16" spans="1:15" ht="12" customHeight="1">
      <c r="A16" s="684" t="s">
        <v>1119</v>
      </c>
      <c r="B16" s="692"/>
      <c r="C16" s="693"/>
      <c r="D16" s="693"/>
      <c r="E16" s="696"/>
      <c r="F16" s="695"/>
      <c r="G16" s="683"/>
      <c r="H16" s="683">
        <f t="shared" si="0"/>
        <v>0</v>
      </c>
      <c r="I16" s="683">
        <f t="shared" si="1"/>
        <v>0</v>
      </c>
      <c r="J16" s="683">
        <f t="shared" si="2"/>
        <v>0</v>
      </c>
      <c r="L16" s="683"/>
      <c r="M16" s="933"/>
      <c r="N16" s="933"/>
      <c r="O16" s="933"/>
    </row>
    <row r="17" spans="1:15" ht="12" customHeight="1">
      <c r="A17" s="684" t="s">
        <v>1120</v>
      </c>
      <c r="B17" s="692"/>
      <c r="C17" s="693"/>
      <c r="D17" s="693"/>
      <c r="E17" s="696"/>
      <c r="F17" s="695"/>
      <c r="G17" s="683"/>
      <c r="H17" s="683">
        <f t="shared" si="0"/>
        <v>0</v>
      </c>
      <c r="I17" s="683">
        <f t="shared" si="1"/>
        <v>0</v>
      </c>
      <c r="J17" s="683">
        <f t="shared" si="2"/>
        <v>0</v>
      </c>
      <c r="L17" s="683"/>
      <c r="M17" s="933"/>
      <c r="N17" s="933"/>
      <c r="O17" s="933"/>
    </row>
    <row r="18" spans="1:15" ht="12" customHeight="1">
      <c r="A18" s="684" t="s">
        <v>1121</v>
      </c>
      <c r="B18" s="692"/>
      <c r="C18" s="693"/>
      <c r="D18" s="693"/>
      <c r="E18" s="696"/>
      <c r="F18" s="695"/>
      <c r="G18" s="683"/>
      <c r="H18" s="683">
        <f t="shared" si="0"/>
        <v>0</v>
      </c>
      <c r="I18" s="683">
        <f t="shared" si="1"/>
        <v>0</v>
      </c>
      <c r="J18" s="683">
        <f t="shared" si="2"/>
        <v>0</v>
      </c>
      <c r="L18" s="683"/>
      <c r="M18" s="933"/>
      <c r="N18" s="933"/>
      <c r="O18" s="933"/>
    </row>
    <row r="19" spans="1:15" ht="12" customHeight="1">
      <c r="A19" s="684" t="s">
        <v>1211</v>
      </c>
      <c r="B19" s="692"/>
      <c r="C19" s="693"/>
      <c r="D19" s="693"/>
      <c r="E19" s="696"/>
      <c r="F19" s="695"/>
      <c r="G19" s="683"/>
      <c r="H19" s="683">
        <f t="shared" si="0"/>
        <v>0</v>
      </c>
      <c r="I19" s="683">
        <f t="shared" si="1"/>
        <v>0</v>
      </c>
      <c r="J19" s="683">
        <f t="shared" si="2"/>
        <v>0</v>
      </c>
      <c r="L19" s="683"/>
      <c r="M19" s="933"/>
      <c r="N19" s="933"/>
      <c r="O19" s="933"/>
    </row>
    <row r="20" spans="1:15" ht="12" customHeight="1">
      <c r="A20" s="684" t="s">
        <v>1212</v>
      </c>
      <c r="B20" s="692"/>
      <c r="C20" s="693"/>
      <c r="D20" s="693"/>
      <c r="E20" s="696"/>
      <c r="F20" s="695"/>
      <c r="G20" s="683"/>
      <c r="H20" s="683">
        <f t="shared" si="0"/>
        <v>0</v>
      </c>
      <c r="I20" s="683">
        <f t="shared" si="1"/>
        <v>0</v>
      </c>
      <c r="J20" s="683">
        <f t="shared" si="2"/>
        <v>0</v>
      </c>
      <c r="L20" s="683"/>
      <c r="M20" s="933"/>
      <c r="N20" s="933"/>
      <c r="O20" s="933"/>
    </row>
    <row r="21" spans="1:15" ht="12" customHeight="1">
      <c r="A21" s="684" t="s">
        <v>1213</v>
      </c>
      <c r="B21" s="692"/>
      <c r="C21" s="693" t="s">
        <v>4912</v>
      </c>
      <c r="D21" s="693" t="s">
        <v>4912</v>
      </c>
      <c r="E21" s="696"/>
      <c r="F21" s="695" t="s">
        <v>4919</v>
      </c>
      <c r="G21" s="683"/>
      <c r="H21" s="683">
        <f t="shared" si="0"/>
        <v>5</v>
      </c>
      <c r="I21" s="683">
        <f t="shared" si="1"/>
        <v>5</v>
      </c>
      <c r="J21" s="683">
        <f t="shared" si="2"/>
        <v>0</v>
      </c>
      <c r="L21" s="683"/>
      <c r="M21" s="933"/>
      <c r="N21" s="933"/>
      <c r="O21" s="933"/>
    </row>
    <row r="22" spans="1:15" ht="12" customHeight="1">
      <c r="A22" s="684" t="s">
        <v>1214</v>
      </c>
      <c r="B22" s="692"/>
      <c r="C22" s="693"/>
      <c r="D22" s="693"/>
      <c r="E22" s="696"/>
      <c r="F22" s="695"/>
      <c r="G22" s="683"/>
      <c r="H22" s="683">
        <f t="shared" si="0"/>
        <v>0</v>
      </c>
      <c r="I22" s="683">
        <f t="shared" si="1"/>
        <v>0</v>
      </c>
      <c r="J22" s="683">
        <f t="shared" si="2"/>
        <v>0</v>
      </c>
      <c r="L22" s="683"/>
      <c r="M22" s="933"/>
      <c r="N22" s="933"/>
      <c r="O22" s="933"/>
    </row>
    <row r="23" spans="1:15" ht="12" customHeight="1">
      <c r="A23" s="684" t="s">
        <v>1215</v>
      </c>
      <c r="B23" s="692"/>
      <c r="C23" s="693"/>
      <c r="D23" s="693"/>
      <c r="E23" s="696"/>
      <c r="F23" s="695"/>
      <c r="G23" s="683"/>
      <c r="H23" s="683">
        <f t="shared" si="0"/>
        <v>0</v>
      </c>
      <c r="I23" s="683">
        <f t="shared" si="1"/>
        <v>0</v>
      </c>
      <c r="J23" s="683">
        <f t="shared" si="2"/>
        <v>0</v>
      </c>
      <c r="L23" s="683"/>
      <c r="M23" s="933"/>
      <c r="N23" s="933"/>
      <c r="O23" s="933"/>
    </row>
    <row r="24" spans="1:15" ht="12" customHeight="1">
      <c r="A24" s="684" t="s">
        <v>1216</v>
      </c>
      <c r="B24" s="692"/>
      <c r="C24" s="693"/>
      <c r="D24" s="693"/>
      <c r="E24" s="696"/>
      <c r="F24" s="695"/>
      <c r="G24" s="683"/>
      <c r="H24" s="683">
        <f t="shared" si="0"/>
        <v>0</v>
      </c>
      <c r="I24" s="683">
        <f t="shared" si="1"/>
        <v>0</v>
      </c>
      <c r="J24" s="683">
        <f t="shared" si="2"/>
        <v>0</v>
      </c>
      <c r="L24" s="683"/>
      <c r="M24" s="933"/>
      <c r="N24" s="933"/>
      <c r="O24" s="933"/>
    </row>
    <row r="25" spans="1:15" ht="12" customHeight="1">
      <c r="A25" s="684" t="s">
        <v>1217</v>
      </c>
      <c r="B25" s="692"/>
      <c r="C25" s="693"/>
      <c r="D25" s="693"/>
      <c r="E25" s="696"/>
      <c r="F25" s="695"/>
      <c r="G25" s="683"/>
      <c r="H25" s="683">
        <f t="shared" si="0"/>
        <v>0</v>
      </c>
      <c r="I25" s="683">
        <f t="shared" si="1"/>
        <v>0</v>
      </c>
      <c r="J25" s="683">
        <f t="shared" si="2"/>
        <v>0</v>
      </c>
      <c r="L25" s="683"/>
      <c r="M25" s="933"/>
      <c r="N25" s="933"/>
      <c r="O25" s="933"/>
    </row>
    <row r="26" spans="1:15" ht="12" customHeight="1">
      <c r="A26" s="684" t="s">
        <v>1218</v>
      </c>
      <c r="B26" s="692"/>
      <c r="C26" s="693"/>
      <c r="D26" s="693"/>
      <c r="E26" s="696"/>
      <c r="F26" s="695"/>
      <c r="G26" s="683"/>
      <c r="H26" s="683">
        <f t="shared" si="0"/>
        <v>0</v>
      </c>
      <c r="I26" s="683">
        <f t="shared" si="1"/>
        <v>0</v>
      </c>
      <c r="J26" s="683">
        <f t="shared" si="2"/>
        <v>0</v>
      </c>
      <c r="L26" s="683"/>
      <c r="M26" s="933"/>
      <c r="N26" s="933"/>
      <c r="O26" s="933"/>
    </row>
    <row r="27" spans="1:15" ht="19">
      <c r="A27" s="684" t="s">
        <v>1219</v>
      </c>
      <c r="B27" s="692"/>
      <c r="C27" s="693"/>
      <c r="D27" s="693"/>
      <c r="E27" s="696"/>
      <c r="F27" s="695"/>
      <c r="G27" s="683"/>
      <c r="H27" s="683">
        <f t="shared" si="0"/>
        <v>0</v>
      </c>
      <c r="I27" s="683">
        <f t="shared" si="1"/>
        <v>0</v>
      </c>
      <c r="J27" s="683">
        <f t="shared" si="2"/>
        <v>0</v>
      </c>
      <c r="L27" s="683"/>
      <c r="M27" s="933"/>
      <c r="N27" s="933"/>
      <c r="O27" s="933"/>
    </row>
    <row r="28" spans="1:15" ht="12" customHeight="1">
      <c r="A28" s="684" t="s">
        <v>1220</v>
      </c>
      <c r="B28" s="692"/>
      <c r="C28" s="693" t="s">
        <v>4912</v>
      </c>
      <c r="D28" s="693" t="s">
        <v>4912</v>
      </c>
      <c r="E28" s="696"/>
      <c r="F28" s="695" t="s">
        <v>4920</v>
      </c>
      <c r="G28" s="683"/>
      <c r="H28" s="683">
        <f t="shared" si="0"/>
        <v>5</v>
      </c>
      <c r="I28" s="683">
        <f t="shared" si="1"/>
        <v>5</v>
      </c>
      <c r="J28" s="683">
        <f t="shared" si="2"/>
        <v>0</v>
      </c>
      <c r="L28" s="683"/>
      <c r="M28" s="933"/>
      <c r="N28" s="933"/>
      <c r="O28" s="933"/>
    </row>
    <row r="29" spans="1:15" ht="12" customHeight="1">
      <c r="A29" s="684" t="s">
        <v>1221</v>
      </c>
      <c r="B29" s="692"/>
      <c r="C29" s="693"/>
      <c r="D29" s="693"/>
      <c r="E29" s="696"/>
      <c r="F29" s="695"/>
      <c r="G29" s="683"/>
      <c r="H29" s="683">
        <f t="shared" si="0"/>
        <v>0</v>
      </c>
      <c r="I29" s="683">
        <f t="shared" si="1"/>
        <v>0</v>
      </c>
      <c r="J29" s="683">
        <f t="shared" si="2"/>
        <v>0</v>
      </c>
      <c r="L29" s="683"/>
      <c r="M29" s="933"/>
      <c r="N29" s="933"/>
      <c r="O29" s="933"/>
    </row>
    <row r="30" spans="1:15" ht="12" customHeight="1">
      <c r="A30" s="684" t="s">
        <v>1222</v>
      </c>
      <c r="B30" s="692"/>
      <c r="C30" s="693" t="s">
        <v>4912</v>
      </c>
      <c r="D30" s="693" t="s">
        <v>4912</v>
      </c>
      <c r="E30" s="696"/>
      <c r="F30" s="695" t="s">
        <v>4921</v>
      </c>
      <c r="G30" s="683"/>
      <c r="H30" s="683">
        <f t="shared" si="0"/>
        <v>5</v>
      </c>
      <c r="I30" s="683">
        <f t="shared" si="1"/>
        <v>5</v>
      </c>
      <c r="J30" s="683">
        <f t="shared" si="2"/>
        <v>0</v>
      </c>
      <c r="L30" s="683"/>
      <c r="M30" s="933"/>
      <c r="N30" s="933"/>
      <c r="O30" s="933"/>
    </row>
    <row r="31" spans="1:15" ht="12" customHeight="1">
      <c r="A31" s="684" t="s">
        <v>1223</v>
      </c>
      <c r="B31" s="692"/>
      <c r="C31" s="693" t="s">
        <v>4912</v>
      </c>
      <c r="D31" s="693" t="s">
        <v>4912</v>
      </c>
      <c r="E31" s="696"/>
      <c r="F31" s="695" t="s">
        <v>4922</v>
      </c>
      <c r="G31" s="683"/>
      <c r="H31" s="683">
        <f t="shared" si="0"/>
        <v>5</v>
      </c>
      <c r="I31" s="683">
        <f t="shared" si="1"/>
        <v>5</v>
      </c>
      <c r="J31" s="683">
        <f t="shared" si="2"/>
        <v>0</v>
      </c>
      <c r="L31" s="683"/>
      <c r="M31" s="933"/>
      <c r="N31" s="933"/>
      <c r="O31" s="933"/>
    </row>
    <row r="32" spans="1:15" ht="12" customHeight="1">
      <c r="A32" s="684" t="s">
        <v>1224</v>
      </c>
      <c r="B32" s="692"/>
      <c r="C32" s="693"/>
      <c r="D32" s="693"/>
      <c r="E32" s="696"/>
      <c r="F32" s="695"/>
      <c r="G32" s="683"/>
      <c r="H32" s="683">
        <f t="shared" si="0"/>
        <v>0</v>
      </c>
      <c r="I32" s="683">
        <f t="shared" si="1"/>
        <v>0</v>
      </c>
      <c r="J32" s="683">
        <f t="shared" si="2"/>
        <v>0</v>
      </c>
      <c r="L32" s="683"/>
      <c r="M32" s="933"/>
      <c r="N32" s="933"/>
      <c r="O32" s="933"/>
    </row>
    <row r="33" spans="1:15" ht="12" customHeight="1">
      <c r="A33" s="684" t="s">
        <v>1225</v>
      </c>
      <c r="B33" s="692"/>
      <c r="C33" s="693"/>
      <c r="D33" s="693"/>
      <c r="E33" s="696"/>
      <c r="F33" s="695"/>
      <c r="G33" s="683"/>
      <c r="H33" s="683">
        <f t="shared" si="0"/>
        <v>0</v>
      </c>
      <c r="I33" s="683">
        <f t="shared" si="1"/>
        <v>0</v>
      </c>
      <c r="J33" s="683">
        <f t="shared" si="2"/>
        <v>0</v>
      </c>
      <c r="L33" s="683"/>
      <c r="M33" s="933"/>
      <c r="N33" s="933"/>
      <c r="O33" s="933"/>
    </row>
    <row r="34" spans="1:15" ht="12" customHeight="1">
      <c r="A34" s="697"/>
      <c r="B34" s="697"/>
      <c r="C34" s="697"/>
      <c r="D34" s="697"/>
      <c r="E34" s="697"/>
      <c r="F34" s="697"/>
      <c r="G34" s="683"/>
      <c r="H34" s="683">
        <f>SUM(H11:H32)</f>
        <v>25</v>
      </c>
      <c r="I34" s="683">
        <f>SUM(I11:I32)</f>
        <v>25</v>
      </c>
      <c r="J34" s="683">
        <f>SUM(J11:J32)</f>
        <v>0</v>
      </c>
      <c r="K34" s="683">
        <f>SUM(H34:J34)</f>
        <v>50</v>
      </c>
      <c r="L34" s="683"/>
      <c r="M34" s="933"/>
      <c r="N34" s="933"/>
      <c r="O34" s="933"/>
    </row>
    <row r="35" spans="1:15" ht="12" customHeight="1">
      <c r="A35" s="698" t="s">
        <v>1123</v>
      </c>
      <c r="B35" s="699"/>
      <c r="C35" s="2076"/>
      <c r="D35" s="2076"/>
      <c r="E35" s="2076"/>
      <c r="F35" s="2077"/>
    </row>
    <row r="36" spans="1:15" ht="12" customHeight="1">
      <c r="A36" s="2067"/>
      <c r="B36" s="2068"/>
      <c r="C36" s="2068"/>
      <c r="D36" s="2068"/>
      <c r="E36" s="2068"/>
      <c r="F36" s="2069"/>
    </row>
    <row r="37" spans="1:15" ht="12" customHeight="1">
      <c r="A37" s="2067"/>
      <c r="B37" s="2068"/>
      <c r="C37" s="2068"/>
      <c r="D37" s="2068"/>
      <c r="E37" s="2068"/>
      <c r="F37" s="2069"/>
    </row>
    <row r="38" spans="1:15" ht="12" customHeight="1">
      <c r="A38" s="2081"/>
      <c r="B38" s="2082"/>
      <c r="C38" s="2082"/>
      <c r="D38" s="2082"/>
      <c r="E38" s="2082"/>
      <c r="F38" s="2083"/>
    </row>
    <row r="39" spans="1:15" ht="4.5" hidden="1" customHeight="1">
      <c r="A39" s="700"/>
      <c r="B39" s="700"/>
      <c r="C39" s="700"/>
      <c r="D39" s="700"/>
      <c r="E39" s="700"/>
      <c r="F39" s="700"/>
    </row>
    <row r="40" spans="1:15" s="697" customFormat="1" ht="12" customHeight="1">
      <c r="A40" s="701" t="s">
        <v>1122</v>
      </c>
      <c r="B40" s="702"/>
      <c r="C40" s="2084"/>
      <c r="D40" s="2084"/>
      <c r="E40" s="2084"/>
      <c r="F40" s="2085"/>
      <c r="H40" s="704"/>
      <c r="I40" s="704"/>
      <c r="J40" s="704"/>
      <c r="K40" s="704"/>
    </row>
    <row r="41" spans="1:15" s="697" customFormat="1" ht="12" customHeight="1">
      <c r="A41" s="2086"/>
      <c r="B41" s="2087"/>
      <c r="C41" s="2087"/>
      <c r="D41" s="2087"/>
      <c r="E41" s="2087"/>
      <c r="F41" s="2088"/>
      <c r="H41" s="704"/>
      <c r="I41" s="704"/>
      <c r="J41" s="704"/>
      <c r="K41" s="704"/>
    </row>
    <row r="42" spans="1:15" s="697" customFormat="1" ht="12" customHeight="1">
      <c r="A42" s="2086"/>
      <c r="B42" s="2087"/>
      <c r="C42" s="2087"/>
      <c r="D42" s="2087"/>
      <c r="E42" s="2087"/>
      <c r="F42" s="2088"/>
      <c r="H42" s="704"/>
      <c r="I42" s="704"/>
      <c r="J42" s="704"/>
      <c r="K42" s="704"/>
    </row>
    <row r="43" spans="1:15" s="697" customFormat="1" ht="15">
      <c r="A43" s="2078"/>
      <c r="B43" s="2079"/>
      <c r="C43" s="2079"/>
      <c r="D43" s="2079"/>
      <c r="E43" s="2079"/>
      <c r="F43" s="2080"/>
      <c r="H43" s="704"/>
      <c r="I43" s="704"/>
      <c r="J43" s="704"/>
      <c r="K43" s="704"/>
    </row>
    <row r="44" spans="1:15" s="697" customFormat="1" ht="12" hidden="1" customHeight="1">
      <c r="A44" s="2078"/>
      <c r="B44" s="2079"/>
      <c r="C44" s="2079"/>
      <c r="D44" s="2079"/>
      <c r="E44" s="2079"/>
      <c r="F44" s="2080"/>
      <c r="H44" s="704"/>
      <c r="I44" s="704"/>
      <c r="J44" s="704"/>
      <c r="K44" s="704"/>
    </row>
    <row r="45" spans="1:15" s="697" customFormat="1" ht="12" customHeight="1">
      <c r="H45" s="704"/>
      <c r="I45" s="704"/>
      <c r="J45" s="704"/>
      <c r="K45" s="704"/>
    </row>
    <row r="46" spans="1:15" s="697" customFormat="1" ht="9.75" customHeight="1">
      <c r="H46" s="704"/>
      <c r="I46" s="704"/>
      <c r="J46" s="704"/>
      <c r="K46" s="704"/>
    </row>
    <row r="47" spans="1:15" s="697" customFormat="1" ht="13.5" customHeight="1">
      <c r="H47" s="704"/>
      <c r="I47" s="704"/>
      <c r="J47" s="704"/>
      <c r="K47" s="704"/>
    </row>
    <row r="48" spans="1:15" s="697" customFormat="1" ht="15">
      <c r="H48" s="704"/>
      <c r="I48" s="704"/>
      <c r="J48" s="704"/>
      <c r="K48" s="704"/>
    </row>
    <row r="49" spans="1:11" s="697" customFormat="1" ht="15" hidden="1">
      <c r="A49" s="697" t="b">
        <v>0</v>
      </c>
      <c r="H49" s="704"/>
      <c r="I49" s="704"/>
      <c r="J49" s="704"/>
      <c r="K49" s="704"/>
    </row>
    <row r="50" spans="1:11" s="697" customFormat="1" ht="15">
      <c r="H50" s="704"/>
      <c r="I50" s="704"/>
      <c r="J50" s="704"/>
      <c r="K50" s="704"/>
    </row>
    <row r="51" spans="1:11" s="697" customFormat="1" ht="15">
      <c r="H51" s="704"/>
      <c r="I51" s="704"/>
      <c r="J51" s="704"/>
      <c r="K51" s="704"/>
    </row>
    <row r="52" spans="1:11" s="697" customFormat="1" ht="15">
      <c r="H52" s="704"/>
      <c r="I52" s="704"/>
      <c r="J52" s="704"/>
      <c r="K52" s="704"/>
    </row>
    <row r="53" spans="1:11" s="697" customFormat="1" ht="15">
      <c r="H53" s="704"/>
      <c r="I53" s="704"/>
      <c r="J53" s="704"/>
      <c r="K53" s="704"/>
    </row>
    <row r="54" spans="1:11" s="697" customFormat="1" ht="15">
      <c r="H54" s="704"/>
      <c r="I54" s="704"/>
      <c r="J54" s="704"/>
      <c r="K54" s="704"/>
    </row>
    <row r="55" spans="1:11" s="697" customFormat="1" ht="15">
      <c r="H55" s="704"/>
      <c r="I55" s="704"/>
      <c r="J55" s="704"/>
      <c r="K55" s="704"/>
    </row>
    <row r="56" spans="1:11" s="697" customFormat="1" ht="15">
      <c r="H56" s="704"/>
      <c r="I56" s="704"/>
      <c r="J56" s="704"/>
      <c r="K56" s="704"/>
    </row>
    <row r="57" spans="1:11" s="697" customFormat="1" ht="15">
      <c r="H57" s="704"/>
      <c r="I57" s="704"/>
      <c r="J57" s="704"/>
      <c r="K57" s="704"/>
    </row>
    <row r="58" spans="1:11" s="697" customFormat="1" ht="15">
      <c r="H58" s="704"/>
      <c r="I58" s="704"/>
      <c r="J58" s="704"/>
      <c r="K58" s="704"/>
    </row>
    <row r="59" spans="1:11" s="697" customFormat="1" ht="15">
      <c r="H59" s="704"/>
      <c r="I59" s="704"/>
      <c r="J59" s="704"/>
      <c r="K59" s="704"/>
    </row>
    <row r="60" spans="1:11" s="697" customFormat="1" ht="15">
      <c r="H60" s="704"/>
      <c r="I60" s="704"/>
      <c r="J60" s="704"/>
      <c r="K60" s="704"/>
    </row>
    <row r="61" spans="1:11" s="697" customFormat="1" ht="15">
      <c r="H61" s="704"/>
      <c r="I61" s="704"/>
      <c r="J61" s="704"/>
      <c r="K61" s="704"/>
    </row>
    <row r="62" spans="1:11" s="697" customFormat="1" ht="15">
      <c r="H62" s="704"/>
      <c r="I62" s="704"/>
      <c r="J62" s="704"/>
      <c r="K62" s="704"/>
    </row>
    <row r="63" spans="1:11" s="697" customFormat="1" ht="15">
      <c r="H63" s="704"/>
      <c r="I63" s="704"/>
      <c r="J63" s="704"/>
      <c r="K63" s="704"/>
    </row>
    <row r="64" spans="1:11" s="697" customFormat="1" ht="15">
      <c r="H64" s="704"/>
      <c r="I64" s="704"/>
      <c r="J64" s="704"/>
      <c r="K64" s="704"/>
    </row>
    <row r="65" spans="8:11" s="697" customFormat="1" ht="15">
      <c r="H65" s="704"/>
      <c r="I65" s="704"/>
      <c r="J65" s="704"/>
      <c r="K65" s="704"/>
    </row>
    <row r="66" spans="8:11" s="697" customFormat="1" ht="15">
      <c r="H66" s="704"/>
      <c r="I66" s="704"/>
      <c r="J66" s="704"/>
      <c r="K66" s="704"/>
    </row>
    <row r="67" spans="8:11" s="697" customFormat="1" ht="15">
      <c r="H67" s="704"/>
      <c r="I67" s="704"/>
      <c r="J67" s="704"/>
      <c r="K67" s="704"/>
    </row>
    <row r="68" spans="8:11" s="697" customFormat="1" ht="15">
      <c r="H68" s="704"/>
      <c r="I68" s="704"/>
      <c r="J68" s="704"/>
      <c r="K68" s="704"/>
    </row>
    <row r="69" spans="8:11" s="697" customFormat="1" ht="15">
      <c r="H69" s="704"/>
      <c r="I69" s="704"/>
      <c r="J69" s="704"/>
      <c r="K69" s="704"/>
    </row>
    <row r="70" spans="8:11" s="697" customFormat="1" ht="15">
      <c r="H70" s="704"/>
      <c r="I70" s="704"/>
      <c r="J70" s="704"/>
      <c r="K70" s="704"/>
    </row>
    <row r="71" spans="8:11" s="697" customFormat="1" ht="15">
      <c r="H71" s="704"/>
      <c r="I71" s="704"/>
      <c r="J71" s="704"/>
      <c r="K71" s="704"/>
    </row>
    <row r="72" spans="8:11" s="697" customFormat="1" ht="15">
      <c r="H72" s="704"/>
      <c r="I72" s="704"/>
      <c r="J72" s="704"/>
      <c r="K72" s="704"/>
    </row>
    <row r="73" spans="8:11" s="697" customFormat="1" ht="15">
      <c r="H73" s="704"/>
      <c r="I73" s="704"/>
      <c r="J73" s="704"/>
      <c r="K73" s="704"/>
    </row>
    <row r="74" spans="8:11" s="697" customFormat="1" ht="15">
      <c r="H74" s="704"/>
      <c r="I74" s="704"/>
      <c r="J74" s="704"/>
      <c r="K74" s="704"/>
    </row>
    <row r="75" spans="8:11" s="697" customFormat="1" ht="15">
      <c r="H75" s="704"/>
      <c r="I75" s="704"/>
      <c r="J75" s="704"/>
      <c r="K75" s="704"/>
    </row>
    <row r="76" spans="8:11" s="697" customFormat="1" ht="15">
      <c r="H76" s="704"/>
      <c r="I76" s="704"/>
      <c r="J76" s="704"/>
      <c r="K76" s="704"/>
    </row>
    <row r="77" spans="8:11" s="697" customFormat="1" ht="15">
      <c r="H77" s="704"/>
      <c r="I77" s="704"/>
      <c r="J77" s="704"/>
      <c r="K77" s="704"/>
    </row>
    <row r="78" spans="8:11" s="697" customFormat="1" ht="15">
      <c r="H78" s="704"/>
      <c r="I78" s="704"/>
      <c r="J78" s="704"/>
      <c r="K78" s="704"/>
    </row>
    <row r="79" spans="8:11" s="697" customFormat="1" ht="15">
      <c r="H79" s="704"/>
      <c r="I79" s="704"/>
      <c r="J79" s="704"/>
      <c r="K79" s="704"/>
    </row>
    <row r="80" spans="8:11" s="697" customFormat="1" ht="15">
      <c r="H80" s="704"/>
      <c r="I80" s="704"/>
      <c r="J80" s="704"/>
      <c r="K80" s="704"/>
    </row>
    <row r="81" spans="8:11" s="697" customFormat="1" ht="15">
      <c r="H81" s="704"/>
      <c r="I81" s="704"/>
      <c r="J81" s="704"/>
      <c r="K81" s="704"/>
    </row>
    <row r="82" spans="8:11" s="697" customFormat="1" ht="15">
      <c r="H82" s="704"/>
      <c r="I82" s="704"/>
      <c r="J82" s="704"/>
      <c r="K82" s="704"/>
    </row>
    <row r="83" spans="8:11" s="697" customFormat="1" ht="15">
      <c r="H83" s="704"/>
      <c r="I83" s="704"/>
      <c r="J83" s="704"/>
      <c r="K83" s="704"/>
    </row>
    <row r="84" spans="8:11" s="697" customFormat="1" ht="15">
      <c r="H84" s="704"/>
      <c r="I84" s="704"/>
      <c r="J84" s="704"/>
      <c r="K84" s="704"/>
    </row>
    <row r="85" spans="8:11" s="697" customFormat="1" ht="15">
      <c r="H85" s="704"/>
      <c r="I85" s="704"/>
      <c r="J85" s="704"/>
      <c r="K85" s="704"/>
    </row>
    <row r="86" spans="8:11" s="697" customFormat="1" ht="15">
      <c r="H86" s="704"/>
      <c r="I86" s="704"/>
      <c r="J86" s="704"/>
      <c r="K86" s="704"/>
    </row>
    <row r="87" spans="8:11" s="697" customFormat="1" ht="15">
      <c r="H87" s="704"/>
      <c r="I87" s="704"/>
      <c r="J87" s="704"/>
      <c r="K87" s="704"/>
    </row>
    <row r="88" spans="8:11" s="697" customFormat="1" ht="15">
      <c r="H88" s="704"/>
      <c r="I88" s="704"/>
      <c r="J88" s="704"/>
      <c r="K88" s="704"/>
    </row>
    <row r="89" spans="8:11" s="697" customFormat="1" ht="15">
      <c r="H89" s="704"/>
      <c r="I89" s="704"/>
      <c r="J89" s="704"/>
      <c r="K89" s="704"/>
    </row>
    <row r="90" spans="8:11" s="697" customFormat="1" ht="15">
      <c r="H90" s="704"/>
      <c r="I90" s="704"/>
      <c r="J90" s="704"/>
      <c r="K90" s="704"/>
    </row>
    <row r="91" spans="8:11" s="697" customFormat="1" ht="15">
      <c r="H91" s="704"/>
      <c r="I91" s="704"/>
      <c r="J91" s="704"/>
      <c r="K91" s="704"/>
    </row>
    <row r="92" spans="8:11" s="697" customFormat="1" ht="15">
      <c r="H92" s="704"/>
      <c r="I92" s="704"/>
      <c r="J92" s="704"/>
      <c r="K92" s="704"/>
    </row>
    <row r="93" spans="8:11" s="697" customFormat="1" ht="15">
      <c r="H93" s="704"/>
      <c r="I93" s="704"/>
      <c r="J93" s="704"/>
      <c r="K93" s="704"/>
    </row>
    <row r="94" spans="8:11" s="697" customFormat="1" ht="15">
      <c r="H94" s="704"/>
      <c r="I94" s="704"/>
      <c r="J94" s="704"/>
      <c r="K94" s="704"/>
    </row>
    <row r="95" spans="8:11" s="697" customFormat="1" ht="15">
      <c r="H95" s="704"/>
      <c r="I95" s="704"/>
      <c r="J95" s="704"/>
      <c r="K95" s="704"/>
    </row>
    <row r="96" spans="8:11" s="697" customFormat="1" ht="15">
      <c r="H96" s="704"/>
      <c r="I96" s="704"/>
      <c r="J96" s="704"/>
      <c r="K96" s="704"/>
    </row>
    <row r="97" spans="8:11" s="697" customFormat="1" ht="15">
      <c r="H97" s="704"/>
      <c r="I97" s="704"/>
      <c r="J97" s="704"/>
      <c r="K97" s="704"/>
    </row>
  </sheetData>
  <sheetProtection algorithmName="SHA-512" hashValue="N6lsyOf09hEAlKn3kZ9r7ZgqluU9VkGw7TAJVYHv+pi2CcF8EfX0GApeXlUvjqhB4eQywdcEztI8o5B9zn4dWA==" saltValue="nFW7kWDzzLzcEnvOzdTFYQ==" spinCount="100000" sheet="1" formatCells="0"/>
  <mergeCells count="13">
    <mergeCell ref="A44:F44"/>
    <mergeCell ref="A37:F37"/>
    <mergeCell ref="A38:F38"/>
    <mergeCell ref="C40:F40"/>
    <mergeCell ref="A41:F41"/>
    <mergeCell ref="A42:F42"/>
    <mergeCell ref="A43:F43"/>
    <mergeCell ref="A36:F36"/>
    <mergeCell ref="A1:F1"/>
    <mergeCell ref="A5:F5"/>
    <mergeCell ref="C6:E6"/>
    <mergeCell ref="C7:E7"/>
    <mergeCell ref="C35:F35"/>
  </mergeCells>
  <printOptions headings="1"/>
  <pageMargins left="0.3" right="0.2" top="0.68" bottom="0.37" header="0.17" footer="0.17"/>
  <pageSetup scale="66" firstPageNumber="42" orientation="landscape" useFirstPageNumber="1" r:id="rId1"/>
  <headerFooter>
    <oddHeader>&amp;RPage &amp;P</oddHeader>
    <oddFooter>&amp;C&amp;8Page 31</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pageSetUpPr fitToPage="1"/>
  </sheetPr>
  <dimension ref="A1:I46"/>
  <sheetViews>
    <sheetView showGridLines="0" defaultGridColor="0" colorId="8" zoomScale="120" zoomScaleNormal="120" workbookViewId="0">
      <selection activeCell="E23" sqref="E23"/>
    </sheetView>
  </sheetViews>
  <sheetFormatPr baseColWidth="10" defaultColWidth="9.1640625" defaultRowHeight="14"/>
  <cols>
    <col min="1" max="1" width="8.1640625" style="122" customWidth="1"/>
    <col min="2" max="2" width="46.83203125" style="122" customWidth="1"/>
    <col min="3" max="3" width="8" style="122" customWidth="1"/>
    <col min="4" max="6" width="16.6640625" style="122" customWidth="1"/>
    <col min="7" max="7" width="17.1640625" style="122" customWidth="1"/>
    <col min="8" max="8" width="3.6640625" style="122" customWidth="1"/>
    <col min="9" max="9" width="3.33203125" style="122" customWidth="1"/>
    <col min="10" max="10" width="5.5" style="122" customWidth="1"/>
    <col min="11" max="14" width="4.5" style="122" customWidth="1"/>
    <col min="15" max="16384" width="9.1640625" style="122"/>
  </cols>
  <sheetData>
    <row r="1" spans="1:9" ht="27" customHeight="1">
      <c r="A1" s="630" t="s">
        <v>994</v>
      </c>
      <c r="B1" s="631"/>
      <c r="C1" s="632"/>
    </row>
    <row r="2" spans="1:9">
      <c r="A2" s="447" t="s">
        <v>995</v>
      </c>
      <c r="B2" s="448"/>
      <c r="C2" s="448"/>
      <c r="D2" s="448"/>
      <c r="E2" s="449"/>
      <c r="F2" s="449"/>
      <c r="G2" s="450"/>
    </row>
    <row r="3" spans="1:9" ht="12" customHeight="1">
      <c r="A3" s="451" t="s">
        <v>1095</v>
      </c>
      <c r="B3" s="451"/>
      <c r="C3" s="451"/>
      <c r="D3" s="451"/>
      <c r="E3" s="452"/>
      <c r="F3" s="452"/>
      <c r="G3" s="453"/>
    </row>
    <row r="4" spans="1:9">
      <c r="A4" s="454" t="s">
        <v>1529</v>
      </c>
      <c r="B4" s="452"/>
      <c r="C4" s="452"/>
      <c r="D4" s="452"/>
      <c r="E4" s="455"/>
      <c r="F4" s="456"/>
      <c r="G4" s="457"/>
      <c r="H4" s="168"/>
      <c r="I4" s="168"/>
    </row>
    <row r="5" spans="1:9" s="123" customFormat="1" ht="57" customHeight="1">
      <c r="A5" s="2089" t="s">
        <v>1300</v>
      </c>
      <c r="B5" s="2090"/>
      <c r="C5" s="2090"/>
      <c r="D5" s="2090"/>
      <c r="E5" s="2090"/>
      <c r="F5" s="2090"/>
      <c r="G5" s="2091"/>
      <c r="H5" s="168"/>
    </row>
    <row r="6" spans="1:9" s="104" customFormat="1">
      <c r="A6" s="633" t="s">
        <v>168</v>
      </c>
      <c r="B6" s="459"/>
      <c r="C6" s="459"/>
      <c r="D6" s="460"/>
      <c r="E6" s="460"/>
      <c r="F6" s="461"/>
      <c r="G6" s="462"/>
    </row>
    <row r="7" spans="1:9" s="104" customFormat="1" ht="12" customHeight="1">
      <c r="A7" s="463" t="s">
        <v>812</v>
      </c>
      <c r="B7" s="464"/>
      <c r="C7" s="464"/>
      <c r="D7" s="465"/>
      <c r="E7" s="903"/>
      <c r="F7" s="466"/>
      <c r="G7" s="467"/>
    </row>
    <row r="8" spans="1:9" s="104" customFormat="1" ht="12" customHeight="1">
      <c r="A8" s="463" t="s">
        <v>113</v>
      </c>
      <c r="B8" s="464"/>
      <c r="C8" s="464"/>
      <c r="D8" s="465"/>
      <c r="E8" s="903"/>
      <c r="F8" s="466"/>
      <c r="G8" s="467"/>
    </row>
    <row r="9" spans="1:9" s="104" customFormat="1" ht="12" customHeight="1">
      <c r="A9" s="463" t="s">
        <v>114</v>
      </c>
      <c r="B9" s="464"/>
      <c r="C9" s="464"/>
      <c r="D9" s="465"/>
      <c r="E9" s="903"/>
      <c r="F9" s="466"/>
      <c r="G9" s="467"/>
    </row>
    <row r="10" spans="1:9" s="104" customFormat="1" ht="12" customHeight="1">
      <c r="A10" s="463" t="s">
        <v>1750</v>
      </c>
      <c r="B10" s="464"/>
      <c r="C10" s="468"/>
      <c r="D10" s="465"/>
      <c r="E10" s="903"/>
      <c r="F10" s="466"/>
      <c r="G10" s="467"/>
    </row>
    <row r="11" spans="1:9" s="104" customFormat="1" ht="22.5" customHeight="1">
      <c r="A11" s="2094" t="str">
        <f>"Value of Commodities Received for Fiscal Year "&amp;'AFR22'!E2&amp;" (Include the value of commodities when determining if a Single Audit is required)."</f>
        <v>Value of Commodities Received for Fiscal Year 2022 (Include the value of commodities when determining if a Single Audit is required).</v>
      </c>
      <c r="B11" s="2095"/>
      <c r="C11" s="2095"/>
      <c r="D11" s="2096"/>
      <c r="E11" s="904">
        <v>57322.68</v>
      </c>
      <c r="F11" s="466"/>
      <c r="G11" s="469"/>
    </row>
    <row r="12" spans="1:9" s="104" customFormat="1" ht="12" customHeight="1">
      <c r="A12" s="463" t="s">
        <v>115</v>
      </c>
      <c r="B12" s="464"/>
      <c r="C12" s="464"/>
      <c r="D12" s="465"/>
      <c r="E12" s="903"/>
      <c r="F12" s="466"/>
      <c r="G12" s="467"/>
    </row>
    <row r="13" spans="1:9" s="104" customFormat="1" ht="12" customHeight="1">
      <c r="A13" s="463" t="s">
        <v>166</v>
      </c>
      <c r="B13" s="464"/>
      <c r="C13" s="464"/>
      <c r="D13" s="465"/>
      <c r="E13" s="903"/>
      <c r="F13" s="466"/>
      <c r="G13" s="467"/>
    </row>
    <row r="14" spans="1:9" s="104" customFormat="1" ht="12" customHeight="1">
      <c r="A14" s="463" t="s">
        <v>167</v>
      </c>
      <c r="B14" s="464"/>
      <c r="C14" s="464"/>
      <c r="D14" s="465"/>
      <c r="E14" s="903"/>
      <c r="F14" s="470"/>
      <c r="G14" s="471"/>
    </row>
    <row r="15" spans="1:9" s="104" customFormat="1" ht="12" customHeight="1">
      <c r="A15" s="458" t="s">
        <v>317</v>
      </c>
      <c r="B15" s="460"/>
      <c r="C15" s="460"/>
      <c r="D15" s="460"/>
      <c r="E15" s="460"/>
      <c r="F15" s="460"/>
      <c r="G15" s="472"/>
    </row>
    <row r="16" spans="1:9" s="104" customFormat="1">
      <c r="A16" s="473" t="s">
        <v>1108</v>
      </c>
      <c r="B16" s="474"/>
      <c r="C16" s="475"/>
      <c r="D16" s="456"/>
      <c r="E16" s="452"/>
      <c r="F16" s="452"/>
      <c r="G16" s="453"/>
    </row>
    <row r="17" spans="1:8" s="104" customFormat="1" ht="12" customHeight="1">
      <c r="A17" s="476"/>
      <c r="B17" s="143"/>
      <c r="C17" s="122"/>
      <c r="D17" s="634" t="s">
        <v>472</v>
      </c>
      <c r="E17" s="635"/>
      <c r="F17" s="634" t="s">
        <v>379</v>
      </c>
      <c r="G17" s="636"/>
    </row>
    <row r="18" spans="1:8" s="120" customFormat="1" ht="11">
      <c r="A18" s="478"/>
      <c r="C18" s="246" t="s">
        <v>380</v>
      </c>
      <c r="D18" s="637" t="s">
        <v>381</v>
      </c>
      <c r="E18" s="637" t="s">
        <v>52</v>
      </c>
      <c r="F18" s="637" t="s">
        <v>381</v>
      </c>
      <c r="G18" s="637" t="s">
        <v>52</v>
      </c>
    </row>
    <row r="19" spans="1:8" s="104" customFormat="1" ht="12" customHeight="1">
      <c r="A19" s="479" t="s">
        <v>400</v>
      </c>
      <c r="B19" s="480"/>
      <c r="C19" s="481" t="s">
        <v>509</v>
      </c>
      <c r="D19" s="905"/>
      <c r="E19" s="906">
        <f>'Expenditures 16-24'!K34-SUM('Expenditures 16-24'!G34,'Expenditures 16-24'!I34)+'Expenditures 16-24'!D233+'Expenditures 16-24'!K344-SUM('Expenditures 16-24'!G344,'Expenditures 16-24'!I344)</f>
        <v>16648171</v>
      </c>
      <c r="F19" s="905"/>
      <c r="G19" s="907">
        <f>'Expenditures 16-24'!K34-SUM('Expenditures 16-24'!G34,'Expenditures 16-24'!I34)+'Expenditures 16-24'!D233+'Expenditures 16-24'!K344-SUM('Expenditures 16-24'!G344,'Expenditures 16-24'!I344)</f>
        <v>16648171</v>
      </c>
      <c r="H19" s="477"/>
    </row>
    <row r="20" spans="1:8" s="104" customFormat="1" ht="12" customHeight="1">
      <c r="A20" s="479" t="s">
        <v>53</v>
      </c>
      <c r="B20" s="480"/>
      <c r="C20" s="345"/>
      <c r="D20" s="908"/>
      <c r="E20" s="908"/>
      <c r="F20" s="908"/>
      <c r="G20" s="909"/>
      <c r="H20" s="477"/>
    </row>
    <row r="21" spans="1:8" s="104" customFormat="1" ht="12" customHeight="1">
      <c r="A21" s="482" t="s">
        <v>347</v>
      </c>
      <c r="B21" s="483"/>
      <c r="C21" s="345">
        <v>2100</v>
      </c>
      <c r="D21" s="908"/>
      <c r="E21" s="910">
        <f>'Expenditures 16-24'!K44-SUM('Expenditures 16-24'!G44,'Expenditures 16-24'!I44)+'Expenditures 16-24'!K124-SUM('Expenditures 16-24'!G124,'Expenditures 16-24'!I124)+'Expenditures 16-24'!K184-SUM('Expenditures 16-24'!G184,'Expenditures 16-24'!I184)+'Expenditures 16-24'!D242+'Expenditures 16-24'!K353-SUM('Expenditures 16-24'!G353,'Expenditures 16-24'!I353)</f>
        <v>1625403</v>
      </c>
      <c r="F21" s="908"/>
      <c r="G21" s="911">
        <f>'Expenditures 16-24'!K44-SUM('Expenditures 16-24'!G44,'Expenditures 16-24'!I44)+'Expenditures 16-24'!K124-SUM('Expenditures 16-24'!G124,'Expenditures 16-24'!I124)+'Expenditures 16-24'!K184-SUM('Expenditures 16-24'!G184,'Expenditures 16-24'!I184)+'Expenditures 16-24'!D242+'Expenditures 16-24'!K353-SUM('Expenditures 16-24'!G353,'Expenditures 16-24'!I353)</f>
        <v>1625403</v>
      </c>
      <c r="H21" s="477"/>
    </row>
    <row r="22" spans="1:8" s="104" customFormat="1" ht="12" customHeight="1">
      <c r="A22" s="482" t="s">
        <v>503</v>
      </c>
      <c r="B22" s="483"/>
      <c r="C22" s="345">
        <v>2200</v>
      </c>
      <c r="D22" s="908"/>
      <c r="E22" s="910">
        <f>'Expenditures 16-24'!K49-SUM('Expenditures 16-24'!G49,'Expenditures 16-24'!I49)+'Expenditures 16-24'!D247+'Expenditures 16-24'!K358-SUM('Expenditures 16-24'!G358,'Expenditures 16-24'!I358)</f>
        <v>1460492</v>
      </c>
      <c r="F22" s="908"/>
      <c r="G22" s="911">
        <f>'Expenditures 16-24'!K49-SUM('Expenditures 16-24'!G49,'Expenditures 16-24'!I49)+'Expenditures 16-24'!D247+'Expenditures 16-24'!K358-SUM('Expenditures 16-24'!G358,'Expenditures 16-24'!I358)</f>
        <v>1460492</v>
      </c>
      <c r="H22" s="477"/>
    </row>
    <row r="23" spans="1:8" s="104" customFormat="1" ht="12" customHeight="1">
      <c r="A23" s="482" t="s">
        <v>504</v>
      </c>
      <c r="B23" s="483"/>
      <c r="C23" s="345">
        <v>2300</v>
      </c>
      <c r="D23" s="908"/>
      <c r="E23" s="910">
        <f>'Expenditures 16-24'!K55-SUM('Expenditures 16-24'!G55,'Expenditures 16-24'!I55)+'Expenditures 16-24'!D254+'Expenditures 16-24'!K365-SUM('Expenditures 16-24'!G365,'Expenditures 16-24'!I365)</f>
        <v>958163</v>
      </c>
      <c r="F23" s="908"/>
      <c r="G23" s="910">
        <f>'Expenditures 16-24'!K55-SUM('Expenditures 16-24'!G55,'Expenditures 16-24'!I55)+'Expenditures 16-24'!D254+'Expenditures 16-24'!K365-SUM('Expenditures 16-24'!G365,'Expenditures 16-24'!I365)</f>
        <v>958163</v>
      </c>
      <c r="H23" s="477"/>
    </row>
    <row r="24" spans="1:8" s="104" customFormat="1" ht="12" customHeight="1">
      <c r="A24" s="482" t="s">
        <v>505</v>
      </c>
      <c r="B24" s="483"/>
      <c r="C24" s="345">
        <v>2400</v>
      </c>
      <c r="D24" s="908"/>
      <c r="E24" s="910">
        <f>'Expenditures 16-24'!K59-SUM('Expenditures 16-24'!G59,'Expenditures 16-24'!I59)+'Expenditures 16-24'!D258+'Expenditures 16-24'!K369-SUM('Expenditures 16-24'!G369,'Expenditures 16-24'!I369)</f>
        <v>1440776</v>
      </c>
      <c r="F24" s="908"/>
      <c r="G24" s="911">
        <f>'Expenditures 16-24'!K59-SUM('Expenditures 16-24'!G59,'Expenditures 16-24'!I59)+'Expenditures 16-24'!D258+'Expenditures 16-24'!K369-SUM('Expenditures 16-24'!G369,'Expenditures 16-24'!I369)</f>
        <v>1440776</v>
      </c>
      <c r="H24" s="477"/>
    </row>
    <row r="25" spans="1:8" s="104" customFormat="1" ht="12" customHeight="1">
      <c r="A25" s="479" t="s">
        <v>506</v>
      </c>
      <c r="B25" s="484"/>
      <c r="C25" s="345"/>
      <c r="D25" s="908"/>
      <c r="E25" s="910"/>
      <c r="F25" s="908"/>
      <c r="G25" s="911"/>
      <c r="H25" s="477"/>
    </row>
    <row r="26" spans="1:8" s="104" customFormat="1" ht="12" customHeight="1">
      <c r="A26" s="482" t="s">
        <v>455</v>
      </c>
      <c r="B26" s="485"/>
      <c r="C26" s="345">
        <v>2510</v>
      </c>
      <c r="D26" s="910">
        <f>'Expenditures 16-24'!K61-SUM('Expenditures 16-24'!G61,'Expenditures 16-24'!I61)+'Expenditures 16-24'!D260+'Expenditures 16-24'!K371-SUM('Expenditures 16-24'!G371,'Expenditures 16-24'!I371)-E7</f>
        <v>110337</v>
      </c>
      <c r="E26" s="910">
        <f>'Expenditures 16-24'!K126-SUM('Expenditures 16-24'!G126,'Expenditures 16-24'!I126)+E7</f>
        <v>0</v>
      </c>
      <c r="F26" s="910">
        <f>'Expenditures 16-24'!K61-SUM('Expenditures 16-24'!G61,'Expenditures 16-24'!I61)+'Expenditures 16-24'!D260+'Expenditures 16-24'!K371-SUM('Expenditures 16-24'!G371,'Expenditures 16-24'!I371)-E7</f>
        <v>110337</v>
      </c>
      <c r="G26" s="911">
        <f>'Expenditures 16-24'!K126-SUM('Expenditures 16-24'!G126,'Expenditures 16-24'!I126)+E7</f>
        <v>0</v>
      </c>
      <c r="H26" s="477"/>
    </row>
    <row r="27" spans="1:8" s="104" customFormat="1" ht="12" customHeight="1">
      <c r="A27" s="482" t="s">
        <v>407</v>
      </c>
      <c r="B27" s="485"/>
      <c r="C27" s="345">
        <v>2520</v>
      </c>
      <c r="D27" s="910">
        <f>'Expenditures 16-24'!K62-SUM('Expenditures 16-24'!G62,'Expenditures 16-24'!I62)+'Expenditures 16-24'!D261+'Expenditures 16-24'!K372-SUM('Expenditures 16-24'!G372,'Expenditures 16-24'!I372)-E8</f>
        <v>173194</v>
      </c>
      <c r="E27" s="910">
        <f>E8</f>
        <v>0</v>
      </c>
      <c r="F27" s="910">
        <f>'Expenditures 16-24'!K62-SUM('Expenditures 16-24'!G62,'Expenditures 16-24'!I62)+'Expenditures 16-24'!D261+'Expenditures 16-24'!K372-SUM('Expenditures 16-24'!G372,'Expenditures 16-24'!I372)-E8</f>
        <v>173194</v>
      </c>
      <c r="G27" s="911">
        <f>E8</f>
        <v>0</v>
      </c>
      <c r="H27" s="477"/>
    </row>
    <row r="28" spans="1:8" s="104" customFormat="1" ht="12" customHeight="1">
      <c r="A28" s="482" t="s">
        <v>456</v>
      </c>
      <c r="B28" s="485"/>
      <c r="C28" s="345">
        <v>2540</v>
      </c>
      <c r="D28" s="912"/>
      <c r="E28" s="910">
        <f>'Expenditures 16-24'!K63-SUM('Expenditures 16-24'!G63,'Expenditures 16-24'!I63)+'Expenditures 16-24'!K128-SUM('Expenditures 16-24'!G128,'Expenditures 16-24'!I128)+'Expenditures 16-24'!D263+'Expenditures 16-24'!K374-SUM('Expenditures 16-24'!G374,'Expenditures 16-24'!I374)</f>
        <v>2731618</v>
      </c>
      <c r="F28" s="912">
        <f>'Expenditures 16-24'!K63-SUM('Expenditures 16-24'!G63,'Expenditures 16-24'!I63)+'Expenditures 16-24'!K128-SUM('Expenditures 16-24'!G128,'Expenditures 16-24'!I128)+'Expenditures 16-24'!D263+'Expenditures 16-24'!K374-SUM('Expenditures 16-24'!G374,'Expenditures 16-24'!I374)-E9</f>
        <v>2731618</v>
      </c>
      <c r="G28" s="911">
        <f>E9</f>
        <v>0</v>
      </c>
      <c r="H28" s="477"/>
    </row>
    <row r="29" spans="1:8" ht="12" customHeight="1">
      <c r="A29" s="482" t="s">
        <v>457</v>
      </c>
      <c r="B29" s="485"/>
      <c r="C29" s="345">
        <v>2550</v>
      </c>
      <c r="D29" s="908"/>
      <c r="E29" s="910">
        <f>'Expenditures 16-24'!K64-SUM('Expenditures 16-24'!G64,'Expenditures 16-24'!I64)+'Expenditures 16-24'!K129-SUM('Expenditures 16-24'!G129,'Expenditures 16-24'!I129)+'Expenditures 16-24'!K186-SUM('Expenditures 16-24'!G186,'Expenditures 16-24'!I186)+'Expenditures 16-24'!D264+'Expenditures 16-24'!K375-SUM('Expenditures 16-24'!G375,'Expenditures 16-24'!I375)</f>
        <v>2597361</v>
      </c>
      <c r="F29" s="908"/>
      <c r="G29" s="911">
        <f>'Expenditures 16-24'!K64-SUM('Expenditures 16-24'!G64,'Expenditures 16-24'!I64)+'Expenditures 16-24'!K129-SUM('Expenditures 16-24'!G129,'Expenditures 16-24'!I129)+'Expenditures 16-24'!K186-SUM('Expenditures 16-24'!G186,'Expenditures 16-24'!I186)+'Expenditures 16-24'!D264+'Expenditures 16-24'!K375-SUM('Expenditures 16-24'!G375,'Expenditures 16-24'!I375)</f>
        <v>2597361</v>
      </c>
      <c r="H29" s="476"/>
    </row>
    <row r="30" spans="1:8" ht="12" customHeight="1">
      <c r="A30" s="482" t="s">
        <v>98</v>
      </c>
      <c r="B30" s="485"/>
      <c r="C30" s="345">
        <v>2560</v>
      </c>
      <c r="D30" s="908"/>
      <c r="E30" s="910">
        <f>'Expenditures 16-24'!K65-SUM('Expenditures 16-24'!G65,'Expenditures 16-24'!I65)+'Expenditures 16-24'!D265+'Expenditures 16-24'!K376-SUM('Expenditures 16-24'!G376,'Expenditures 16-24'!I376)-E10</f>
        <v>788176</v>
      </c>
      <c r="F30" s="908"/>
      <c r="G30" s="910">
        <f>'Expenditures 16-24'!K65-SUM('Expenditures 16-24'!G65,'Expenditures 16-24'!I65)+'Expenditures 16-24'!D265+'Expenditures 16-24'!K376-SUM('Expenditures 16-24'!G376,'Expenditures 16-24'!I376)-E10</f>
        <v>788176</v>
      </c>
    </row>
    <row r="31" spans="1:8" ht="12" customHeight="1">
      <c r="A31" s="482" t="s">
        <v>99</v>
      </c>
      <c r="B31" s="485"/>
      <c r="C31" s="345">
        <v>2570</v>
      </c>
      <c r="D31" s="910">
        <f>'Expenditures 16-24'!K66-SUM('Expenditures 16-24'!G66,'Expenditures 16-24'!I66)+'Expenditures 16-24'!D266+'Expenditures 16-24'!K377-SUM('Expenditures 16-24'!G377,'Expenditures 16-24'!I377)-E12</f>
        <v>57266</v>
      </c>
      <c r="E31" s="910">
        <f>E12</f>
        <v>0</v>
      </c>
      <c r="F31" s="910">
        <f>'Expenditures 16-24'!K66-SUM('Expenditures 16-24'!G66,'Expenditures 16-24'!I66)+'Expenditures 16-24'!D266+'Expenditures 16-24'!K377-SUM('Expenditures 16-24'!G377,'Expenditures 16-24'!I377)-E12</f>
        <v>57266</v>
      </c>
      <c r="G31" s="910">
        <f>E12</f>
        <v>0</v>
      </c>
    </row>
    <row r="32" spans="1:8" ht="12" customHeight="1">
      <c r="A32" s="479" t="s">
        <v>458</v>
      </c>
      <c r="B32" s="484"/>
      <c r="C32" s="345"/>
      <c r="D32" s="908"/>
      <c r="E32" s="908"/>
      <c r="F32" s="908"/>
      <c r="G32" s="908"/>
    </row>
    <row r="33" spans="1:7" ht="12" customHeight="1">
      <c r="A33" s="482" t="s">
        <v>459</v>
      </c>
      <c r="B33" s="485"/>
      <c r="C33" s="345">
        <v>2610</v>
      </c>
      <c r="D33" s="908"/>
      <c r="E33" s="910">
        <f>'Expenditures 16-24'!K69-SUM('Expenditures 16-24'!G69,'Expenditures 16-24'!I69)+'Expenditures 16-24'!D269+'Expenditures 16-24'!K380-SUM('Expenditures 16-24'!G380,'Expenditures 16-24'!I380)</f>
        <v>0</v>
      </c>
      <c r="F33" s="908"/>
      <c r="G33" s="910">
        <f>'Expenditures 16-24'!K69-SUM('Expenditures 16-24'!G69,'Expenditures 16-24'!I69)+'Expenditures 16-24'!D269+'Expenditures 16-24'!K380-SUM('Expenditures 16-24'!G380,'Expenditures 16-24'!I380)</f>
        <v>0</v>
      </c>
    </row>
    <row r="34" spans="1:7" ht="12" customHeight="1">
      <c r="A34" s="482" t="s">
        <v>460</v>
      </c>
      <c r="B34" s="485"/>
      <c r="C34" s="345">
        <v>2620</v>
      </c>
      <c r="D34" s="908"/>
      <c r="E34" s="910">
        <f>'Expenditures 16-24'!K70-SUM('Expenditures 16-24'!G70,'Expenditures 16-24'!I70)+'Expenditures 16-24'!D270+'Expenditures 16-24'!K381-SUM('Expenditures 16-24'!G381,'Expenditures 16-24'!I381)</f>
        <v>0</v>
      </c>
      <c r="F34" s="908"/>
      <c r="G34" s="910">
        <f>'Expenditures 16-24'!K70-SUM('Expenditures 16-24'!G70,'Expenditures 16-24'!I70)+'Expenditures 16-24'!D270+'Expenditures 16-24'!K381-SUM('Expenditures 16-24'!G381,'Expenditures 16-24'!I381)</f>
        <v>0</v>
      </c>
    </row>
    <row r="35" spans="1:7" ht="12" customHeight="1">
      <c r="A35" s="482" t="s">
        <v>942</v>
      </c>
      <c r="B35" s="485"/>
      <c r="C35" s="345">
        <v>2630</v>
      </c>
      <c r="D35" s="908"/>
      <c r="E35" s="910">
        <f>'Expenditures 16-24'!K71-SUM('Expenditures 16-24'!G71,'Expenditures 16-24'!I71)+'Expenditures 16-24'!D271+'Expenditures 16-24'!K382-SUM('Expenditures 16-24'!G382,'Expenditures 16-24'!I382)</f>
        <v>1251</v>
      </c>
      <c r="F35" s="908"/>
      <c r="G35" s="910">
        <f>'Expenditures 16-24'!K71-SUM('Expenditures 16-24'!G71,'Expenditures 16-24'!I71)+'Expenditures 16-24'!D271+'Expenditures 16-24'!K382-SUM('Expenditures 16-24'!G382,'Expenditures 16-24'!I382)</f>
        <v>1251</v>
      </c>
    </row>
    <row r="36" spans="1:7" ht="12" customHeight="1">
      <c r="A36" s="482" t="s">
        <v>349</v>
      </c>
      <c r="B36" s="485"/>
      <c r="C36" s="345">
        <v>2640</v>
      </c>
      <c r="D36" s="910">
        <f>'Expenditures 16-24'!K72-SUM('Expenditures 16-24'!G72,'Expenditures 16-24'!I72)+'Expenditures 16-24'!D272+'Expenditures 16-24'!K383-SUM('Expenditures 16-24'!G383,'Expenditures 16-24'!I383)-E13</f>
        <v>0</v>
      </c>
      <c r="E36" s="910">
        <f>E13</f>
        <v>0</v>
      </c>
      <c r="F36" s="910">
        <f>'Expenditures 16-24'!K72-SUM('Expenditures 16-24'!G72,'Expenditures 16-24'!I72)+'Expenditures 16-24'!D272+'Expenditures 16-24'!K383-SUM('Expenditures 16-24'!G383,'Expenditures 16-24'!I383)-E13</f>
        <v>0</v>
      </c>
      <c r="G36" s="910">
        <f>E13</f>
        <v>0</v>
      </c>
    </row>
    <row r="37" spans="1:7" ht="12" customHeight="1">
      <c r="A37" s="482" t="s">
        <v>350</v>
      </c>
      <c r="B37" s="485"/>
      <c r="C37" s="345">
        <v>2660</v>
      </c>
      <c r="D37" s="910">
        <f>'Expenditures 16-24'!K73-SUM('Expenditures 16-24'!G73,'Expenditures 16-24'!I73)+'Expenditures 16-24'!D273+'Expenditures 16-24'!K384-SUM('Expenditures 16-24'!G384,'Expenditures 16-24'!I384)-E14</f>
        <v>0</v>
      </c>
      <c r="E37" s="910">
        <f>E14</f>
        <v>0</v>
      </c>
      <c r="F37" s="910">
        <f>'Expenditures 16-24'!K73-SUM('Expenditures 16-24'!G73,'Expenditures 16-24'!I73)+'Expenditures 16-24'!D273+'Expenditures 16-24'!K384-SUM('Expenditures 16-24'!G384,'Expenditures 16-24'!I384)-E14</f>
        <v>0</v>
      </c>
      <c r="G37" s="910">
        <f>E14</f>
        <v>0</v>
      </c>
    </row>
    <row r="38" spans="1:7" ht="12" customHeight="1">
      <c r="A38" s="479" t="s">
        <v>461</v>
      </c>
      <c r="B38" s="480"/>
      <c r="C38" s="345">
        <v>2900</v>
      </c>
      <c r="D38" s="908"/>
      <c r="E38" s="910">
        <f>'Expenditures 16-24'!K75-SUM('Expenditures 16-24'!G75,'Expenditures 16-24'!I75)+'Expenditures 16-24'!K132-SUM('Expenditures 16-24'!G132,'Expenditures 16-24'!I132)+'Expenditures 16-24'!K187-SUM('Expenditures 16-24'!G187,'Expenditures 16-24'!I187)+'Expenditures 16-24'!D275+'Expenditures 16-24'!K386-SUM('Expenditures 16-24'!G386,'Expenditures 16-24'!I386)</f>
        <v>100</v>
      </c>
      <c r="F38" s="908"/>
      <c r="G38" s="910">
        <f>'Expenditures 16-24'!K75-SUM('Expenditures 16-24'!G75,'Expenditures 16-24'!I75)+'Expenditures 16-24'!K132-SUM('Expenditures 16-24'!G132,'Expenditures 16-24'!I132)+'Expenditures 16-24'!K187-SUM('Expenditures 16-24'!G187,'Expenditures 16-24'!I187)+'Expenditures 16-24'!D275+'Expenditures 16-24'!K386-SUM('Expenditures 16-24'!G386,'Expenditures 16-24'!I386)</f>
        <v>100</v>
      </c>
    </row>
    <row r="39" spans="1:7" ht="12" customHeight="1">
      <c r="A39" s="479" t="s">
        <v>393</v>
      </c>
      <c r="B39" s="480"/>
      <c r="C39" s="345">
        <v>3000</v>
      </c>
      <c r="D39" s="908"/>
      <c r="E39" s="910">
        <f>'Expenditures 16-24'!K77-SUM('Expenditures 16-24'!G77,'Expenditures 16-24'!I77)+'Expenditures 16-24'!K134-SUM('Expenditures 16-24'!G134,'Expenditures 16-24'!I134)+'Expenditures 16-24'!K189-SUM('Expenditures 16-24'!G189,'Expenditures 16-24'!I189)+'Expenditures 16-24'!D277+'Expenditures 16-24'!K388-SUM('Expenditures 16-24'!G388,'Expenditures 16-24'!I388)</f>
        <v>48</v>
      </c>
      <c r="F39" s="908"/>
      <c r="G39" s="910">
        <f>'Expenditures 16-24'!K77-SUM('Expenditures 16-24'!G77,'Expenditures 16-24'!I77)+'Expenditures 16-24'!K134-SUM('Expenditures 16-24'!G134,'Expenditures 16-24'!I134)+'Expenditures 16-24'!K189-SUM('Expenditures 16-24'!G189,'Expenditures 16-24'!I189)+'Expenditures 16-24'!D277+'Expenditures 16-24'!K388-SUM('Expenditures 16-24'!G388,'Expenditures 16-24'!I388)</f>
        <v>48</v>
      </c>
    </row>
    <row r="40" spans="1:7" ht="12" customHeight="1">
      <c r="A40" s="479" t="s">
        <v>4872</v>
      </c>
      <c r="B40" s="480"/>
      <c r="C40" s="345"/>
      <c r="D40" s="908"/>
      <c r="E40" s="912">
        <f>-'Contracts Paid in CY 40'!F144</f>
        <v>-2547264.0499999998</v>
      </c>
      <c r="F40" s="908"/>
      <c r="G40" s="912">
        <f>-'Contracts Paid in CY 40'!F144</f>
        <v>-2547264.0499999998</v>
      </c>
    </row>
    <row r="41" spans="1:7" ht="12" customHeight="1">
      <c r="A41" s="486" t="s">
        <v>138</v>
      </c>
      <c r="B41" s="487"/>
      <c r="C41" s="488"/>
      <c r="D41" s="912">
        <f>SUM(D19:D39)</f>
        <v>340797</v>
      </c>
      <c r="E41" s="912">
        <f>SUM(E19:E40)</f>
        <v>25704294.949999999</v>
      </c>
      <c r="F41" s="912">
        <f>SUM(F19:F39)</f>
        <v>3072415</v>
      </c>
      <c r="G41" s="912">
        <f>SUM(G19:G40)</f>
        <v>22972676.949999999</v>
      </c>
    </row>
    <row r="42" spans="1:7">
      <c r="A42" s="477"/>
      <c r="B42" s="104"/>
      <c r="C42" s="489"/>
      <c r="D42" s="2092" t="s">
        <v>462</v>
      </c>
      <c r="E42" s="2093"/>
      <c r="F42" s="490" t="s">
        <v>463</v>
      </c>
      <c r="G42" s="491"/>
    </row>
    <row r="43" spans="1:7" ht="12" customHeight="1">
      <c r="A43" s="477"/>
      <c r="B43" s="104"/>
      <c r="C43" s="489"/>
      <c r="D43" s="672" t="s">
        <v>416</v>
      </c>
      <c r="E43" s="913">
        <f>D41</f>
        <v>340797</v>
      </c>
      <c r="F43" s="672" t="s">
        <v>416</v>
      </c>
      <c r="G43" s="913">
        <f>F41</f>
        <v>3072415</v>
      </c>
    </row>
    <row r="44" spans="1:7" ht="12" customHeight="1">
      <c r="A44" s="477"/>
      <c r="B44" s="104"/>
      <c r="C44" s="489"/>
      <c r="D44" s="672" t="s">
        <v>417</v>
      </c>
      <c r="E44" s="913">
        <f>E41</f>
        <v>25704294.949999999</v>
      </c>
      <c r="F44" s="672" t="s">
        <v>417</v>
      </c>
      <c r="G44" s="913">
        <f>G41</f>
        <v>22972676.949999999</v>
      </c>
    </row>
    <row r="45" spans="1:7" ht="12" customHeight="1">
      <c r="A45" s="477"/>
      <c r="B45" s="104"/>
      <c r="C45" s="104"/>
      <c r="D45" s="673" t="s">
        <v>906</v>
      </c>
      <c r="E45" s="914">
        <f>(E43/E44)</f>
        <v>1.3258367936678225E-2</v>
      </c>
      <c r="F45" s="673" t="s">
        <v>906</v>
      </c>
      <c r="G45" s="914">
        <f>(G43/G44)</f>
        <v>0.13374214100895196</v>
      </c>
    </row>
    <row r="46" spans="1:7">
      <c r="A46" s="492"/>
      <c r="B46" s="493"/>
      <c r="C46" s="493"/>
      <c r="D46" s="494"/>
      <c r="E46" s="495"/>
      <c r="F46" s="494"/>
      <c r="G46" s="495"/>
    </row>
  </sheetData>
  <sheetProtection algorithmName="SHA-512" hashValue="JZ6reS0tQEds6J44asuxKtbbtg4hOqeIOs0uTUO2ig9hnWZv9Me5iy6kUgH4ZoSXd61dKt1mDWF3Dd3rZ+GSVw==" saltValue="cfOk+XiI8DQdrqnYWT8E4Q==" spinCount="100000" sheet="1" objects="1" scenarios="1"/>
  <mergeCells count="3">
    <mergeCell ref="A5:G5"/>
    <mergeCell ref="D42:E42"/>
    <mergeCell ref="A11:D11"/>
  </mergeCells>
  <phoneticPr fontId="0" type="noConversion"/>
  <printOptions headings="1"/>
  <pageMargins left="1" right="0" top="0.77" bottom="0.34" header="0.17" footer="0.17"/>
  <pageSetup scale="82" firstPageNumber="41" orientation="landscape" useFirstPageNumber="1" r:id="rId1"/>
  <headerFooter alignWithMargins="0">
    <oddHeader>&amp;L&amp;8Page &amp;P&amp;C&amp;"Arial,Bold"
ESTIMATED INDIRECT COST DATA&amp;R&amp;8Page &amp;P</oddHeader>
    <oddFooter>&amp;L&amp;8Print Date:  &amp;D
&amp;F</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6279D-5B0D-42C0-8907-B3B775E0B515}">
  <sheetPr>
    <pageSetUpPr fitToPage="1"/>
  </sheetPr>
  <dimension ref="A1:N42"/>
  <sheetViews>
    <sheetView showGridLines="0" zoomScaleNormal="100" workbookViewId="0">
      <selection activeCell="I17" sqref="I17"/>
    </sheetView>
  </sheetViews>
  <sheetFormatPr baseColWidth="10" defaultColWidth="9.1640625" defaultRowHeight="14"/>
  <cols>
    <col min="1" max="1" width="2.83203125" style="1559" customWidth="1"/>
    <col min="2" max="2" width="3" style="1559" customWidth="1"/>
    <col min="3" max="3" width="48.5" style="1559" customWidth="1"/>
    <col min="4" max="4" width="7.5" style="1559" customWidth="1"/>
    <col min="5" max="5" width="11.33203125" style="1559" customWidth="1"/>
    <col min="6" max="6" width="10.83203125" style="1559" customWidth="1"/>
    <col min="7" max="8" width="9.1640625" style="1559"/>
    <col min="9" max="9" width="11.1640625" style="1559" customWidth="1"/>
    <col min="10" max="10" width="10.83203125" style="1559" customWidth="1"/>
    <col min="11" max="11" width="9.1640625" style="1559"/>
    <col min="12" max="12" width="14.1640625" style="1559" customWidth="1"/>
    <col min="13" max="13" width="9.1640625" style="1559"/>
    <col min="14" max="14" width="18.6640625" style="1559" customWidth="1"/>
    <col min="15" max="16384" width="9.1640625" style="1559"/>
  </cols>
  <sheetData>
    <row r="1" spans="1:14">
      <c r="A1" s="205"/>
      <c r="B1" s="205"/>
      <c r="C1" s="205"/>
      <c r="D1" s="205"/>
      <c r="E1" s="205"/>
      <c r="F1" s="205"/>
      <c r="G1" s="1557" t="s">
        <v>351</v>
      </c>
      <c r="H1" s="1558"/>
      <c r="I1" s="205"/>
      <c r="J1" s="205"/>
      <c r="K1" s="205"/>
      <c r="L1" s="205"/>
      <c r="M1" s="205"/>
      <c r="N1" s="205"/>
    </row>
    <row r="2" spans="1:14">
      <c r="A2" s="1560"/>
      <c r="B2" s="205"/>
      <c r="C2" s="205"/>
      <c r="D2" s="205"/>
      <c r="E2" s="205"/>
      <c r="F2" s="205"/>
      <c r="G2" s="206" t="s">
        <v>1438</v>
      </c>
      <c r="H2" s="1558"/>
      <c r="I2" s="205"/>
      <c r="J2" s="205"/>
      <c r="K2" s="205"/>
      <c r="L2" s="205"/>
      <c r="M2" s="205"/>
      <c r="N2" s="205"/>
    </row>
    <row r="3" spans="1:14">
      <c r="A3" s="1560"/>
      <c r="B3" s="205"/>
      <c r="C3" s="205"/>
      <c r="D3" s="205"/>
      <c r="E3" s="205"/>
      <c r="F3" s="205"/>
      <c r="G3" s="206" t="s">
        <v>352</v>
      </c>
      <c r="H3" s="205"/>
      <c r="I3" s="205"/>
      <c r="J3" s="205"/>
      <c r="K3" s="205"/>
      <c r="L3" s="205"/>
      <c r="M3" s="205"/>
      <c r="N3" s="205"/>
    </row>
    <row r="4" spans="1:14">
      <c r="A4" s="1560"/>
      <c r="B4" s="205"/>
      <c r="C4" s="205"/>
      <c r="D4" s="205"/>
      <c r="E4" s="205"/>
      <c r="F4" s="205"/>
      <c r="G4" s="206" t="s">
        <v>774</v>
      </c>
      <c r="H4" s="205"/>
      <c r="I4" s="205"/>
      <c r="J4" s="205"/>
      <c r="K4" s="205"/>
      <c r="L4" s="205"/>
      <c r="M4" s="205"/>
      <c r="N4" s="205"/>
    </row>
    <row r="5" spans="1:14">
      <c r="A5" s="1560"/>
      <c r="B5" s="205"/>
      <c r="C5" s="205"/>
      <c r="D5" s="205"/>
      <c r="E5" s="205"/>
      <c r="F5" s="206"/>
      <c r="G5" s="206"/>
      <c r="H5" s="205"/>
      <c r="I5" s="205"/>
      <c r="J5" s="205"/>
      <c r="K5" s="205"/>
      <c r="L5" s="205"/>
      <c r="M5" s="205"/>
      <c r="N5" s="205"/>
    </row>
    <row r="6" spans="1:14">
      <c r="A6" s="1561" t="s">
        <v>601</v>
      </c>
      <c r="B6" s="1562"/>
      <c r="C6" s="1562"/>
      <c r="D6" s="1562"/>
      <c r="E6" s="1563"/>
      <c r="F6" s="1564"/>
      <c r="G6" s="206"/>
      <c r="H6" s="205"/>
      <c r="I6" s="1565" t="s">
        <v>917</v>
      </c>
      <c r="J6" s="2101" t="str">
        <f>COVER!A17</f>
        <v>Coal City CUSD 1</v>
      </c>
      <c r="K6" s="2101"/>
      <c r="L6" s="2102"/>
      <c r="M6" s="205"/>
      <c r="N6" s="205"/>
    </row>
    <row r="7" spans="1:14">
      <c r="A7" s="2103" t="s">
        <v>775</v>
      </c>
      <c r="B7" s="2104"/>
      <c r="C7" s="2104"/>
      <c r="D7" s="2104"/>
      <c r="E7" s="2105"/>
      <c r="F7" s="1566"/>
      <c r="G7" s="205"/>
      <c r="H7" s="205"/>
      <c r="I7" s="1565" t="s">
        <v>318</v>
      </c>
      <c r="J7" s="2106" t="str">
        <f>COVER!A13</f>
        <v>24032001026</v>
      </c>
      <c r="K7" s="2106"/>
      <c r="L7" s="2106"/>
      <c r="M7" s="205"/>
      <c r="N7" s="205"/>
    </row>
    <row r="8" spans="1:14">
      <c r="A8" s="1567"/>
      <c r="B8" s="1568"/>
      <c r="C8" s="1568"/>
      <c r="D8" s="1568"/>
      <c r="E8" s="1569"/>
      <c r="F8" s="1570"/>
      <c r="G8" s="1571"/>
      <c r="H8" s="1571"/>
      <c r="I8" s="1571"/>
      <c r="J8" s="1571"/>
      <c r="K8" s="1571"/>
      <c r="L8" s="1571"/>
      <c r="M8" s="205"/>
      <c r="N8" s="205"/>
    </row>
    <row r="9" spans="1:14">
      <c r="A9" s="1572"/>
      <c r="B9" s="1573"/>
      <c r="C9" s="1573"/>
      <c r="D9" s="1574"/>
      <c r="E9" s="1575" t="str">
        <f>"Actual Expenditures, Fiscal Year "&amp;'AFR22'!E2&amp;""</f>
        <v>Actual Expenditures, Fiscal Year 2022</v>
      </c>
      <c r="F9" s="1576"/>
      <c r="G9" s="1576"/>
      <c r="H9" s="1576"/>
      <c r="I9" s="1577" t="str">
        <f>"Budgeted Expenditures, Fiscal Year "&amp;'AFR22'!E2+1&amp;""</f>
        <v>Budgeted Expenditures, Fiscal Year 2023</v>
      </c>
      <c r="J9" s="1576"/>
      <c r="K9" s="1576"/>
      <c r="L9" s="1578"/>
      <c r="M9" s="205"/>
      <c r="N9" s="205"/>
    </row>
    <row r="10" spans="1:14">
      <c r="A10" s="1560"/>
      <c r="B10" s="205"/>
      <c r="C10" s="206"/>
      <c r="D10" s="1579"/>
      <c r="E10" s="1580" t="s">
        <v>371</v>
      </c>
      <c r="F10" s="1581" t="s">
        <v>372</v>
      </c>
      <c r="G10" s="1582" t="s">
        <v>378</v>
      </c>
      <c r="H10" s="1583"/>
      <c r="I10" s="1581" t="s">
        <v>371</v>
      </c>
      <c r="J10" s="1581" t="s">
        <v>372</v>
      </c>
      <c r="K10" s="1582" t="s">
        <v>378</v>
      </c>
      <c r="L10" s="1581"/>
      <c r="M10" s="205"/>
      <c r="N10" s="205"/>
    </row>
    <row r="11" spans="1:14" ht="45">
      <c r="A11" s="2107" t="s">
        <v>423</v>
      </c>
      <c r="B11" s="2108"/>
      <c r="C11" s="2109"/>
      <c r="D11" s="1584" t="s">
        <v>777</v>
      </c>
      <c r="E11" s="1584" t="s">
        <v>63</v>
      </c>
      <c r="F11" s="1584" t="s">
        <v>6</v>
      </c>
      <c r="G11" s="1585" t="s">
        <v>1444</v>
      </c>
      <c r="H11" s="1586" t="s">
        <v>138</v>
      </c>
      <c r="I11" s="1584" t="s">
        <v>63</v>
      </c>
      <c r="J11" s="1584" t="s">
        <v>6</v>
      </c>
      <c r="K11" s="1585" t="s">
        <v>1437</v>
      </c>
      <c r="L11" s="1586" t="s">
        <v>138</v>
      </c>
      <c r="M11" s="205"/>
      <c r="N11" s="205"/>
    </row>
    <row r="12" spans="1:14">
      <c r="A12" s="1587">
        <v>1</v>
      </c>
      <c r="B12" s="1588" t="s">
        <v>732</v>
      </c>
      <c r="C12" s="1589"/>
      <c r="D12" s="1590">
        <v>2320</v>
      </c>
      <c r="E12" s="966">
        <f>'Expenditures 16-24'!K52</f>
        <v>321360</v>
      </c>
      <c r="F12" s="1591"/>
      <c r="G12" s="966">
        <f>'Expenditures 16-24'!K361</f>
        <v>0</v>
      </c>
      <c r="H12" s="966">
        <f t="shared" ref="H12:H18" si="0">SUM(E12:G12)</f>
        <v>321360</v>
      </c>
      <c r="I12" s="965">
        <v>248450</v>
      </c>
      <c r="J12" s="1591"/>
      <c r="K12" s="965"/>
      <c r="L12" s="966">
        <f t="shared" ref="L12:L18" si="1">SUM(I12:K12)</f>
        <v>248450</v>
      </c>
      <c r="M12" s="205"/>
      <c r="N12" s="205"/>
    </row>
    <row r="13" spans="1:14">
      <c r="A13" s="1587">
        <v>2</v>
      </c>
      <c r="B13" s="1588" t="s">
        <v>42</v>
      </c>
      <c r="C13" s="1589"/>
      <c r="D13" s="1590">
        <v>2330</v>
      </c>
      <c r="E13" s="966">
        <f>'Expenditures 16-24'!K53</f>
        <v>0</v>
      </c>
      <c r="F13" s="1591"/>
      <c r="G13" s="966">
        <f>'Expenditures 16-24'!K362</f>
        <v>6945</v>
      </c>
      <c r="H13" s="966">
        <f t="shared" si="0"/>
        <v>6945</v>
      </c>
      <c r="I13" s="965"/>
      <c r="J13" s="1591"/>
      <c r="K13" s="965"/>
      <c r="L13" s="966">
        <f t="shared" si="1"/>
        <v>0</v>
      </c>
      <c r="M13" s="205"/>
      <c r="N13" s="205"/>
    </row>
    <row r="14" spans="1:14">
      <c r="A14" s="1587">
        <v>3</v>
      </c>
      <c r="B14" s="1588" t="s">
        <v>43</v>
      </c>
      <c r="C14" s="1589"/>
      <c r="D14" s="1592">
        <v>2490</v>
      </c>
      <c r="E14" s="966">
        <f>'Expenditures 16-24'!K58</f>
        <v>1920</v>
      </c>
      <c r="F14" s="1591"/>
      <c r="G14" s="966">
        <f>'Expenditures 16-24'!K368</f>
        <v>0</v>
      </c>
      <c r="H14" s="966">
        <f t="shared" si="0"/>
        <v>1920</v>
      </c>
      <c r="I14" s="965">
        <v>3000</v>
      </c>
      <c r="J14" s="1591"/>
      <c r="K14" s="965"/>
      <c r="L14" s="966">
        <f t="shared" si="1"/>
        <v>3000</v>
      </c>
      <c r="M14" s="205"/>
      <c r="N14" s="205"/>
    </row>
    <row r="15" spans="1:14">
      <c r="A15" s="1587">
        <v>4</v>
      </c>
      <c r="B15" s="1588" t="s">
        <v>949</v>
      </c>
      <c r="C15" s="1589"/>
      <c r="D15" s="1590">
        <v>2510</v>
      </c>
      <c r="E15" s="966">
        <f>'Expenditures 16-24'!K61</f>
        <v>109177</v>
      </c>
      <c r="F15" s="966">
        <f>'Expenditures 16-24'!K126</f>
        <v>0</v>
      </c>
      <c r="G15" s="966">
        <f>'Expenditures 16-24'!K371</f>
        <v>0</v>
      </c>
      <c r="H15" s="966">
        <f t="shared" si="0"/>
        <v>109177</v>
      </c>
      <c r="I15" s="965">
        <v>127100</v>
      </c>
      <c r="J15" s="965"/>
      <c r="K15" s="965"/>
      <c r="L15" s="966">
        <f t="shared" si="1"/>
        <v>127100</v>
      </c>
      <c r="M15" s="205"/>
      <c r="N15" s="205"/>
    </row>
    <row r="16" spans="1:14">
      <c r="A16" s="1587">
        <v>5</v>
      </c>
      <c r="B16" s="1588" t="s">
        <v>99</v>
      </c>
      <c r="C16" s="1589"/>
      <c r="D16" s="1590">
        <v>2570</v>
      </c>
      <c r="E16" s="966">
        <f>'Expenditures 16-24'!K66</f>
        <v>57266</v>
      </c>
      <c r="F16" s="1591"/>
      <c r="G16" s="966">
        <f>'Expenditures 16-24'!K377</f>
        <v>0</v>
      </c>
      <c r="H16" s="966">
        <f t="shared" si="0"/>
        <v>57266</v>
      </c>
      <c r="I16" s="965">
        <v>40000</v>
      </c>
      <c r="J16" s="1591"/>
      <c r="K16" s="965"/>
      <c r="L16" s="966">
        <f t="shared" si="1"/>
        <v>40000</v>
      </c>
      <c r="M16" s="205"/>
      <c r="N16" s="205"/>
    </row>
    <row r="17" spans="1:14">
      <c r="A17" s="1587">
        <v>6</v>
      </c>
      <c r="B17" s="1588" t="s">
        <v>941</v>
      </c>
      <c r="C17" s="1589"/>
      <c r="D17" s="1590">
        <v>2610</v>
      </c>
      <c r="E17" s="966">
        <f>'Expenditures 16-24'!K69</f>
        <v>0</v>
      </c>
      <c r="F17" s="1591"/>
      <c r="G17" s="966">
        <f>'Expenditures 16-24'!K380</f>
        <v>0</v>
      </c>
      <c r="H17" s="966">
        <f t="shared" si="0"/>
        <v>0</v>
      </c>
      <c r="I17" s="965"/>
      <c r="J17" s="1591"/>
      <c r="K17" s="965"/>
      <c r="L17" s="966">
        <f t="shared" si="1"/>
        <v>0</v>
      </c>
      <c r="M17" s="205"/>
      <c r="N17" s="205"/>
    </row>
    <row r="18" spans="1:14" ht="26.25" customHeight="1">
      <c r="A18" s="1593">
        <v>7</v>
      </c>
      <c r="B18" s="2110" t="s">
        <v>7</v>
      </c>
      <c r="C18" s="2110"/>
      <c r="D18" s="2111"/>
      <c r="E18" s="965"/>
      <c r="F18" s="965"/>
      <c r="G18" s="965"/>
      <c r="H18" s="966">
        <f t="shared" si="0"/>
        <v>0</v>
      </c>
      <c r="I18" s="965"/>
      <c r="J18" s="965"/>
      <c r="K18" s="965"/>
      <c r="L18" s="966">
        <f t="shared" si="1"/>
        <v>0</v>
      </c>
      <c r="M18" s="205"/>
      <c r="N18" s="205"/>
    </row>
    <row r="19" spans="1:14" ht="15" thickBot="1">
      <c r="A19" s="1587">
        <v>8</v>
      </c>
      <c r="B19" s="1594" t="s">
        <v>1036</v>
      </c>
      <c r="C19" s="205"/>
      <c r="D19" s="1595"/>
      <c r="E19" s="1596">
        <f t="shared" ref="E19:L19" si="2">SUM(E12:E17)-E18</f>
        <v>489723</v>
      </c>
      <c r="F19" s="1596">
        <f t="shared" si="2"/>
        <v>0</v>
      </c>
      <c r="G19" s="1596">
        <f t="shared" ref="G19" si="3">SUM(G12:G17)-G18</f>
        <v>6945</v>
      </c>
      <c r="H19" s="1596">
        <f t="shared" si="2"/>
        <v>496668</v>
      </c>
      <c r="I19" s="1596">
        <f t="shared" si="2"/>
        <v>418550</v>
      </c>
      <c r="J19" s="1596">
        <f t="shared" si="2"/>
        <v>0</v>
      </c>
      <c r="K19" s="1596">
        <f t="shared" si="2"/>
        <v>0</v>
      </c>
      <c r="L19" s="1596">
        <f t="shared" si="2"/>
        <v>418550</v>
      </c>
      <c r="M19" s="205"/>
      <c r="N19" s="205"/>
    </row>
    <row r="20" spans="1:14" ht="15" thickTop="1">
      <c r="A20" s="1587">
        <v>9</v>
      </c>
      <c r="B20" s="2112" t="str">
        <f>"Percent Increase (Decrease) for FY"&amp;'AFR22'!E2+1&amp;" (Budgeted) over FY"&amp;'AFR22'!E2&amp;" (Actual)"</f>
        <v>Percent Increase (Decrease) for FY2023 (Budgeted) over FY2022 (Actual)</v>
      </c>
      <c r="C20" s="2112"/>
      <c r="D20" s="2113"/>
      <c r="E20" s="1597"/>
      <c r="F20" s="1597"/>
      <c r="G20" s="1597"/>
      <c r="H20" s="1597"/>
      <c r="I20" s="1597"/>
      <c r="J20" s="1597"/>
      <c r="K20" s="1597"/>
      <c r="L20" s="1598">
        <f>IF(AND(H19&gt;0,L19&gt;0),(((L19-H19)/H19)),"Enter Budget Data")</f>
        <v>-0.15728414151908318</v>
      </c>
      <c r="M20" s="205"/>
      <c r="N20" s="205"/>
    </row>
    <row r="21" spans="1:14">
      <c r="A21" s="1599"/>
      <c r="B21" s="210"/>
      <c r="C21" s="205"/>
      <c r="D21" s="1600"/>
      <c r="E21" s="1601"/>
      <c r="F21" s="1602"/>
      <c r="G21" s="1602"/>
      <c r="H21" s="1602"/>
      <c r="I21" s="1602"/>
      <c r="J21" s="1602"/>
      <c r="K21" s="1602"/>
      <c r="L21" s="1603"/>
      <c r="M21" s="205"/>
      <c r="N21" s="205"/>
    </row>
    <row r="22" spans="1:14">
      <c r="A22" s="1560"/>
      <c r="B22" s="203"/>
      <c r="C22" s="205"/>
      <c r="D22" s="205"/>
      <c r="E22" s="205"/>
      <c r="F22" s="205"/>
      <c r="G22" s="205"/>
      <c r="H22" s="205"/>
      <c r="I22" s="1556"/>
      <c r="J22" s="205"/>
      <c r="K22" s="205"/>
      <c r="L22" s="205"/>
      <c r="M22" s="205"/>
      <c r="N22" s="205"/>
    </row>
    <row r="23" spans="1:14">
      <c r="A23" s="1604" t="s">
        <v>116</v>
      </c>
      <c r="B23" s="203"/>
      <c r="C23" s="205"/>
      <c r="D23" s="205"/>
      <c r="E23" s="205"/>
      <c r="F23" s="205"/>
      <c r="G23" s="205"/>
      <c r="H23" s="205"/>
      <c r="I23" s="205"/>
      <c r="J23" s="205"/>
      <c r="K23" s="205"/>
      <c r="L23" s="205"/>
      <c r="M23" s="205"/>
      <c r="N23" s="205"/>
    </row>
    <row r="24" spans="1:14">
      <c r="A24" s="1560" t="str">
        <f>"I certify that the amounts shown above as Actual Expenditures, Fiscal Year "&amp;'AFR22'!E2&amp;", agree with the amounts on the district's Annual Financial Report for Fiscal Year "&amp;'AFR22'!E2&amp;"."</f>
        <v>I certify that the amounts shown above as Actual Expenditures, Fiscal Year 2022, agree with the amounts on the district's Annual Financial Report for Fiscal Year 2022.</v>
      </c>
      <c r="B24" s="203"/>
      <c r="C24" s="205"/>
      <c r="D24" s="205"/>
      <c r="E24" s="205"/>
      <c r="F24" s="205"/>
      <c r="G24" s="205"/>
      <c r="H24" s="205"/>
      <c r="I24" s="205"/>
      <c r="J24" s="205"/>
      <c r="K24" s="205"/>
      <c r="L24" s="205"/>
      <c r="M24" s="205"/>
      <c r="N24" s="205"/>
    </row>
    <row r="25" spans="1:14">
      <c r="A25" s="1560" t="str">
        <f>"I also certify that the amounts shown above as Budgeted Expenditures, Fiscal Year "&amp;'AFR22'!E2+1&amp;", agree with the amounts on the budget adopted by the Board of Education."</f>
        <v>I also certify that the amounts shown above as Budgeted Expenditures, Fiscal Year 2023, agree with the amounts on the budget adopted by the Board of Education.</v>
      </c>
      <c r="B25" s="203"/>
      <c r="C25" s="205"/>
      <c r="D25" s="205"/>
      <c r="E25" s="205"/>
      <c r="F25" s="205"/>
      <c r="G25" s="205"/>
      <c r="H25" s="205"/>
      <c r="I25" s="205"/>
      <c r="J25" s="205"/>
      <c r="K25" s="205"/>
      <c r="L25" s="205"/>
      <c r="M25" s="205"/>
      <c r="N25" s="205"/>
    </row>
    <row r="26" spans="1:14">
      <c r="A26" s="1605"/>
      <c r="B26" s="203"/>
      <c r="C26" s="205"/>
      <c r="D26" s="205"/>
      <c r="E26" s="205"/>
      <c r="F26" s="205"/>
      <c r="G26" s="205"/>
      <c r="H26" s="205"/>
      <c r="I26" s="205"/>
      <c r="J26" s="205"/>
      <c r="K26" s="205"/>
      <c r="L26" s="205"/>
      <c r="M26" s="205"/>
      <c r="N26" s="205"/>
    </row>
    <row r="27" spans="1:14">
      <c r="A27" s="1560"/>
      <c r="B27" s="203"/>
      <c r="C27" s="2114"/>
      <c r="D27" s="2114"/>
      <c r="E27" s="496"/>
      <c r="F27" s="2115"/>
      <c r="G27" s="2115"/>
      <c r="H27" s="2115"/>
      <c r="I27" s="205"/>
      <c r="J27" s="205"/>
      <c r="K27" s="205"/>
      <c r="L27" s="205"/>
      <c r="M27" s="205"/>
      <c r="N27" s="205"/>
    </row>
    <row r="28" spans="1:14">
      <c r="A28" s="1560"/>
      <c r="B28" s="203"/>
      <c r="C28" s="1606" t="s">
        <v>920</v>
      </c>
      <c r="D28" s="1607"/>
      <c r="E28" s="1608"/>
      <c r="F28" s="2116" t="s">
        <v>1208</v>
      </c>
      <c r="G28" s="2116"/>
      <c r="H28" s="2116"/>
      <c r="I28" s="205"/>
      <c r="J28" s="205"/>
      <c r="K28" s="205"/>
      <c r="L28" s="205"/>
      <c r="M28" s="205"/>
      <c r="N28" s="205"/>
    </row>
    <row r="29" spans="1:14">
      <c r="A29" s="1560"/>
      <c r="B29" s="203"/>
      <c r="C29" s="2117"/>
      <c r="D29" s="2117"/>
      <c r="E29" s="502"/>
      <c r="F29" s="2117"/>
      <c r="G29" s="2117"/>
      <c r="H29" s="2117"/>
      <c r="I29" s="205"/>
      <c r="J29" s="205"/>
      <c r="K29" s="205"/>
      <c r="L29" s="205"/>
      <c r="M29" s="205"/>
      <c r="N29" s="205"/>
    </row>
    <row r="30" spans="1:14">
      <c r="A30" s="1560"/>
      <c r="B30" s="203"/>
      <c r="C30" s="1609" t="s">
        <v>1236</v>
      </c>
      <c r="D30" s="205"/>
      <c r="E30" s="1610"/>
      <c r="F30" s="2100" t="s">
        <v>1209</v>
      </c>
      <c r="G30" s="2100"/>
      <c r="H30" s="2100"/>
      <c r="I30" s="205"/>
      <c r="J30" s="205"/>
      <c r="K30" s="205"/>
      <c r="L30" s="205"/>
      <c r="M30" s="205"/>
      <c r="N30" s="205"/>
    </row>
    <row r="31" spans="1:14">
      <c r="A31" s="1560"/>
      <c r="B31" s="203"/>
      <c r="C31" s="1611"/>
      <c r="D31" s="205"/>
      <c r="E31" s="1600"/>
      <c r="F31" s="1601"/>
      <c r="G31" s="1601"/>
      <c r="H31" s="1601"/>
      <c r="I31" s="205"/>
      <c r="J31" s="205"/>
      <c r="K31" s="205"/>
      <c r="L31" s="205"/>
      <c r="M31" s="205"/>
      <c r="N31" s="205"/>
    </row>
    <row r="32" spans="1:14">
      <c r="A32" s="1560"/>
      <c r="B32" s="1612" t="s">
        <v>921</v>
      </c>
      <c r="C32" s="205"/>
      <c r="D32" s="205"/>
      <c r="E32" s="205"/>
      <c r="F32" s="205"/>
      <c r="G32" s="205"/>
      <c r="H32" s="205"/>
      <c r="I32" s="205"/>
      <c r="J32" s="205"/>
      <c r="K32" s="205"/>
      <c r="L32" s="205"/>
      <c r="M32" s="205"/>
      <c r="N32" s="205"/>
    </row>
    <row r="33" spans="1:14">
      <c r="A33" s="1560"/>
      <c r="B33" s="1613"/>
      <c r="C33" s="205"/>
      <c r="D33" s="205"/>
      <c r="E33" s="205"/>
      <c r="F33" s="205"/>
      <c r="G33" s="205"/>
      <c r="H33" s="205"/>
      <c r="I33" s="205"/>
      <c r="J33" s="205"/>
      <c r="K33" s="205"/>
      <c r="L33" s="205"/>
      <c r="M33" s="205"/>
      <c r="N33" s="205"/>
    </row>
    <row r="34" spans="1:14">
      <c r="A34" s="1560"/>
      <c r="B34" s="497"/>
      <c r="C34" s="2097" t="s">
        <v>1801</v>
      </c>
      <c r="D34" s="2097"/>
      <c r="E34" s="2097"/>
      <c r="F34" s="2097"/>
      <c r="G34" s="2097"/>
      <c r="H34" s="2097"/>
      <c r="I34" s="2097"/>
      <c r="J34" s="2097"/>
      <c r="K34" s="1614"/>
      <c r="L34" s="205"/>
      <c r="M34" s="205"/>
      <c r="N34" s="205"/>
    </row>
    <row r="35" spans="1:14">
      <c r="A35" s="1560"/>
      <c r="B35" s="205"/>
      <c r="C35" s="2097"/>
      <c r="D35" s="2097"/>
      <c r="E35" s="2097"/>
      <c r="F35" s="2097"/>
      <c r="G35" s="2097"/>
      <c r="H35" s="2097"/>
      <c r="I35" s="2097"/>
      <c r="J35" s="2097"/>
      <c r="K35" s="1614"/>
      <c r="L35" s="205"/>
      <c r="M35" s="205"/>
      <c r="N35" s="205"/>
    </row>
    <row r="36" spans="1:14">
      <c r="A36" s="1560"/>
      <c r="B36" s="205"/>
      <c r="C36" s="1615"/>
      <c r="D36" s="205"/>
      <c r="E36" s="205"/>
      <c r="F36" s="205"/>
      <c r="G36" s="205"/>
      <c r="H36" s="205"/>
      <c r="I36" s="205"/>
      <c r="J36" s="205"/>
      <c r="K36" s="205"/>
      <c r="L36" s="205"/>
      <c r="M36" s="205"/>
      <c r="N36" s="205"/>
    </row>
    <row r="37" spans="1:14">
      <c r="A37" s="1560"/>
      <c r="B37" s="497"/>
      <c r="C37" s="2097" t="str">
        <f>"The district is unable to waive the limitation by board action and will be requesting a waiver from the General Assembly pursuant to the procedures in Chapter 105 ILCS 5/2-3.25g.  Waiver applications must be postmarked by August 15, "&amp;'AFR22'!E2&amp;", to ensure inclusion in the fall "&amp;'AFR22'!E2&amp;" report or postmarked by January 15, "&amp;'AFR22'!E2+1&amp;", to ensure inclusion in the spring "&amp;'AFR22'!E2+1&amp;" report.  Information on the waiver process can be found at  the waiver's webpage below."</f>
        <v>The district is unable to waive the limitation by board action and will be requesting a waiver from the General Assembly pursuant to the procedures in Chapter 105 ILCS 5/2-3.25g.  Waiver applications must be postmarked by August 15, 2022, to ensure inclusion in the fall 2022 report or postmarked by January 15, 2023, to ensure inclusion in the spring 2023 report.  Information on the waiver process can be found at  the waiver's webpage below.</v>
      </c>
      <c r="D37" s="2097"/>
      <c r="E37" s="2097"/>
      <c r="F37" s="2097"/>
      <c r="G37" s="2097"/>
      <c r="H37" s="2097"/>
      <c r="I37" s="2097"/>
      <c r="J37" s="2097"/>
      <c r="K37" s="1614"/>
      <c r="L37" s="1616"/>
      <c r="M37" s="205"/>
      <c r="N37" s="205"/>
    </row>
    <row r="38" spans="1:14" ht="42.75" customHeight="1">
      <c r="A38" s="1560"/>
      <c r="B38" s="205"/>
      <c r="C38" s="2097"/>
      <c r="D38" s="2097"/>
      <c r="E38" s="2097"/>
      <c r="F38" s="2097"/>
      <c r="G38" s="2097"/>
      <c r="H38" s="2097"/>
      <c r="I38" s="2097"/>
      <c r="J38" s="2097"/>
      <c r="K38" s="1614"/>
      <c r="L38" s="1616"/>
      <c r="M38" s="205"/>
      <c r="N38" s="205"/>
    </row>
    <row r="39" spans="1:14">
      <c r="A39" s="1560"/>
      <c r="B39" s="205"/>
      <c r="C39" s="1620" t="s">
        <v>4855</v>
      </c>
      <c r="D39" s="205"/>
      <c r="E39" s="1617"/>
      <c r="F39" s="967"/>
      <c r="G39" s="967"/>
      <c r="H39" s="1617"/>
      <c r="I39" s="205"/>
      <c r="J39" s="205"/>
      <c r="K39" s="205"/>
      <c r="L39" s="205"/>
      <c r="M39" s="205"/>
      <c r="N39" s="205"/>
    </row>
    <row r="40" spans="1:14">
      <c r="A40" s="1560"/>
      <c r="B40" s="497"/>
      <c r="C40" s="2098" t="s">
        <v>1445</v>
      </c>
      <c r="D40" s="2099"/>
      <c r="E40" s="2099"/>
      <c r="F40" s="2099"/>
      <c r="G40" s="2099"/>
      <c r="H40" s="2099"/>
      <c r="I40" s="2099"/>
      <c r="J40" s="2099"/>
      <c r="K40" s="1618"/>
      <c r="L40" s="205"/>
      <c r="M40" s="205"/>
      <c r="N40" s="205"/>
    </row>
    <row r="41" spans="1:14">
      <c r="A41" s="1560"/>
      <c r="B41" s="205"/>
      <c r="C41" s="1619"/>
      <c r="D41" s="1619"/>
      <c r="E41" s="1619"/>
      <c r="F41" s="1619"/>
      <c r="G41" s="1619"/>
      <c r="H41" s="1619"/>
      <c r="I41" s="1619"/>
      <c r="J41" s="1619"/>
      <c r="K41" s="1619"/>
      <c r="L41" s="205"/>
      <c r="M41" s="205"/>
      <c r="N41" s="205"/>
    </row>
    <row r="42" spans="1:14">
      <c r="A42" s="205"/>
      <c r="B42" s="205"/>
      <c r="C42" s="205"/>
      <c r="D42" s="205"/>
      <c r="E42" s="205"/>
      <c r="F42" s="205"/>
      <c r="G42" s="205"/>
      <c r="H42" s="205"/>
      <c r="I42" s="205"/>
      <c r="J42" s="205"/>
      <c r="K42" s="205"/>
      <c r="L42" s="205"/>
      <c r="M42" s="205"/>
      <c r="N42" s="205"/>
    </row>
  </sheetData>
  <sheetProtection algorithmName="SHA-512" hashValue="RmNo7QrdXJv8zDrYna04cUYKJCl9oifjt5mDTcu/n7AI5mySIaYLHGLzFPdmQs3hipyJoFSh8wcuycUf14RzIA==" saltValue="CeePUcdOEb/OzJsq9nKiLA==" spinCount="100000" sheet="1" objects="1" scenarios="1"/>
  <mergeCells count="15">
    <mergeCell ref="C34:J35"/>
    <mergeCell ref="C37:J38"/>
    <mergeCell ref="C40:J40"/>
    <mergeCell ref="F30:H30"/>
    <mergeCell ref="J6:L6"/>
    <mergeCell ref="A7:E7"/>
    <mergeCell ref="J7:L7"/>
    <mergeCell ref="A11:C11"/>
    <mergeCell ref="B18:D18"/>
    <mergeCell ref="B20:D20"/>
    <mergeCell ref="C27:D27"/>
    <mergeCell ref="F27:H27"/>
    <mergeCell ref="F28:H28"/>
    <mergeCell ref="C29:D29"/>
    <mergeCell ref="F29:H29"/>
  </mergeCells>
  <hyperlinks>
    <hyperlink ref="C39" r:id="rId1" xr:uid="{D8533BB5-6D6E-4BC1-915B-C86B7250FE07}"/>
  </hyperlinks>
  <pageMargins left="0.5" right="0.5" top="0.5" bottom="0.5" header="0.3" footer="0.3"/>
  <pageSetup scale="81" firstPageNumber="43" fitToHeight="0" orientation="landscape" useFirstPageNumber="1" r:id="rId2"/>
  <headerFooter>
    <oddHeader>&amp;RPage &amp;P</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2:B65"/>
  <sheetViews>
    <sheetView showGridLines="0" zoomScale="110" zoomScaleNormal="110" workbookViewId="0">
      <selection activeCell="B14" sqref="B14"/>
    </sheetView>
  </sheetViews>
  <sheetFormatPr baseColWidth="10" defaultColWidth="9.1640625" defaultRowHeight="14"/>
  <cols>
    <col min="1" max="1" width="3" style="122" customWidth="1"/>
    <col min="2" max="2" width="109.1640625" style="122" customWidth="1"/>
    <col min="3" max="3" width="3.1640625" style="122" customWidth="1"/>
    <col min="4" max="16384" width="9.1640625" style="122"/>
  </cols>
  <sheetData>
    <row r="2" spans="1:2">
      <c r="A2" s="269" t="s">
        <v>216</v>
      </c>
    </row>
    <row r="3" spans="1:2">
      <c r="A3" s="122" t="s">
        <v>217</v>
      </c>
    </row>
    <row r="5" spans="1:2">
      <c r="A5" s="227">
        <v>1</v>
      </c>
      <c r="B5" s="122" t="s">
        <v>4923</v>
      </c>
    </row>
    <row r="6" spans="1:2">
      <c r="A6" s="227">
        <v>2</v>
      </c>
      <c r="B6" s="122" t="s">
        <v>4924</v>
      </c>
    </row>
    <row r="7" spans="1:2">
      <c r="A7" s="227">
        <v>3</v>
      </c>
      <c r="B7" s="122" t="s">
        <v>4925</v>
      </c>
    </row>
    <row r="8" spans="1:2">
      <c r="A8" s="227">
        <v>4</v>
      </c>
      <c r="B8" s="122" t="s">
        <v>4926</v>
      </c>
    </row>
    <row r="9" spans="1:2">
      <c r="A9" s="498">
        <v>5</v>
      </c>
      <c r="B9" s="122" t="s">
        <v>4927</v>
      </c>
    </row>
    <row r="10" spans="1:2">
      <c r="A10" s="498">
        <v>6</v>
      </c>
      <c r="B10" s="122" t="s">
        <v>4928</v>
      </c>
    </row>
    <row r="11" spans="1:2">
      <c r="A11" s="498">
        <v>7</v>
      </c>
      <c r="B11" s="122" t="s">
        <v>4929</v>
      </c>
    </row>
    <row r="12" spans="1:2">
      <c r="A12" s="498">
        <v>8</v>
      </c>
      <c r="B12" s="122" t="s">
        <v>4930</v>
      </c>
    </row>
    <row r="13" spans="1:2">
      <c r="A13" s="498">
        <v>9</v>
      </c>
      <c r="B13" s="122" t="s">
        <v>4931</v>
      </c>
    </row>
    <row r="14" spans="1:2">
      <c r="A14" s="498"/>
    </row>
    <row r="15" spans="1:2">
      <c r="A15" s="498"/>
    </row>
    <row r="16" spans="1:2">
      <c r="A16" s="498"/>
    </row>
    <row r="17" spans="1:1">
      <c r="A17" s="498"/>
    </row>
    <row r="18" spans="1:1">
      <c r="A18" s="498"/>
    </row>
    <row r="19" spans="1:1">
      <c r="A19" s="498"/>
    </row>
    <row r="20" spans="1:1">
      <c r="A20" s="498"/>
    </row>
    <row r="21" spans="1:1">
      <c r="A21" s="498"/>
    </row>
    <row r="22" spans="1:1">
      <c r="A22" s="498"/>
    </row>
    <row r="23" spans="1:1">
      <c r="A23" s="498"/>
    </row>
    <row r="24" spans="1:1">
      <c r="A24" s="498"/>
    </row>
    <row r="25" spans="1:1">
      <c r="A25" s="498"/>
    </row>
    <row r="26" spans="1:1">
      <c r="A26" s="498"/>
    </row>
    <row r="27" spans="1:1">
      <c r="A27" s="498"/>
    </row>
    <row r="28" spans="1:1">
      <c r="A28" s="498"/>
    </row>
    <row r="29" spans="1:1">
      <c r="A29" s="498"/>
    </row>
    <row r="30" spans="1:1">
      <c r="A30" s="498"/>
    </row>
    <row r="31" spans="1:1">
      <c r="A31" s="498"/>
    </row>
    <row r="32" spans="1:1">
      <c r="A32" s="498"/>
    </row>
    <row r="33" spans="1:1">
      <c r="A33" s="498"/>
    </row>
    <row r="34" spans="1:1">
      <c r="A34" s="498"/>
    </row>
    <row r="35" spans="1:1">
      <c r="A35" s="498"/>
    </row>
    <row r="36" spans="1:1">
      <c r="A36" s="498"/>
    </row>
    <row r="37" spans="1:1">
      <c r="A37" s="498"/>
    </row>
    <row r="38" spans="1:1">
      <c r="A38" s="498"/>
    </row>
    <row r="39" spans="1:1">
      <c r="A39" s="498"/>
    </row>
    <row r="40" spans="1:1">
      <c r="A40" s="498"/>
    </row>
    <row r="41" spans="1:1">
      <c r="A41" s="498"/>
    </row>
    <row r="42" spans="1:1">
      <c r="A42" s="498"/>
    </row>
    <row r="43" spans="1:1">
      <c r="A43" s="498"/>
    </row>
    <row r="44" spans="1:1">
      <c r="A44" s="498"/>
    </row>
    <row r="45" spans="1:1">
      <c r="A45" s="498"/>
    </row>
    <row r="46" spans="1:1">
      <c r="A46" s="498"/>
    </row>
    <row r="47" spans="1:1">
      <c r="A47" s="498"/>
    </row>
    <row r="48" spans="1:1">
      <c r="A48" s="498"/>
    </row>
    <row r="49" spans="1:2">
      <c r="A49" s="498"/>
    </row>
    <row r="50" spans="1:2">
      <c r="A50" s="498"/>
    </row>
    <row r="51" spans="1:2">
      <c r="A51" s="498"/>
    </row>
    <row r="52" spans="1:2">
      <c r="A52" s="498"/>
    </row>
    <row r="53" spans="1:2">
      <c r="A53" s="498"/>
    </row>
    <row r="54" spans="1:2">
      <c r="A54" s="498"/>
    </row>
    <row r="55" spans="1:2">
      <c r="A55" s="498"/>
    </row>
    <row r="56" spans="1:2">
      <c r="A56" s="498"/>
    </row>
    <row r="57" spans="1:2">
      <c r="A57" s="498"/>
    </row>
    <row r="58" spans="1:2">
      <c r="A58" s="498"/>
    </row>
    <row r="59" spans="1:2">
      <c r="A59" s="498"/>
    </row>
    <row r="60" spans="1:2">
      <c r="A60" s="498"/>
    </row>
    <row r="61" spans="1:2">
      <c r="A61" s="498"/>
    </row>
    <row r="62" spans="1:2">
      <c r="A62" s="498"/>
    </row>
    <row r="63" spans="1:2">
      <c r="A63" s="498"/>
    </row>
    <row r="64" spans="1:2">
      <c r="A64" s="498"/>
      <c r="B64" s="177" t="str">
        <f>COVER!A17</f>
        <v>Coal City CUSD 1</v>
      </c>
    </row>
    <row r="65" spans="2:2">
      <c r="B65" s="499" t="str">
        <f>COVER!A13</f>
        <v>24032001026</v>
      </c>
    </row>
  </sheetData>
  <phoneticPr fontId="23" type="noConversion"/>
  <pageMargins left="0.2" right="0.2" top="1.17" bottom="0.75" header="0.19" footer="0.16"/>
  <pageSetup scale="80" firstPageNumber="44" orientation="portrait" useFirstPageNumber="1" r:id="rId1"/>
  <headerFooter alignWithMargins="0">
    <oddHeader>&amp;C &amp;R&amp;8Page &amp;P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
    <pageSetUpPr fitToPage="1"/>
  </sheetPr>
  <dimension ref="A1:D18"/>
  <sheetViews>
    <sheetView showGridLines="0" defaultGridColor="0" colorId="8" zoomScale="110" zoomScaleNormal="110" workbookViewId="0">
      <selection activeCell="C1" sqref="C1"/>
    </sheetView>
  </sheetViews>
  <sheetFormatPr baseColWidth="10" defaultColWidth="8.83203125" defaultRowHeight="15"/>
  <cols>
    <col min="1" max="1" width="1.1640625" customWidth="1"/>
    <col min="2" max="2" width="2.6640625" style="10" customWidth="1"/>
    <col min="3" max="3" width="107.5" style="2" customWidth="1"/>
    <col min="4" max="4" width="1.33203125" customWidth="1"/>
  </cols>
  <sheetData>
    <row r="1" spans="1:4" ht="13">
      <c r="A1" s="13" t="s">
        <v>466</v>
      </c>
      <c r="B1" s="14"/>
      <c r="C1" s="13"/>
    </row>
    <row r="3" spans="1:4">
      <c r="B3" s="11">
        <v>1</v>
      </c>
      <c r="C3" s="12" t="s">
        <v>821</v>
      </c>
    </row>
    <row r="4" spans="1:4">
      <c r="B4" s="11" t="s">
        <v>22</v>
      </c>
      <c r="C4" s="9" t="s">
        <v>232</v>
      </c>
    </row>
    <row r="5" spans="1:4" ht="13.5" customHeight="1">
      <c r="B5" s="11" t="s">
        <v>844</v>
      </c>
      <c r="C5" s="9" t="s">
        <v>798</v>
      </c>
    </row>
    <row r="6" spans="1:4" ht="13.5" customHeight="1">
      <c r="A6" s="15"/>
      <c r="B6" s="17" t="s">
        <v>845</v>
      </c>
      <c r="C6" s="44" t="s">
        <v>1143</v>
      </c>
      <c r="D6" s="16"/>
    </row>
    <row r="7" spans="1:4" ht="13.5" customHeight="1">
      <c r="A7" s="15"/>
      <c r="B7" s="17"/>
      <c r="C7" s="44" t="s">
        <v>1144</v>
      </c>
      <c r="D7" s="16"/>
    </row>
    <row r="8" spans="1:4" ht="13.5" customHeight="1">
      <c r="A8" s="15"/>
      <c r="B8" s="91" t="s">
        <v>846</v>
      </c>
      <c r="C8" s="44" t="s">
        <v>1130</v>
      </c>
      <c r="D8" s="16"/>
    </row>
    <row r="9" spans="1:4" ht="13.5" customHeight="1">
      <c r="A9" s="7"/>
      <c r="B9" s="90" t="s">
        <v>847</v>
      </c>
      <c r="C9" s="88" t="s">
        <v>1058</v>
      </c>
    </row>
    <row r="10" spans="1:4" ht="13.5" customHeight="1">
      <c r="B10" s="11" t="s">
        <v>848</v>
      </c>
      <c r="C10" s="8" t="s">
        <v>813</v>
      </c>
    </row>
    <row r="11" spans="1:4" ht="12.75" customHeight="1">
      <c r="B11" s="11" t="s">
        <v>849</v>
      </c>
      <c r="C11" s="9" t="s">
        <v>766</v>
      </c>
    </row>
    <row r="12" spans="1:4" ht="21.75" customHeight="1">
      <c r="B12" s="11" t="s">
        <v>850</v>
      </c>
      <c r="C12" s="88" t="s">
        <v>1129</v>
      </c>
    </row>
    <row r="13" spans="1:4" ht="12.75" customHeight="1">
      <c r="B13" s="11" t="s">
        <v>819</v>
      </c>
      <c r="C13" s="9" t="s">
        <v>1006</v>
      </c>
    </row>
    <row r="14" spans="1:4" ht="21.75" customHeight="1">
      <c r="B14" s="11" t="s">
        <v>820</v>
      </c>
      <c r="C14" s="9" t="s">
        <v>755</v>
      </c>
    </row>
    <row r="15" spans="1:4" ht="12.75" customHeight="1">
      <c r="B15" s="89" t="s">
        <v>1064</v>
      </c>
      <c r="C15" s="88" t="s">
        <v>1065</v>
      </c>
    </row>
    <row r="16" spans="1:4" ht="12.75" customHeight="1">
      <c r="C16" s="88" t="s">
        <v>1066</v>
      </c>
    </row>
    <row r="17" spans="2:3" ht="12.75" customHeight="1">
      <c r="C17" s="4" t="s">
        <v>1067</v>
      </c>
    </row>
    <row r="18" spans="2:3">
      <c r="B18" s="89" t="s">
        <v>4832</v>
      </c>
      <c r="C18" s="4" t="s">
        <v>4833</v>
      </c>
    </row>
  </sheetData>
  <sheetProtection algorithmName="SHA-512" hashValue="oNE3qpoA1dVPe8wb7d9qFRwzbCkvk+nrrdhvPKKKhdUGT2/gFJmWNFfrqvoZkRUEzYEp9OKysX7G8A2QzENnKA==" saltValue="MTQhgeIrXZkXJVF07pg4Fg==" spinCount="100000" sheet="1" objects="1" scenarios="1"/>
  <phoneticPr fontId="23" type="noConversion"/>
  <pageMargins left="0.2" right="0.2" top="1" bottom="1" header="0.5" footer="0.5"/>
  <pageSetup firstPageNumber="45" fitToHeight="5" orientation="landscape" useFirstPageNumber="1" r:id="rId1"/>
  <headerFooter alignWithMargins="0">
    <oddHeader>&amp;R&amp;8Page &amp;P</oddHead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6"/>
  <dimension ref="A1:F18"/>
  <sheetViews>
    <sheetView showGridLines="0" topLeftCell="D1" zoomScale="110" zoomScaleNormal="110" workbookViewId="0">
      <selection activeCell="K9" sqref="K9"/>
    </sheetView>
  </sheetViews>
  <sheetFormatPr baseColWidth="10" defaultColWidth="9.1640625" defaultRowHeight="14"/>
  <cols>
    <col min="1" max="1" width="1.83203125" style="122" customWidth="1"/>
    <col min="2" max="2" width="59.6640625" style="122" customWidth="1"/>
    <col min="3" max="16384" width="9.1640625" style="122"/>
  </cols>
  <sheetData>
    <row r="1" spans="1:6" ht="13.5" customHeight="1">
      <c r="C1" s="2119"/>
      <c r="D1" s="2119"/>
      <c r="E1" s="2119"/>
      <c r="F1" s="2119"/>
    </row>
    <row r="7" spans="1:6">
      <c r="B7" s="2120" t="s">
        <v>1802</v>
      </c>
      <c r="C7" s="2120"/>
      <c r="D7" s="2120"/>
      <c r="E7" s="2120"/>
    </row>
    <row r="8" spans="1:6" ht="12" customHeight="1"/>
    <row r="11" spans="1:6">
      <c r="B11" s="418"/>
      <c r="C11" s="418"/>
      <c r="D11" s="418"/>
      <c r="E11" s="418"/>
      <c r="F11" s="418"/>
    </row>
    <row r="13" spans="1:6">
      <c r="A13" s="500" t="s">
        <v>1194</v>
      </c>
    </row>
    <row r="15" spans="1:6">
      <c r="A15" s="269" t="s">
        <v>764</v>
      </c>
    </row>
    <row r="16" spans="1:6" s="418" customFormat="1" ht="45" customHeight="1">
      <c r="A16" s="501"/>
      <c r="B16" s="501" t="s">
        <v>1421</v>
      </c>
    </row>
    <row r="17" spans="1:2" ht="6" customHeight="1"/>
    <row r="18" spans="1:2" ht="24.75" customHeight="1">
      <c r="A18" s="2118" t="s">
        <v>1305</v>
      </c>
      <c r="B18" s="2118"/>
    </row>
  </sheetData>
  <sheetProtection selectLockedCells="1"/>
  <mergeCells count="3">
    <mergeCell ref="A18:B18"/>
    <mergeCell ref="C1:F1"/>
    <mergeCell ref="B7:E7"/>
  </mergeCells>
  <phoneticPr fontId="23" type="noConversion"/>
  <pageMargins left="0.75" right="0.75" top="1" bottom="1" header="0.5" footer="0.5"/>
  <pageSetup firstPageNumber="46" orientation="portrait" useFirstPageNumber="1" r:id="rId1"/>
  <headerFooter alignWithMargins="0">
    <oddHeader>&amp;RPage 46</oddHeader>
  </headerFooter>
  <drawing r:id="rId2"/>
  <legacyDrawing r:id="rId3"/>
  <oleObjects>
    <mc:AlternateContent xmlns:mc="http://schemas.openxmlformats.org/markup-compatibility/2006">
      <mc:Choice Requires="x14">
        <oleObject progId="Acrobat.Document.DC" dvAspect="DVASPECT_ICON" shapeId="52225" r:id="rId4">
          <objectPr defaultSize="0" r:id="rId5">
            <anchor moveWithCells="1">
              <from>
                <xdr:col>4</xdr:col>
                <xdr:colOff>12700</xdr:colOff>
                <xdr:row>0</xdr:row>
                <xdr:rowOff>139700</xdr:rowOff>
              </from>
              <to>
                <xdr:col>5</xdr:col>
                <xdr:colOff>241300</xdr:colOff>
                <xdr:row>4</xdr:row>
                <xdr:rowOff>139700</xdr:rowOff>
              </to>
            </anchor>
          </objectPr>
        </oleObject>
      </mc:Choice>
      <mc:Fallback>
        <oleObject progId="Acrobat.Document.DC" dvAspect="DVASPECT_ICON" shapeId="52225" r:id="rId4"/>
      </mc:Fallback>
    </mc:AlternateContent>
    <mc:AlternateContent xmlns:mc="http://schemas.openxmlformats.org/markup-compatibility/2006">
      <mc:Choice Requires="x14">
        <oleObject progId="Acrobat.Document.DC" dvAspect="DVASPECT_ICON" shapeId="52226" r:id="rId6">
          <objectPr defaultSize="0" r:id="rId7">
            <anchor moveWithCells="1">
              <from>
                <xdr:col>5</xdr:col>
                <xdr:colOff>419100</xdr:colOff>
                <xdr:row>1</xdr:row>
                <xdr:rowOff>0</xdr:rowOff>
              </from>
              <to>
                <xdr:col>6</xdr:col>
                <xdr:colOff>647700</xdr:colOff>
                <xdr:row>4</xdr:row>
                <xdr:rowOff>165100</xdr:rowOff>
              </to>
            </anchor>
          </objectPr>
        </oleObject>
      </mc:Choice>
      <mc:Fallback>
        <oleObject progId="Acrobat.Document.DC" dvAspect="DVASPECT_ICON" shapeId="52226" r:id="rId6"/>
      </mc:Fallback>
    </mc:AlternateContent>
    <mc:AlternateContent xmlns:mc="http://schemas.openxmlformats.org/markup-compatibility/2006">
      <mc:Choice Requires="x14">
        <oleObject progId="Acrobat.Document.DC" dvAspect="DVASPECT_ICON" shapeId="52227" r:id="rId8">
          <objectPr defaultSize="0" r:id="rId9">
            <anchor moveWithCells="1">
              <from>
                <xdr:col>4</xdr:col>
                <xdr:colOff>12700</xdr:colOff>
                <xdr:row>5</xdr:row>
                <xdr:rowOff>88900</xdr:rowOff>
              </from>
              <to>
                <xdr:col>5</xdr:col>
                <xdr:colOff>241300</xdr:colOff>
                <xdr:row>9</xdr:row>
                <xdr:rowOff>101600</xdr:rowOff>
              </to>
            </anchor>
          </objectPr>
        </oleObject>
      </mc:Choice>
      <mc:Fallback>
        <oleObject progId="Acrobat.Document.DC" dvAspect="DVASPECT_ICON" shapeId="52227" r:id="rId8"/>
      </mc:Fallback>
    </mc:AlternateContent>
  </oleObjec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1">
    <pageSetUpPr fitToPage="1"/>
  </sheetPr>
  <dimension ref="A1:H48"/>
  <sheetViews>
    <sheetView showGridLines="0" showZeros="0" topLeftCell="A2" zoomScale="110" zoomScaleNormal="110" workbookViewId="0">
      <selection activeCell="A2" sqref="A2:F2"/>
    </sheetView>
  </sheetViews>
  <sheetFormatPr baseColWidth="10" defaultColWidth="9.1640625" defaultRowHeight="14"/>
  <cols>
    <col min="1" max="1" width="33.83203125" style="210" customWidth="1"/>
    <col min="2" max="6" width="16.6640625" style="210" customWidth="1"/>
    <col min="7" max="16384" width="9.1640625" style="210"/>
  </cols>
  <sheetData>
    <row r="1" spans="1:8" ht="48.75" customHeight="1">
      <c r="A1" s="2121" t="s">
        <v>1308</v>
      </c>
      <c r="B1" s="2122"/>
      <c r="C1" s="2122"/>
      <c r="D1" s="2122"/>
      <c r="E1" s="2122"/>
      <c r="F1" s="2123"/>
    </row>
    <row r="2" spans="1:8" ht="45" customHeight="1">
      <c r="A2" s="2131" t="str">
        <f>"Instructions:  If the Annual Financial Report (AFR) reflects that a Deficit Reduction Plan is required as calculated below,"&amp;" then the school district is to complete the Deficit Reduction Plan in the annual budget and submit the plan to Illinois State Board of Education (ISBE) within 30 days after accepting the audit report."&amp;"  This may require the FY"&amp;'AFR22'!E2+1&amp;" annual budget to be amended to include a Deficit Reduction Plan and narrative.  "</f>
        <v xml:space="preserve">Instructions:  If the Annual Financial Report (AFR) reflects that a Deficit Reduction Plan is required as calculated below, then the school district is to complete the Deficit Reduction Plan in the annual budget and submit the plan to Illinois State Board of Education (ISBE) within 30 days after accepting the audit report.  This may require the FY2023 annual budget to be amended to include a Deficit Reduction Plan and narrative.  </v>
      </c>
      <c r="B2" s="2132"/>
      <c r="C2" s="2132"/>
      <c r="D2" s="2132"/>
      <c r="E2" s="2132"/>
      <c r="F2" s="2133"/>
      <c r="G2" s="502"/>
      <c r="H2" s="502"/>
    </row>
    <row r="3" spans="1:8" ht="57" customHeight="1">
      <c r="A3" s="2134" t="s">
        <v>1751</v>
      </c>
      <c r="B3" s="2135"/>
      <c r="C3" s="2135"/>
      <c r="D3" s="2135"/>
      <c r="E3" s="2135"/>
      <c r="F3" s="2136"/>
      <c r="G3" s="502"/>
      <c r="H3" s="502"/>
    </row>
    <row r="4" spans="1:8" ht="14.25" customHeight="1">
      <c r="A4" s="2140" t="str">
        <f>" -  If the FY"&amp;'AFR22'!E2+1&amp;" school district budget already requires a Deficit Reduction Plan, and one was submitted, an updated (amended) budget is not required."</f>
        <v xml:space="preserve"> -  If the FY2023 school district budget already requires a Deficit Reduction Plan, and one was submitted, an updated (amended) budget is not required.</v>
      </c>
      <c r="B4" s="2141"/>
      <c r="C4" s="2141"/>
      <c r="D4" s="2141"/>
      <c r="E4" s="2141"/>
      <c r="F4" s="2142"/>
      <c r="G4" s="502"/>
      <c r="H4" s="502"/>
    </row>
    <row r="5" spans="1:8" ht="14.25" customHeight="1">
      <c r="A5" s="2143" t="str">
        <f>" -  If the Annual Financial Report requires a deficit reducton plan even though the FY"&amp;'AFR22'!E2+1&amp;" budget does not, a completed deficit reduction plan is still required."</f>
        <v xml:space="preserve"> -  If the Annual Financial Report requires a deficit reducton plan even though the FY2023 budget does not, a completed deficit reduction plan is still required.</v>
      </c>
      <c r="B5" s="2144"/>
      <c r="C5" s="2144"/>
      <c r="D5" s="2144"/>
      <c r="E5" s="2144"/>
      <c r="F5" s="2145"/>
      <c r="G5" s="502"/>
      <c r="H5" s="502"/>
    </row>
    <row r="6" spans="1:8" s="205" customFormat="1" ht="41.25" customHeight="1">
      <c r="A6" s="2137" t="s">
        <v>1309</v>
      </c>
      <c r="B6" s="2138"/>
      <c r="C6" s="2138"/>
      <c r="D6" s="2138"/>
      <c r="E6" s="2138"/>
      <c r="F6" s="2139"/>
    </row>
    <row r="7" spans="1:8" ht="42" customHeight="1">
      <c r="A7" s="503" t="s">
        <v>423</v>
      </c>
      <c r="B7" s="504" t="s">
        <v>1197</v>
      </c>
      <c r="C7" s="504" t="s">
        <v>1198</v>
      </c>
      <c r="D7" s="504" t="s">
        <v>1196</v>
      </c>
      <c r="E7" s="504" t="s">
        <v>1199</v>
      </c>
      <c r="F7" s="504" t="s">
        <v>1100</v>
      </c>
    </row>
    <row r="8" spans="1:8" s="506" customFormat="1" ht="14.25" customHeight="1">
      <c r="A8" s="505" t="s">
        <v>1101</v>
      </c>
      <c r="B8" s="916">
        <f>'Acct Summary 7-9'!C8</f>
        <v>26337214</v>
      </c>
      <c r="C8" s="916">
        <f>'Acct Summary 7-9'!D8</f>
        <v>3846090</v>
      </c>
      <c r="D8" s="916">
        <f>'Acct Summary 7-9'!F8</f>
        <v>2421382</v>
      </c>
      <c r="E8" s="916">
        <f>'Acct Summary 7-9'!I8</f>
        <v>329469</v>
      </c>
      <c r="F8" s="916">
        <f>SUM(B8:E8)</f>
        <v>32934155</v>
      </c>
    </row>
    <row r="9" spans="1:8" s="506" customFormat="1" ht="14.25" customHeight="1" thickBot="1">
      <c r="A9" s="505" t="s">
        <v>1102</v>
      </c>
      <c r="B9" s="917">
        <f>'Acct Summary 7-9'!C17</f>
        <v>23152374</v>
      </c>
      <c r="C9" s="917">
        <f>'Acct Summary 7-9'!D17</f>
        <v>2841527</v>
      </c>
      <c r="D9" s="917">
        <f>'Acct Summary 7-9'!F17</f>
        <v>2597361</v>
      </c>
      <c r="E9" s="916"/>
      <c r="F9" s="916">
        <f>SUM(B9:E9)</f>
        <v>28591262</v>
      </c>
    </row>
    <row r="10" spans="1:8" s="506" customFormat="1" ht="16" thickTop="1" thickBot="1">
      <c r="A10" s="507" t="s">
        <v>1103</v>
      </c>
      <c r="B10" s="918">
        <f>(B8-B9)</f>
        <v>3184840</v>
      </c>
      <c r="C10" s="918">
        <f>(C8-C9)</f>
        <v>1004563</v>
      </c>
      <c r="D10" s="918">
        <f>(D8-D9)</f>
        <v>-175979</v>
      </c>
      <c r="E10" s="917">
        <f>(E8-E9)</f>
        <v>329469</v>
      </c>
      <c r="F10" s="919">
        <f>SUM(F8-F9)</f>
        <v>4342893</v>
      </c>
    </row>
    <row r="11" spans="1:8" s="506" customFormat="1" ht="16" thickTop="1" thickBot="1">
      <c r="A11" s="508" t="str">
        <f>"Fund Balance - June 30, "&amp;'AFR22'!E2&amp;""</f>
        <v>Fund Balance - June 30, 2022</v>
      </c>
      <c r="B11" s="920">
        <f>'Acct Summary 7-9'!C81</f>
        <v>13900055</v>
      </c>
      <c r="C11" s="920">
        <f>'Acct Summary 7-9'!D81</f>
        <v>2337956</v>
      </c>
      <c r="D11" s="920">
        <f>'Acct Summary 7-9'!F81</f>
        <v>2395541</v>
      </c>
      <c r="E11" s="920">
        <f>'Acct Summary 7-9'!I81</f>
        <v>733775</v>
      </c>
      <c r="F11" s="921">
        <f>SUM(B11:E11)</f>
        <v>19367327</v>
      </c>
    </row>
    <row r="12" spans="1:8" ht="16.5" customHeight="1" thickTop="1">
      <c r="A12" s="509"/>
      <c r="B12" s="510"/>
      <c r="C12" s="2125" t="str">
        <f>IF(AND(F10&lt;0,F11&gt;=0,ABS(F10*3)&gt;ABS(F11)),A16,IF(AND(F10&lt;0,F11&gt;0,ABS(F10*3)&lt;=ABS(F11)),A17,IF(AND(F10&lt;0,F11&lt;0),A16,IF(F11=0,A19,A18))))</f>
        <v>Balanced - no deficit reduction plan is required.</v>
      </c>
      <c r="D12" s="2126"/>
      <c r="E12" s="2126"/>
      <c r="F12" s="2127"/>
    </row>
    <row r="13" spans="1:8" ht="19.5" customHeight="1">
      <c r="A13" s="511"/>
      <c r="B13" s="512"/>
      <c r="C13" s="2125"/>
      <c r="D13" s="2126"/>
      <c r="E13" s="2126"/>
      <c r="F13" s="2127"/>
      <c r="H13" s="502"/>
    </row>
    <row r="14" spans="1:8" ht="19.5" customHeight="1">
      <c r="A14" s="511"/>
      <c r="B14" s="512"/>
      <c r="C14" s="2125"/>
      <c r="D14" s="2126"/>
      <c r="E14" s="2126"/>
      <c r="F14" s="2127"/>
      <c r="H14" s="502"/>
    </row>
    <row r="15" spans="1:8" ht="17.25" customHeight="1">
      <c r="A15" s="511"/>
      <c r="B15" s="512"/>
      <c r="C15" s="2128"/>
      <c r="D15" s="2129"/>
      <c r="E15" s="2129"/>
      <c r="F15" s="2130"/>
      <c r="H15" s="502"/>
    </row>
    <row r="16" spans="1:8" ht="51.75" hidden="1" customHeight="1">
      <c r="A16" s="2124" t="s">
        <v>1752</v>
      </c>
      <c r="B16" s="2124"/>
      <c r="C16" s="2124"/>
      <c r="D16" s="2124"/>
      <c r="E16" s="2124"/>
      <c r="F16" s="210" t="s">
        <v>1104</v>
      </c>
    </row>
    <row r="17" spans="1:6" hidden="1">
      <c r="A17" s="210" t="s">
        <v>1306</v>
      </c>
      <c r="F17" s="513" t="s">
        <v>1105</v>
      </c>
    </row>
    <row r="18" spans="1:6" hidden="1">
      <c r="A18" s="210" t="s">
        <v>1307</v>
      </c>
      <c r="F18" s="210" t="s">
        <v>1140</v>
      </c>
    </row>
    <row r="19" spans="1:6" hidden="1">
      <c r="A19" s="210" t="s">
        <v>1139</v>
      </c>
      <c r="F19" s="210" t="s">
        <v>1107</v>
      </c>
    </row>
    <row r="20" spans="1:6" ht="14.25" customHeight="1"/>
    <row r="48" spans="3:3">
      <c r="C48" s="513"/>
    </row>
  </sheetData>
  <sheetProtection algorithmName="SHA-512" hashValue="jT+z6sNmKr2S9n7U9KLNhAxPvmbMWARBBpmmvIsiB4ko0HeHvEu11DwTJkLe+bh51gu54xh8EyIugVtBoxUJMA==" saltValue="am64HSkcfGIZ0QrxuVTwwQ==" spinCount="100000" sheet="1" objects="1" scenarios="1"/>
  <mergeCells count="8">
    <mergeCell ref="A1:F1"/>
    <mergeCell ref="A16:E16"/>
    <mergeCell ref="C12:F15"/>
    <mergeCell ref="A2:F2"/>
    <mergeCell ref="A3:F3"/>
    <mergeCell ref="A6:F6"/>
    <mergeCell ref="A4:F4"/>
    <mergeCell ref="A5:F5"/>
  </mergeCells>
  <printOptions headings="1"/>
  <pageMargins left="0.75" right="0.75" top="1" bottom="1" header="0.5" footer="0.5"/>
  <pageSetup scale="94" firstPageNumber="47" fitToHeight="0" orientation="landscape" useFirstPageNumber="1" r:id="rId1"/>
  <headerFooter alignWithMargins="0">
    <oddHeader xml:space="preserve">&amp;R&amp;8Page &amp;P
</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0">
    <tabColor indexed="39"/>
    <pageSetUpPr fitToPage="1"/>
  </sheetPr>
  <dimension ref="A1:L93"/>
  <sheetViews>
    <sheetView showGridLines="0" defaultGridColor="0" topLeftCell="A10" colorId="8" zoomScaleNormal="100" workbookViewId="0">
      <selection activeCell="D67" sqref="D67"/>
    </sheetView>
  </sheetViews>
  <sheetFormatPr baseColWidth="10" defaultColWidth="9.1640625" defaultRowHeight="12"/>
  <cols>
    <col min="1" max="1" width="2.6640625" style="174" customWidth="1"/>
    <col min="2" max="2" width="3.1640625" style="174" customWidth="1"/>
    <col min="3" max="3" width="96.1640625" style="501" customWidth="1"/>
    <col min="4" max="4" width="42.1640625" style="167" customWidth="1"/>
    <col min="5" max="5" width="3.83203125" style="228" customWidth="1"/>
    <col min="6" max="6" width="1" style="104" customWidth="1"/>
    <col min="7" max="16384" width="9.1640625" style="104"/>
  </cols>
  <sheetData>
    <row r="1" spans="1:5" ht="4.5" customHeight="1" thickBot="1">
      <c r="A1" s="514"/>
      <c r="B1" s="515"/>
      <c r="C1" s="516"/>
      <c r="D1" s="517"/>
    </row>
    <row r="2" spans="1:5" ht="16.5" customHeight="1" thickTop="1">
      <c r="A2" s="2146" t="str">
        <f>"FY "&amp;'AFR22'!E2&amp;" Audit Checklist"</f>
        <v>FY 2022 Audit Checklist</v>
      </c>
      <c r="B2" s="2147"/>
      <c r="C2" s="2147"/>
      <c r="D2" s="1473" t="str">
        <f>"RCDT: "&amp;COVER!A13&amp;""</f>
        <v>RCDT: 24032001026</v>
      </c>
      <c r="E2" s="1476"/>
    </row>
    <row r="3" spans="1:5" ht="21.75" customHeight="1">
      <c r="A3" s="2148"/>
      <c r="B3" s="2149"/>
      <c r="C3" s="2149"/>
      <c r="D3" s="1474" t="str">
        <f>"School District/Joint Agreement Name: "&amp;COVER!A17&amp;""</f>
        <v>School District/Joint Agreement Name: Coal City CUSD 1</v>
      </c>
      <c r="E3" s="1476"/>
    </row>
    <row r="4" spans="1:5" ht="15" customHeight="1">
      <c r="A4" s="2148"/>
      <c r="B4" s="2149"/>
      <c r="C4" s="2149"/>
      <c r="D4" s="1475" t="str">
        <f>"Auditor Name:  "&amp;COVER!T15&amp;""</f>
        <v>Auditor Name:  Tawnya Mack</v>
      </c>
      <c r="E4" s="1476"/>
    </row>
    <row r="5" spans="1:5" ht="21.75" customHeight="1">
      <c r="A5" s="2148"/>
      <c r="B5" s="2149"/>
      <c r="C5" s="2149"/>
      <c r="D5" s="1475" t="str">
        <f>"License #: "&amp;COVER!T23&amp;" License Expiration Date (below):"</f>
        <v>License #: 065-029342 License Expiration Date (below):</v>
      </c>
      <c r="E5" s="104"/>
    </row>
    <row r="6" spans="1:5" ht="10.5" customHeight="1">
      <c r="A6" s="2148"/>
      <c r="B6" s="2149"/>
      <c r="C6" s="2149"/>
      <c r="D6" s="1625">
        <f>COVER!X23</f>
        <v>45565</v>
      </c>
      <c r="E6" s="1476"/>
    </row>
    <row r="7" spans="1:5" ht="14.25" customHeight="1">
      <c r="A7" s="2148"/>
      <c r="B7" s="2149"/>
      <c r="C7" s="2149"/>
      <c r="D7" s="1626" t="str">
        <f>COVER!A48</f>
        <v>24-032-0010-26_AFR22 Coal City CUSD 1</v>
      </c>
      <c r="E7" s="1476"/>
    </row>
    <row r="8" spans="1:5" ht="17.25" customHeight="1">
      <c r="A8" s="1469"/>
      <c r="B8" s="1469"/>
      <c r="C8" s="1469"/>
      <c r="D8" s="1469"/>
      <c r="E8" s="1476"/>
    </row>
    <row r="9" spans="1:5">
      <c r="A9" s="2150" t="s">
        <v>1310</v>
      </c>
      <c r="B9" s="2151"/>
      <c r="C9" s="2151"/>
      <c r="D9" s="2152"/>
      <c r="E9" s="1471"/>
    </row>
    <row r="10" spans="1:5">
      <c r="A10" s="974"/>
      <c r="B10" s="979">
        <v>1</v>
      </c>
      <c r="C10" s="104" t="s">
        <v>1455</v>
      </c>
      <c r="D10" s="120"/>
      <c r="E10" s="1466"/>
    </row>
    <row r="11" spans="1:5" ht="14.25" customHeight="1">
      <c r="A11" s="974"/>
      <c r="B11" s="977">
        <f t="shared" ref="B11:B12" si="0">B10+1</f>
        <v>2</v>
      </c>
      <c r="C11" s="981" t="s">
        <v>1523</v>
      </c>
      <c r="D11" s="976"/>
      <c r="E11" s="1470"/>
    </row>
    <row r="12" spans="1:5" ht="14">
      <c r="A12" s="974"/>
      <c r="B12" s="980">
        <f t="shared" si="0"/>
        <v>3</v>
      </c>
      <c r="C12" s="2161" t="s">
        <v>1454</v>
      </c>
      <c r="D12" s="1929"/>
      <c r="E12" s="1466"/>
    </row>
    <row r="13" spans="1:5" ht="14">
      <c r="A13" s="974"/>
      <c r="B13" s="977"/>
      <c r="C13" s="978" t="s">
        <v>1204</v>
      </c>
      <c r="D13" s="975"/>
      <c r="E13" s="1470"/>
    </row>
    <row r="14" spans="1:5" ht="14.25" customHeight="1">
      <c r="A14" s="974"/>
      <c r="B14" s="977">
        <f>B12+1</f>
        <v>4</v>
      </c>
      <c r="C14" s="981" t="s">
        <v>1456</v>
      </c>
      <c r="D14" s="976"/>
      <c r="E14" s="1470"/>
    </row>
    <row r="15" spans="1:5" ht="14.25" customHeight="1">
      <c r="A15" s="974"/>
      <c r="B15" s="977">
        <v>5</v>
      </c>
      <c r="C15" s="981" t="s">
        <v>697</v>
      </c>
      <c r="D15" s="976"/>
      <c r="E15" s="1470"/>
    </row>
    <row r="16" spans="1:5" ht="14.25" customHeight="1">
      <c r="A16" s="974"/>
      <c r="B16" s="977">
        <v>6</v>
      </c>
      <c r="C16" s="981" t="s">
        <v>943</v>
      </c>
      <c r="D16" s="976"/>
      <c r="E16" s="1470"/>
    </row>
    <row r="17" spans="1:5" ht="14.25" customHeight="1">
      <c r="A17" s="974"/>
      <c r="B17" s="977">
        <v>7</v>
      </c>
      <c r="C17" s="982" t="s">
        <v>4862</v>
      </c>
      <c r="D17" s="976"/>
      <c r="E17" s="1470"/>
    </row>
    <row r="18" spans="1:5" ht="14.25" customHeight="1">
      <c r="A18" s="974"/>
      <c r="B18" s="983">
        <v>8</v>
      </c>
      <c r="C18" s="984" t="s">
        <v>1205</v>
      </c>
      <c r="D18" s="976"/>
      <c r="E18" s="1470"/>
    </row>
    <row r="19" spans="1:5" ht="18" customHeight="1">
      <c r="A19" s="2153" t="s">
        <v>908</v>
      </c>
      <c r="B19" s="2154"/>
      <c r="C19" s="2154"/>
      <c r="D19" s="2155"/>
      <c r="E19" s="1471"/>
    </row>
    <row r="20" spans="1:5" ht="13.5" customHeight="1">
      <c r="A20" s="2156" t="s">
        <v>593</v>
      </c>
      <c r="B20" s="2157"/>
      <c r="C20" s="2157"/>
      <c r="D20" s="2158"/>
      <c r="E20" s="1471"/>
    </row>
    <row r="21" spans="1:5" ht="12.75" customHeight="1">
      <c r="A21" s="558" t="s">
        <v>1311</v>
      </c>
      <c r="B21" s="559"/>
      <c r="C21" s="560"/>
      <c r="D21" s="561"/>
      <c r="E21" s="1471"/>
    </row>
    <row r="22" spans="1:5" ht="12.75" customHeight="1">
      <c r="A22" s="562" t="s">
        <v>1422</v>
      </c>
      <c r="B22" s="273"/>
      <c r="C22" s="143"/>
      <c r="D22" s="563"/>
      <c r="E22" s="1471"/>
    </row>
    <row r="23" spans="1:5" ht="6.75" customHeight="1" thickBot="1">
      <c r="A23" s="564"/>
      <c r="B23" s="565"/>
      <c r="C23" s="566"/>
      <c r="D23" s="567"/>
      <c r="E23" s="1471"/>
    </row>
    <row r="24" spans="1:5" s="110" customFormat="1" ht="13" thickTop="1">
      <c r="A24" s="568"/>
      <c r="B24" s="569" t="s">
        <v>1312</v>
      </c>
      <c r="C24" s="570"/>
      <c r="D24" s="571" t="s">
        <v>634</v>
      </c>
      <c r="E24" s="1471"/>
    </row>
    <row r="25" spans="1:5">
      <c r="A25" s="518"/>
      <c r="B25" s="519">
        <v>1</v>
      </c>
      <c r="C25" s="2164" t="s">
        <v>262</v>
      </c>
      <c r="D25" s="2165"/>
      <c r="E25" s="1471"/>
    </row>
    <row r="26" spans="1:5" ht="14">
      <c r="A26" s="550"/>
      <c r="B26" s="551">
        <v>2</v>
      </c>
      <c r="C26" s="2162" t="s">
        <v>1457</v>
      </c>
      <c r="D26" s="2163"/>
      <c r="E26" s="1471"/>
    </row>
    <row r="27" spans="1:5" ht="12.25" customHeight="1">
      <c r="A27" s="550"/>
      <c r="B27" s="551"/>
      <c r="C27" s="552" t="s">
        <v>857</v>
      </c>
      <c r="D27" s="553" t="str">
        <f>IF(COVER!O11="X","CASH",IF(COVER!O12="X","ACCRUAL ","PLEASE CHECK AN ACCOUNTING BASIS."))</f>
        <v>CASH</v>
      </c>
      <c r="E27" s="1470"/>
    </row>
    <row r="28" spans="1:5" ht="12.25" customHeight="1">
      <c r="A28" s="550"/>
      <c r="B28" s="551"/>
      <c r="C28" s="552" t="s">
        <v>1458</v>
      </c>
      <c r="D28" s="553" t="str">
        <f>IF(COVER!B5="X","SCHOOL DISTRICT",IF(COVER!B6="X","JOINT AGREEMENT","PLEASE CHECK SCHOOL DISTRICT OR JOINT AGREEMENT."))</f>
        <v>SCHOOL DISTRICT</v>
      </c>
      <c r="E28" s="1470"/>
    </row>
    <row r="29" spans="1:5" ht="12.25" customHeight="1">
      <c r="A29" s="550"/>
      <c r="B29" s="551"/>
      <c r="C29" s="552" t="s">
        <v>1071</v>
      </c>
      <c r="D29" s="553" t="str">
        <f>IF(COVER!O11="X","OK",IF(AND('Aud Quest 2'!J88=0,'Aud Quest 2'!I75&lt;DATE(2017,12,31)),"ENTER ACCOUNTING INFO",IF(AND('Aud Quest 2'!J88&gt;0,'Aud Quest 2'!I75&lt;DATE(2017,12,31)),"OK")))</f>
        <v>OK</v>
      </c>
      <c r="E29" s="1470"/>
    </row>
    <row r="30" spans="1:5" ht="12" hidden="1" customHeight="1">
      <c r="A30" s="525"/>
      <c r="B30" s="554"/>
      <c r="C30" s="521" t="s">
        <v>876</v>
      </c>
      <c r="D30" s="524" t="str">
        <f>IF(AND(COVER!J29="X",COVER!J31="X",COVER!L29&lt;&gt;"X"),"OK",IF(AND(COVER!J29="X",COVER!J31&lt;&gt;"X",COVER!L31="X"),"NO FINDINGS WERE ISSUED",IF(AND(COVER!L29="X",COVER!J31&lt;&gt;"X"),"OK","PLEASE CHECK YES or NO.")))</f>
        <v>PLEASE CHECK YES or NO.</v>
      </c>
      <c r="E30" s="1470"/>
    </row>
    <row r="31" spans="1:5" ht="24" hidden="1" customHeight="1">
      <c r="A31" s="525"/>
      <c r="B31" s="554"/>
      <c r="C31" s="521" t="s">
        <v>754</v>
      </c>
      <c r="D31" s="526" t="b">
        <f>IF('Aud Quest 2'!B51="X",IF('Aud Quest 2'!F51&gt;"00/00/00 ","Enter Effective Date","ok"))</f>
        <v>0</v>
      </c>
      <c r="E31" s="1470"/>
    </row>
    <row r="32" spans="1:5">
      <c r="A32" s="520"/>
      <c r="B32" s="554"/>
      <c r="C32" s="523" t="s">
        <v>1106</v>
      </c>
      <c r="D32" s="524" t="str">
        <f>IF(AND('DeficitAFRSum Calc 47'!F10&lt;0,'DeficitAFRSum Calc 47'!F11&gt;=0,ABS('DeficitAFRSum Calc 47'!F10*3)&gt;ABS('DeficitAFRSum Calc 47'!F11)),'DeficitAFRSum Calc 47'!F16,IF(AND('DeficitAFRSum Calc 47'!F10&lt;0,'DeficitAFRSum Calc 47'!F11&gt;0,ABS('DeficitAFRSum Calc 47'!F10*3)&lt;=ABS('DeficitAFRSum Calc 47'!F11)),'DeficitAFRSum Calc 47'!F17,IF(AND('DeficitAFRSum Calc 47'!F10&lt;0,'DeficitAFRSum Calc 47'!F11&lt;0),'DeficitAFRSum Calc 47'!F16,IF('DeficitAFRSum Calc 47'!F11=0,'DeficitAFRSum Calc 47'!F19,'DeficitAFRSum Calc 47'!F18))))</f>
        <v>Congratulations! You have a balanced AFR.</v>
      </c>
      <c r="E32" s="1470"/>
    </row>
    <row r="33" spans="1:12" ht="12.5" customHeight="1">
      <c r="A33" s="518"/>
      <c r="B33" s="551">
        <f>B26+1</f>
        <v>3</v>
      </c>
      <c r="C33" s="527" t="s">
        <v>738</v>
      </c>
      <c r="D33" s="528"/>
      <c r="E33" s="1471"/>
    </row>
    <row r="34" spans="1:12">
      <c r="A34" s="520"/>
      <c r="B34" s="529"/>
      <c r="C34" s="523" t="s">
        <v>211</v>
      </c>
      <c r="D34" s="530" t="str">
        <f>IF(SUM('FP Info 3'!J10:L10)&lt;=0.0999999,"OK","CORRECT THE TAX RATES BY MOVING THE DECIMAL TWO PLACES TO THE LEFT.")</f>
        <v>OK</v>
      </c>
      <c r="E34" s="1472"/>
      <c r="F34" s="245"/>
      <c r="G34" s="245"/>
      <c r="H34" s="245"/>
      <c r="I34" s="245"/>
      <c r="J34" s="245"/>
    </row>
    <row r="35" spans="1:12">
      <c r="A35" s="520"/>
      <c r="B35" s="555"/>
      <c r="C35" s="523" t="s">
        <v>1460</v>
      </c>
      <c r="D35" s="530" t="str">
        <f>IF(OR('FP Info 3'!D10="",'FP Info 3'!F10="",'FP Info 3'!H10="",'FP Info 3'!L10=""),"ENTRY IS REQUIRED!  IF NO TAX RATE, ENTER 0 IN CELL.","OK")</f>
        <v>OK</v>
      </c>
      <c r="E35" s="1470"/>
      <c r="F35" s="245"/>
      <c r="G35" s="245"/>
      <c r="H35" s="245"/>
      <c r="I35" s="245"/>
      <c r="J35" s="245"/>
    </row>
    <row r="36" spans="1:12">
      <c r="A36" s="520"/>
      <c r="B36" s="555"/>
      <c r="C36" s="523" t="s">
        <v>879</v>
      </c>
      <c r="D36" s="522" t="str">
        <f>IF(OR(COVER!B6="x",'FP Info 3'!B32="X",'FP Info 3'!B33="X"),"OK","ENTRY IS REQUIRED!")</f>
        <v>OK</v>
      </c>
      <c r="E36" s="1470"/>
    </row>
    <row r="37" spans="1:12">
      <c r="A37" s="525"/>
      <c r="B37" s="555"/>
      <c r="C37" s="523" t="s">
        <v>1459</v>
      </c>
      <c r="D37" s="533" t="str">
        <f>IF(AND('FP Info 3'!B45="",'FP Info 3'!B46="",'FP Info 3'!B47="",'FP Info 3'!B48="",'FP Info 3'!B49="",'FP Info 3'!B50="",'FP Info 3'!B51="",'FP Info 3'!B52=""),"NO","YES")</f>
        <v>NO</v>
      </c>
      <c r="E37" s="1470"/>
    </row>
    <row r="38" spans="1:12" s="534" customFormat="1" ht="12.75" customHeight="1">
      <c r="A38" s="531"/>
      <c r="B38" s="551">
        <f>B33+1</f>
        <v>4</v>
      </c>
      <c r="C38" s="532" t="s">
        <v>698</v>
      </c>
      <c r="D38" s="533"/>
      <c r="E38" s="1470"/>
    </row>
    <row r="39" spans="1:12" s="534" customFormat="1" ht="13">
      <c r="A39" s="535"/>
      <c r="B39" s="551"/>
      <c r="C39" s="536" t="s">
        <v>739</v>
      </c>
      <c r="D39" s="522" t="str">
        <f>IF('Assets-Liab 5-6'!C4&lt;-0.49, "ERROR!","OK")</f>
        <v>OK</v>
      </c>
      <c r="E39" s="1470"/>
    </row>
    <row r="40" spans="1:12" ht="13">
      <c r="A40" s="535"/>
      <c r="B40" s="551"/>
      <c r="C40" s="536" t="s">
        <v>254</v>
      </c>
      <c r="D40" s="522" t="str">
        <f>IF('Assets-Liab 5-6'!D4&lt;-0.49, "ERROR!","OK")</f>
        <v>OK</v>
      </c>
      <c r="E40" s="1470"/>
      <c r="L40" s="109"/>
    </row>
    <row r="41" spans="1:12" ht="13">
      <c r="A41" s="535"/>
      <c r="B41" s="551"/>
      <c r="C41" s="536" t="s">
        <v>699</v>
      </c>
      <c r="D41" s="522" t="str">
        <f>IF('Assets-Liab 5-6'!E4&lt;-0.49, "ERROR!","OK")</f>
        <v>OK</v>
      </c>
      <c r="E41" s="1470"/>
    </row>
    <row r="42" spans="1:12" ht="13">
      <c r="A42" s="535"/>
      <c r="B42" s="551"/>
      <c r="C42" s="536" t="s">
        <v>255</v>
      </c>
      <c r="D42" s="522" t="str">
        <f>IF('Assets-Liab 5-6'!F4&lt;-0.49, "ERROR!","OK")</f>
        <v>OK</v>
      </c>
      <c r="E42" s="1470"/>
    </row>
    <row r="43" spans="1:12" ht="13">
      <c r="A43" s="535"/>
      <c r="B43" s="551"/>
      <c r="C43" s="536" t="s">
        <v>256</v>
      </c>
      <c r="D43" s="522" t="str">
        <f>IF('Assets-Liab 5-6'!G4&lt;-0.49, "ERROR!","OK")</f>
        <v>OK</v>
      </c>
      <c r="E43" s="1470"/>
    </row>
    <row r="44" spans="1:12" ht="13">
      <c r="A44" s="535"/>
      <c r="B44" s="551"/>
      <c r="C44" s="536" t="s">
        <v>700</v>
      </c>
      <c r="D44" s="522" t="str">
        <f>IF('Assets-Liab 5-6'!H4&lt;-0.49, "ERROR!","OK")</f>
        <v>OK</v>
      </c>
      <c r="E44" s="1470"/>
    </row>
    <row r="45" spans="1:12" ht="13">
      <c r="A45" s="535"/>
      <c r="B45" s="551"/>
      <c r="C45" s="536" t="s">
        <v>257</v>
      </c>
      <c r="D45" s="522" t="str">
        <f>IF('Assets-Liab 5-6'!I4&lt;-0.49, "ERROR!","OK")</f>
        <v>OK</v>
      </c>
      <c r="E45" s="1470"/>
    </row>
    <row r="46" spans="1:12" ht="13">
      <c r="A46" s="535"/>
      <c r="B46" s="551"/>
      <c r="C46" s="536" t="s">
        <v>701</v>
      </c>
      <c r="D46" s="522" t="str">
        <f>IF('Assets-Liab 5-6'!J4&lt;-0.49, "ERROR!","OK")</f>
        <v>OK</v>
      </c>
      <c r="E46" s="1470"/>
    </row>
    <row r="47" spans="1:12" ht="13">
      <c r="A47" s="535"/>
      <c r="B47" s="551"/>
      <c r="C47" s="536" t="s">
        <v>258</v>
      </c>
      <c r="D47" s="522" t="str">
        <f>IF('Assets-Liab 5-6'!K4&lt;-0.49, "ERROR!","OK")</f>
        <v>OK</v>
      </c>
      <c r="E47" s="1470"/>
    </row>
    <row r="48" spans="1:12">
      <c r="A48" s="537"/>
      <c r="B48" s="538">
        <f>B38+1</f>
        <v>5</v>
      </c>
      <c r="C48" s="2166" t="s">
        <v>476</v>
      </c>
      <c r="D48" s="2167"/>
      <c r="E48" s="1471"/>
    </row>
    <row r="49" spans="1:5" ht="13">
      <c r="A49" s="537"/>
      <c r="B49" s="539"/>
      <c r="C49" s="540" t="s">
        <v>1074</v>
      </c>
      <c r="D49" s="541" t="str">
        <f>IF(SUM('Assets-Liab 5-6'!C13)&lt;&gt;SUM('Assets-Liab 5-6'!C41),"ERROR!","OK")</f>
        <v>OK</v>
      </c>
      <c r="E49" s="1470"/>
    </row>
    <row r="50" spans="1:5" ht="13">
      <c r="A50" s="537"/>
      <c r="B50" s="539"/>
      <c r="C50" s="540" t="s">
        <v>1075</v>
      </c>
      <c r="D50" s="541" t="str">
        <f>IF(SUM('Assets-Liab 5-6'!D13)&lt;&gt;SUM('Assets-Liab 5-6'!D41),"ERROR!","OK")</f>
        <v>OK</v>
      </c>
      <c r="E50" s="1470"/>
    </row>
    <row r="51" spans="1:5" ht="13">
      <c r="A51" s="537"/>
      <c r="B51" s="539"/>
      <c r="C51" s="540" t="s">
        <v>1076</v>
      </c>
      <c r="D51" s="541" t="str">
        <f>IF(SUM('Assets-Liab 5-6'!E13)&lt;&gt;SUM('Assets-Liab 5-6'!E41),"ERROR!","OK")</f>
        <v>OK</v>
      </c>
      <c r="E51" s="1470"/>
    </row>
    <row r="52" spans="1:5" ht="13">
      <c r="A52" s="537"/>
      <c r="B52" s="539"/>
      <c r="C52" s="540" t="s">
        <v>1077</v>
      </c>
      <c r="D52" s="541" t="str">
        <f>IF(SUM('Assets-Liab 5-6'!F13)&lt;&gt;SUM('Assets-Liab 5-6'!F41),"ERROR!","OK")</f>
        <v>OK</v>
      </c>
      <c r="E52" s="1470"/>
    </row>
    <row r="53" spans="1:5" ht="13">
      <c r="A53" s="537"/>
      <c r="B53" s="539"/>
      <c r="C53" s="540" t="s">
        <v>1078</v>
      </c>
      <c r="D53" s="541" t="str">
        <f>IF(SUM('Assets-Liab 5-6'!G13)&lt;&gt;SUM('Assets-Liab 5-6'!G41),"ERROR!","OK")</f>
        <v>OK</v>
      </c>
      <c r="E53" s="1470"/>
    </row>
    <row r="54" spans="1:5" ht="13">
      <c r="A54" s="537"/>
      <c r="B54" s="539"/>
      <c r="C54" s="540" t="s">
        <v>1079</v>
      </c>
      <c r="D54" s="541" t="str">
        <f>IF(SUM('Assets-Liab 5-6'!H13)&lt;&gt;SUM('Assets-Liab 5-6'!H41),"ERROR!","OK")</f>
        <v>OK</v>
      </c>
      <c r="E54" s="1470"/>
    </row>
    <row r="55" spans="1:5" ht="13">
      <c r="A55" s="537"/>
      <c r="B55" s="539"/>
      <c r="C55" s="540" t="s">
        <v>1080</v>
      </c>
      <c r="D55" s="541" t="str">
        <f>IF(SUM('Assets-Liab 5-6'!I13)&lt;&gt;SUM('Assets-Liab 5-6'!I41),"ERROR!","OK")</f>
        <v>OK</v>
      </c>
      <c r="E55" s="1470"/>
    </row>
    <row r="56" spans="1:5" ht="13">
      <c r="A56" s="537"/>
      <c r="B56" s="539"/>
      <c r="C56" s="540" t="s">
        <v>1081</v>
      </c>
      <c r="D56" s="541" t="str">
        <f>IF(SUM('Assets-Liab 5-6'!J13)&lt;&gt;SUM('Assets-Liab 5-6'!J41),"ERROR!","OK")</f>
        <v>OK</v>
      </c>
      <c r="E56" s="1470"/>
    </row>
    <row r="57" spans="1:5" ht="13">
      <c r="A57" s="537"/>
      <c r="B57" s="539"/>
      <c r="C57" s="540" t="s">
        <v>1082</v>
      </c>
      <c r="D57" s="541" t="str">
        <f>IF(SUM('Assets-Liab 5-6'!K13)&lt;&gt;SUM('Assets-Liab 5-6'!K41),"ERROR!","OK")</f>
        <v>OK</v>
      </c>
      <c r="E57" s="1470"/>
    </row>
    <row r="58" spans="1:5" ht="13">
      <c r="A58" s="537"/>
      <c r="B58" s="539"/>
      <c r="C58" s="540" t="s">
        <v>1083</v>
      </c>
      <c r="D58" s="541" t="str">
        <f>IF(SUM('Assets-Liab 5-6'!L13)&lt;&gt;('Assets-Liab 5-6'!L41),"ERROR!","OK")</f>
        <v>OK</v>
      </c>
      <c r="E58" s="1470"/>
    </row>
    <row r="59" spans="1:5" ht="13">
      <c r="A59" s="537"/>
      <c r="B59" s="539"/>
      <c r="C59" s="540" t="s">
        <v>1084</v>
      </c>
      <c r="D59" s="541" t="str">
        <f>IF(SUM('Assets-Liab 5-6'!M23)&lt;&gt;('Assets-Liab 5-6'!M41),"ERROR!","OK")</f>
        <v>OK</v>
      </c>
      <c r="E59" s="1470"/>
    </row>
    <row r="60" spans="1:5" ht="13">
      <c r="A60" s="537"/>
      <c r="B60" s="539"/>
      <c r="C60" s="540" t="s">
        <v>1085</v>
      </c>
      <c r="D60" s="541" t="str">
        <f>IF(SUM('Assets-Liab 5-6'!N23)&lt;&gt;('Assets-Liab 5-6'!N41),"ERROR!","OK")</f>
        <v>OK</v>
      </c>
      <c r="E60" s="1470"/>
    </row>
    <row r="61" spans="1:5">
      <c r="A61" s="520"/>
      <c r="B61" s="538">
        <f>B48+1</f>
        <v>6</v>
      </c>
      <c r="C61" s="2159" t="s">
        <v>702</v>
      </c>
      <c r="D61" s="2160"/>
      <c r="E61" s="1471"/>
    </row>
    <row r="62" spans="1:5" s="534" customFormat="1" ht="13">
      <c r="A62" s="520"/>
      <c r="B62" s="529"/>
      <c r="C62" s="536" t="s">
        <v>1086</v>
      </c>
      <c r="D62" s="542" t="str">
        <f>IF('Assets-Liab 5-6'!C38+'Assets-Liab 5-6'!C39='Acct Summary 7-9'!C81,"OK","ERROR!")</f>
        <v>OK</v>
      </c>
      <c r="E62" s="1470"/>
    </row>
    <row r="63" spans="1:5" ht="13">
      <c r="A63" s="520"/>
      <c r="B63" s="529"/>
      <c r="C63" s="536" t="s">
        <v>1087</v>
      </c>
      <c r="D63" s="542" t="str">
        <f>IF((('Assets-Liab 5-6'!D38+'Assets-Liab 5-6'!D39) ='Acct Summary 7-9'!D81), "OK", "ERROR!" )</f>
        <v>OK</v>
      </c>
      <c r="E63" s="1470"/>
    </row>
    <row r="64" spans="1:5" s="534" customFormat="1" ht="13">
      <c r="A64" s="520"/>
      <c r="B64" s="529"/>
      <c r="C64" s="536" t="s">
        <v>1088</v>
      </c>
      <c r="D64" s="542" t="str">
        <f>IF((('Assets-Liab 5-6'!E38 + 'Assets-Liab 5-6'!E39) ='Acct Summary 7-9'!E81), "OK", "ERROR!" )</f>
        <v>OK</v>
      </c>
      <c r="E64" s="1470"/>
    </row>
    <row r="65" spans="1:5" ht="13">
      <c r="A65" s="520"/>
      <c r="B65" s="529"/>
      <c r="C65" s="536" t="s">
        <v>1089</v>
      </c>
      <c r="D65" s="542" t="str">
        <f>IF((('Assets-Liab 5-6'!F38 + 'Assets-Liab 5-6'!F39) ='Acct Summary 7-9'!F81), "OK", "ERROR!" )</f>
        <v>OK</v>
      </c>
      <c r="E65" s="1470"/>
    </row>
    <row r="66" spans="1:5" ht="12.75" customHeight="1">
      <c r="A66" s="520"/>
      <c r="B66" s="529"/>
      <c r="C66" s="536" t="s">
        <v>1097</v>
      </c>
      <c r="D66" s="542" t="str">
        <f>IF((('Assets-Liab 5-6'!G38 + 'Assets-Liab 5-6'!G39) ='Acct Summary 7-9'!G81), "OK", "ERROR!" )</f>
        <v>OK</v>
      </c>
      <c r="E66" s="1470"/>
    </row>
    <row r="67" spans="1:5" ht="13">
      <c r="A67" s="520"/>
      <c r="B67" s="529"/>
      <c r="C67" s="536" t="s">
        <v>1090</v>
      </c>
      <c r="D67" s="542" t="str">
        <f>IF((('Assets-Liab 5-6'!H38 + 'Assets-Liab 5-6'!H39) ='Acct Summary 7-9'!H81), "OK", "ERROR!" )</f>
        <v>OK</v>
      </c>
      <c r="E67" s="1470"/>
    </row>
    <row r="68" spans="1:5" ht="12.75" customHeight="1">
      <c r="A68" s="520"/>
      <c r="B68" s="529"/>
      <c r="C68" s="536" t="s">
        <v>1091</v>
      </c>
      <c r="D68" s="542" t="str">
        <f>IF((('Assets-Liab 5-6'!I38 + 'Assets-Liab 5-6'!I39) ='Acct Summary 7-9'!I81), "OK", "ERROR!" )</f>
        <v>OK</v>
      </c>
      <c r="E68" s="1470"/>
    </row>
    <row r="69" spans="1:5" ht="13">
      <c r="A69" s="520"/>
      <c r="B69" s="529"/>
      <c r="C69" s="536" t="s">
        <v>1092</v>
      </c>
      <c r="D69" s="542" t="str">
        <f>IF((('Assets-Liab 5-6'!J38 + 'Assets-Liab 5-6'!J39) ='Acct Summary 7-9'!J81), "OK", "ERROR!" )</f>
        <v>OK</v>
      </c>
      <c r="E69" s="1470"/>
    </row>
    <row r="70" spans="1:5" ht="13">
      <c r="A70" s="535"/>
      <c r="B70" s="529"/>
      <c r="C70" s="536" t="s">
        <v>1098</v>
      </c>
      <c r="D70" s="542" t="str">
        <f>IF((('Assets-Liab 5-6'!K38 + 'Assets-Liab 5-6'!K39) ='Acct Summary 7-9'!K81), "OK", "ERROR!" )</f>
        <v>OK</v>
      </c>
      <c r="E70" s="1470"/>
    </row>
    <row r="71" spans="1:5">
      <c r="A71" s="518"/>
      <c r="B71" s="551">
        <f>B61+1+1</f>
        <v>8</v>
      </c>
      <c r="C71" s="556" t="s">
        <v>1524</v>
      </c>
      <c r="D71" s="543"/>
      <c r="E71" s="1471"/>
    </row>
    <row r="72" spans="1:5">
      <c r="A72" s="537"/>
      <c r="B72" s="551"/>
      <c r="C72" s="557" t="s">
        <v>910</v>
      </c>
      <c r="D72" s="543"/>
      <c r="E72" s="1471"/>
    </row>
    <row r="73" spans="1:5">
      <c r="A73" s="520"/>
      <c r="B73" s="529"/>
      <c r="C73" s="521" t="s">
        <v>1525</v>
      </c>
      <c r="D73" s="542" t="str">
        <f>IF('Short-Term Long-Term Debt 26'!F49=SUM(,'Acct Summary 7-9'!C33:K33),"OK","ERROR!")</f>
        <v>OK</v>
      </c>
      <c r="E73" s="1470"/>
    </row>
    <row r="74" spans="1:5">
      <c r="A74" s="520"/>
      <c r="B74" s="529"/>
      <c r="C74" s="521" t="s">
        <v>4863</v>
      </c>
      <c r="D74" s="542" t="str">
        <f>IF('Expenditures 16-24'!H174&lt;&gt;'Short-Term Long-Term Debt 26'!H49,"ERROR!","OK")</f>
        <v>OK</v>
      </c>
      <c r="E74" s="1470"/>
    </row>
    <row r="75" spans="1:5">
      <c r="A75" s="518"/>
      <c r="B75" s="538">
        <f>B71+1</f>
        <v>9</v>
      </c>
      <c r="C75" s="2159" t="s">
        <v>1753</v>
      </c>
      <c r="D75" s="2160"/>
      <c r="E75" s="1471"/>
    </row>
    <row r="76" spans="1:5">
      <c r="A76" s="518"/>
      <c r="B76" s="538"/>
      <c r="C76" s="521" t="s">
        <v>1093</v>
      </c>
      <c r="D76" s="544" t="str">
        <f>IF(SUM('Acct Summary 7-9'!C27:K27) =SUM( 'Acct Summary 7-9'!C49:K49),"OK", "ERROR")</f>
        <v>OK</v>
      </c>
      <c r="E76" s="1470"/>
    </row>
    <row r="77" spans="1:5" ht="13">
      <c r="A77" s="520"/>
      <c r="B77" s="529"/>
      <c r="C77" s="536" t="s">
        <v>1094</v>
      </c>
      <c r="D77" s="542" t="str">
        <f>IF(SUM('Acct Summary 7-9'!C28:K28)=SUM('Acct Summary 7-9'!C50:K50),"OK","ERROR!")</f>
        <v>OK</v>
      </c>
      <c r="E77" s="1470"/>
    </row>
    <row r="78" spans="1:5" ht="26">
      <c r="A78" s="545"/>
      <c r="B78" s="529"/>
      <c r="C78" s="536" t="s">
        <v>1313</v>
      </c>
      <c r="D78" s="544" t="str">
        <f>IF(SUM('Acct Summary 7-9'!C42:K42)&gt;=SUM( 'Acct Summary 7-9'!C74:K74),"OK", "ERROR")</f>
        <v>OK</v>
      </c>
      <c r="E78" s="1470"/>
    </row>
    <row r="79" spans="1:5">
      <c r="A79" s="518"/>
      <c r="B79" s="538">
        <f>B75+1</f>
        <v>10</v>
      </c>
      <c r="C79" s="532" t="s">
        <v>1518</v>
      </c>
      <c r="D79" s="546"/>
      <c r="E79" s="1471"/>
    </row>
    <row r="80" spans="1:5" ht="13">
      <c r="A80" s="520"/>
      <c r="B80" s="529"/>
      <c r="C80" s="536" t="s">
        <v>1109</v>
      </c>
      <c r="D80" s="542" t="str" cm="1">
        <f t="array" ref="D80">IF(SUM('Assets-Liab 5-6'!C38:H38+'Assets-Liab 5-6'!J38)&gt;=SUM('Rest Tax Levies-Tort Im 27'!G25:K25),"OK","ERROR")</f>
        <v>OK</v>
      </c>
      <c r="E80" s="1470"/>
    </row>
    <row r="81" spans="1:5" ht="13">
      <c r="A81" s="520"/>
      <c r="B81" s="529"/>
      <c r="C81" s="536" t="s">
        <v>1147</v>
      </c>
      <c r="D81" s="542" t="str">
        <f>IF(SUM('Assets-Liab 5-6'!C39:K39)&gt;0,"OK","ENTRY IS REQUIRED!")</f>
        <v>OK</v>
      </c>
      <c r="E81" s="1470"/>
    </row>
    <row r="82" spans="1:5" ht="13">
      <c r="A82" s="520"/>
      <c r="B82" s="547">
        <f>B79+1</f>
        <v>11</v>
      </c>
      <c r="C82" s="572" t="s">
        <v>4864</v>
      </c>
      <c r="D82" s="542"/>
      <c r="E82" s="1470"/>
    </row>
    <row r="83" spans="1:5" ht="13">
      <c r="A83" s="520"/>
      <c r="B83" s="529"/>
      <c r="C83" s="536" t="s">
        <v>1426</v>
      </c>
      <c r="D83" s="542" t="str">
        <f>IF(ISNUMBER('Acct Summary 7-9'!C9),"OK","ENTRY IS REQUIRED!")</f>
        <v>OK</v>
      </c>
      <c r="E83" s="1470"/>
    </row>
    <row r="84" spans="1:5">
      <c r="A84" s="537"/>
      <c r="B84" s="538">
        <f>B79+1+1</f>
        <v>12</v>
      </c>
      <c r="C84" s="548" t="s">
        <v>4834</v>
      </c>
      <c r="D84" s="549" t="str">
        <f>IF(OR(COVER!$B$6="X",'PCTC-OEPP 37-39'!F98&gt;0),"OK","PLEASE ENTER 9 MO ADA.")</f>
        <v>OK</v>
      </c>
      <c r="E84" s="1470"/>
    </row>
    <row r="85" spans="1:5">
      <c r="A85" s="518"/>
      <c r="B85" s="538">
        <v>13</v>
      </c>
      <c r="C85" s="548" t="s">
        <v>4835</v>
      </c>
      <c r="D85" s="549" t="str">
        <f>IF(OR(COVER!$B$6="X",ISNUMBER('PCTC-OEPP 37-39'!F192)),"OK","PLEASE ENTER AMOUNT or 0.")</f>
        <v>OK</v>
      </c>
      <c r="E85" s="1470"/>
    </row>
    <row r="86" spans="1:5">
      <c r="A86" s="518"/>
      <c r="B86" s="538">
        <v>14</v>
      </c>
      <c r="C86" s="548" t="s">
        <v>4836</v>
      </c>
      <c r="D86" s="549" t="str">
        <f>IF(OR(COVER!$B$6="X",ISNUMBER('PCTC-OEPP 37-39'!F193)),"OK","PLEASE ENTER AMOUNT or 0.")</f>
        <v>OK</v>
      </c>
      <c r="E86" s="1470"/>
    </row>
    <row r="87" spans="1:5" ht="26">
      <c r="A87" s="518"/>
      <c r="B87" s="538">
        <v>15</v>
      </c>
      <c r="C87" s="1465" t="s">
        <v>4837</v>
      </c>
      <c r="D87" s="960" t="str">
        <f>IF('Contracts Paid in CY 40'!A20="","PLEASE ENTER CONTRACTS PAID IN CURRENT YEAR.  IF NONE, STATE NO CONTRACTS.","OK")</f>
        <v>OK</v>
      </c>
      <c r="E87" s="1466"/>
    </row>
    <row r="88" spans="1:5">
      <c r="A88" s="518"/>
      <c r="B88" s="538">
        <v>16</v>
      </c>
      <c r="C88" s="548" t="s">
        <v>4838</v>
      </c>
      <c r="D88" s="541" t="str">
        <f>IF('Shared Outsourced Services 42'!B8="X","OK",IF('Shared Outsourced Services 42'!K34&gt;0,"OK","ENTRY REQUIRED!"))</f>
        <v>OK</v>
      </c>
      <c r="E88" s="1470"/>
    </row>
    <row r="89" spans="1:5">
      <c r="A89" s="537"/>
      <c r="B89" s="538">
        <v>17</v>
      </c>
      <c r="C89" s="548" t="s">
        <v>4839</v>
      </c>
      <c r="D89" s="541" t="str">
        <f>IF(COVER!B5="X",IF('AC 43'!L19=0,"ENTER BUDGET DATA!","OK"),"OK")</f>
        <v>OK</v>
      </c>
      <c r="E89" s="1470"/>
    </row>
    <row r="90" spans="1:5">
      <c r="A90" s="537"/>
      <c r="B90" s="538">
        <v>18</v>
      </c>
      <c r="C90" s="548" t="s">
        <v>4865</v>
      </c>
      <c r="D90" s="1018" t="str">
        <f>'Rest Tax Levies-Tort Im 27'!G47</f>
        <v>OK</v>
      </c>
      <c r="E90" s="1470"/>
    </row>
    <row r="91" spans="1:5">
      <c r="A91" s="537"/>
      <c r="B91" s="538">
        <v>19</v>
      </c>
      <c r="C91" s="548" t="s">
        <v>1601</v>
      </c>
      <c r="D91" s="1018" t="str">
        <f>IF(OR('Assets-Liab 5-6'!C45="",'Assets-Liab 5-6'!C48="",'Assets-Liab 5-6'!C49="",'Acct Summary 7-9'!C85="",'Expenditures 16-24'!H33="",'Revenues 10-15'!C82=""),"ENTRY IS REQUIRED!  IF ZERO, ENTER 0 in cell.","OK")</f>
        <v>OK</v>
      </c>
      <c r="E91" s="1470"/>
    </row>
    <row r="92" spans="1:5">
      <c r="A92" s="537"/>
      <c r="B92" s="538">
        <v>20</v>
      </c>
      <c r="C92" s="548" t="s">
        <v>4840</v>
      </c>
      <c r="D92" s="1018" t="str">
        <f>IF(AND('CARES CRRSA ARP 28-35'!C42="OK",'CARES CRRSA ARP 28-35'!D42="OK",'CARES CRRSA ARP 28-35'!F42="OK",'CARES CRRSA ARP 28-35'!G42="OK",'CARES CRRSA ARP 28-35'!H42="OK",'CARES CRRSA ARP 28-35'!K42="OK",'CARES CRRSA ARP 28-35'!L42="OK"),"OK","ERROR")</f>
        <v>OK</v>
      </c>
      <c r="E92" s="1470"/>
    </row>
    <row r="93" spans="1:5">
      <c r="A93" s="537"/>
      <c r="B93" s="538">
        <v>21</v>
      </c>
      <c r="C93" s="548" t="s">
        <v>4841</v>
      </c>
      <c r="D93" s="1018" t="str">
        <f>IF(AND(('CARES CRRSA ARP 28-35'!D4=""),('CARES CRRSA ARP 28-35'!G4="")),"ERROR, check yes or no","OK")</f>
        <v>OK</v>
      </c>
      <c r="E93" s="1470"/>
    </row>
  </sheetData>
  <sheetProtection algorithmName="SHA-512" hashValue="+qnJ/QjLtqYtF00Jo5dE1l5mbLRn6DbPoC4t4E2y/7JJ8QWrUL4mmf7kfH4ZDBuJe3CzzPHN2cB165Oc9zp4Fg==" saltValue="HPr+N3HP9C5MLgR9E0M8rA==" spinCount="100000" sheet="1" objects="1" scenarios="1"/>
  <mergeCells count="10">
    <mergeCell ref="C75:D75"/>
    <mergeCell ref="C12:D12"/>
    <mergeCell ref="C26:D26"/>
    <mergeCell ref="C25:D25"/>
    <mergeCell ref="C48:D48"/>
    <mergeCell ref="A2:C7"/>
    <mergeCell ref="A9:D9"/>
    <mergeCell ref="A19:D19"/>
    <mergeCell ref="A20:D20"/>
    <mergeCell ref="C61:D61"/>
  </mergeCells>
  <phoneticPr fontId="23" type="noConversion"/>
  <pageMargins left="0.51" right="0.2" top="0.3" bottom="0.3" header="0.25" footer="0.25"/>
  <pageSetup scale="62" firstPageNumber="32" orientation="portrait" r:id="rId1"/>
  <headerFooter alignWithMargins="0">
    <oddFooter>&amp;L&amp;8School No:  &amp;F</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2">
    <tabColor rgb="FF92D050"/>
  </sheetPr>
  <dimension ref="A1:G9789"/>
  <sheetViews>
    <sheetView zoomScaleNormal="100" workbookViewId="0">
      <pane ySplit="1" topLeftCell="A2" activePane="bottomLeft" state="frozen"/>
      <selection activeCell="W22" sqref="W22"/>
      <selection pane="bottomLeft" activeCell="A46" sqref="A46"/>
    </sheetView>
  </sheetViews>
  <sheetFormatPr baseColWidth="10" defaultColWidth="8.83203125" defaultRowHeight="13"/>
  <cols>
    <col min="1" max="1" width="65.6640625" bestFit="1" customWidth="1"/>
    <col min="2" max="2" width="38.83203125" style="85" bestFit="1" customWidth="1"/>
    <col min="3" max="3" width="3.5" style="2" customWidth="1"/>
    <col min="4" max="4" width="8.83203125" style="2" customWidth="1"/>
    <col min="5" max="5" width="20.6640625" style="2" bestFit="1" customWidth="1"/>
    <col min="6" max="6" width="20.6640625" customWidth="1"/>
    <col min="7" max="7" width="23.1640625" customWidth="1"/>
  </cols>
  <sheetData>
    <row r="1" spans="1:7" ht="16">
      <c r="A1" t="s">
        <v>494</v>
      </c>
      <c r="E1" s="719" t="s">
        <v>1417</v>
      </c>
      <c r="F1" s="719" t="s">
        <v>1418</v>
      </c>
      <c r="G1" s="959" t="s">
        <v>1423</v>
      </c>
    </row>
    <row r="2" spans="1:7" ht="16">
      <c r="A2" t="s">
        <v>219</v>
      </c>
      <c r="B2" s="85" t="str">
        <f>COVER!A13</f>
        <v>24032001026</v>
      </c>
      <c r="E2" s="718">
        <v>2022</v>
      </c>
      <c r="F2" s="718">
        <v>1</v>
      </c>
      <c r="G2" s="958">
        <v>101000300</v>
      </c>
    </row>
    <row r="3" spans="1:7" ht="15">
      <c r="A3" t="s">
        <v>859</v>
      </c>
      <c r="B3" s="85" t="str">
        <f>COVER!A15</f>
        <v>Grundy</v>
      </c>
      <c r="E3" s="923" t="s">
        <v>1420</v>
      </c>
      <c r="F3" s="923" t="s">
        <v>1419</v>
      </c>
      <c r="G3" s="958">
        <v>101000400</v>
      </c>
    </row>
    <row r="4" spans="1:7" ht="15">
      <c r="A4" t="s">
        <v>907</v>
      </c>
      <c r="B4" s="85" t="str">
        <f>COVER!A17</f>
        <v>Coal City CUSD 1</v>
      </c>
      <c r="E4" s="1483">
        <v>44848</v>
      </c>
      <c r="F4" s="1483">
        <v>44880</v>
      </c>
      <c r="G4" s="958">
        <v>101000600</v>
      </c>
    </row>
    <row r="5" spans="1:7" ht="15">
      <c r="A5" t="s">
        <v>628</v>
      </c>
      <c r="B5" s="85" t="str">
        <f>COVER!A38</f>
        <v>Chris Spencer</v>
      </c>
      <c r="G5" s="958">
        <v>101000800</v>
      </c>
    </row>
    <row r="6" spans="1:7" ht="15">
      <c r="A6" t="s">
        <v>633</v>
      </c>
      <c r="B6" s="85">
        <f>COVER!P35</f>
        <v>0</v>
      </c>
      <c r="G6" s="958">
        <v>801000300</v>
      </c>
    </row>
    <row r="7" spans="1:7" ht="15">
      <c r="A7" t="s">
        <v>629</v>
      </c>
      <c r="B7" s="85">
        <f>COVER!I38</f>
        <v>0</v>
      </c>
      <c r="G7" s="958">
        <v>801000400</v>
      </c>
    </row>
    <row r="8" spans="1:7" ht="15">
      <c r="A8" t="s">
        <v>630</v>
      </c>
      <c r="B8" s="85">
        <f>COVER!T38</f>
        <v>0</v>
      </c>
      <c r="G8" s="958">
        <v>801000600</v>
      </c>
    </row>
    <row r="9" spans="1:7" ht="15">
      <c r="A9" s="3" t="s">
        <v>860</v>
      </c>
      <c r="B9" s="100" t="str">
        <f>AUDITCHECK!D27</f>
        <v>CASH</v>
      </c>
      <c r="G9" s="958">
        <v>801000800</v>
      </c>
    </row>
    <row r="10" spans="1:7" ht="15">
      <c r="A10" s="3" t="s">
        <v>1447</v>
      </c>
      <c r="B10" s="1630">
        <f>COVER!J24</f>
        <v>0</v>
      </c>
      <c r="G10" s="958">
        <v>102100300</v>
      </c>
    </row>
    <row r="11" spans="1:7" ht="15">
      <c r="A11" t="s">
        <v>877</v>
      </c>
      <c r="B11" s="85" t="str">
        <f>COVER!B5</f>
        <v>x</v>
      </c>
      <c r="G11" s="958">
        <v>102100400</v>
      </c>
    </row>
    <row r="12" spans="1:7" ht="15">
      <c r="A12" t="s">
        <v>878</v>
      </c>
      <c r="B12" s="85">
        <f>COVER!B6</f>
        <v>0</v>
      </c>
      <c r="G12" s="958">
        <v>102100600</v>
      </c>
    </row>
    <row r="13" spans="1:7" ht="15">
      <c r="A13" t="s">
        <v>515</v>
      </c>
      <c r="B13" s="85" t="str">
        <f>COVER!T23</f>
        <v>065-029342</v>
      </c>
      <c r="G13" s="958">
        <v>102100800</v>
      </c>
    </row>
    <row r="14" spans="1:7" ht="15">
      <c r="A14" t="s">
        <v>368</v>
      </c>
      <c r="B14" s="85" t="str">
        <f>COVER!T13</f>
        <v>Mack &amp; Associates</v>
      </c>
      <c r="G14" s="958">
        <v>202100300</v>
      </c>
    </row>
    <row r="15" spans="1:7" ht="15">
      <c r="A15" t="s">
        <v>789</v>
      </c>
      <c r="B15" s="85" t="str">
        <f>COVER!T15</f>
        <v>Tawnya Mack</v>
      </c>
      <c r="G15" s="958">
        <v>202100400</v>
      </c>
    </row>
    <row r="16" spans="1:7" ht="15">
      <c r="A16" t="s">
        <v>1026</v>
      </c>
      <c r="B16" s="85" t="str">
        <f>COVER!T17</f>
        <v>116 E. Washington St., Suite 1</v>
      </c>
      <c r="G16" s="958">
        <v>202100600</v>
      </c>
    </row>
    <row r="17" spans="1:7" ht="15">
      <c r="A17" t="s">
        <v>790</v>
      </c>
      <c r="B17" s="85" t="str">
        <f>COVER!T25</f>
        <v>tmack@mackcpas.com</v>
      </c>
      <c r="G17" s="958">
        <v>202100800</v>
      </c>
    </row>
    <row r="18" spans="1:7" ht="15">
      <c r="A18" t="s">
        <v>791</v>
      </c>
      <c r="B18" s="85" t="str">
        <f>COVER!T19</f>
        <v>Morris</v>
      </c>
      <c r="G18" s="958">
        <v>402100300</v>
      </c>
    </row>
    <row r="19" spans="1:7" ht="15">
      <c r="A19" t="s">
        <v>421</v>
      </c>
      <c r="B19" s="85" t="str">
        <f>COVER!X19</f>
        <v>IL</v>
      </c>
      <c r="G19" s="958">
        <v>402100400</v>
      </c>
    </row>
    <row r="20" spans="1:7" ht="15">
      <c r="A20" t="s">
        <v>792</v>
      </c>
      <c r="B20" s="85">
        <f>COVER!Z19</f>
        <v>60450</v>
      </c>
      <c r="G20" s="958">
        <v>402100600</v>
      </c>
    </row>
    <row r="21" spans="1:7" ht="15">
      <c r="A21" t="s">
        <v>1028</v>
      </c>
      <c r="B21" s="85" t="str">
        <f>COVER!T21</f>
        <v>(815)-942-3306</v>
      </c>
      <c r="G21" s="958">
        <v>402100800</v>
      </c>
    </row>
    <row r="22" spans="1:7" ht="15">
      <c r="A22" t="s">
        <v>1027</v>
      </c>
      <c r="B22" s="85">
        <f>COVER!Y21</f>
        <v>0</v>
      </c>
      <c r="G22" s="958">
        <v>802100300</v>
      </c>
    </row>
    <row r="23" spans="1:7" ht="15">
      <c r="A23" t="s">
        <v>681</v>
      </c>
      <c r="B23" s="85">
        <f>COVER!B34</f>
        <v>0</v>
      </c>
      <c r="G23" s="958">
        <v>802100400</v>
      </c>
    </row>
    <row r="24" spans="1:7" ht="15">
      <c r="A24" t="s">
        <v>1029</v>
      </c>
      <c r="B24" s="85">
        <f>COVER!L34</f>
        <v>0</v>
      </c>
      <c r="G24" s="958">
        <v>802100600</v>
      </c>
    </row>
    <row r="25" spans="1:7" ht="15">
      <c r="A25" t="s">
        <v>225</v>
      </c>
      <c r="B25" s="85">
        <f>COVER!U34</f>
        <v>0</v>
      </c>
      <c r="G25" s="958">
        <v>802100800</v>
      </c>
    </row>
    <row r="26" spans="1:7" ht="15">
      <c r="A26" t="s">
        <v>263</v>
      </c>
      <c r="B26" s="85" t="str">
        <f>IF('Aud Quest 2'!B9="x","Yes",IF('Aud Quest 2'!B9&lt;&gt;"x","0"))</f>
        <v>0</v>
      </c>
      <c r="G26" s="958">
        <v>102200300</v>
      </c>
    </row>
    <row r="27" spans="1:7" ht="15">
      <c r="A27" t="s">
        <v>264</v>
      </c>
      <c r="B27" s="85" t="str">
        <f>IF('Aud Quest 2'!B11="x","Yes",IF('Aud Quest 2'!B11&lt;&gt;"x","0"))</f>
        <v>0</v>
      </c>
      <c r="G27" s="958">
        <v>102200400</v>
      </c>
    </row>
    <row r="28" spans="1:7" ht="15">
      <c r="A28" t="s">
        <v>265</v>
      </c>
      <c r="B28" s="85" t="str">
        <f>IF('Aud Quest 2'!B13="x","Yes",IF('Aud Quest 2'!B13&lt;&gt;"x","0"))</f>
        <v>0</v>
      </c>
      <c r="G28" s="958">
        <v>102200600</v>
      </c>
    </row>
    <row r="29" spans="1:7" ht="15">
      <c r="A29" t="s">
        <v>589</v>
      </c>
      <c r="B29" s="85" t="str">
        <f>IF('Aud Quest 2'!B14="x","Yes",IF('Aud Quest 2'!B14&lt;&gt;"x","0"))</f>
        <v>0</v>
      </c>
      <c r="G29" s="958">
        <v>102200800</v>
      </c>
    </row>
    <row r="30" spans="1:7" ht="15">
      <c r="A30" t="s">
        <v>588</v>
      </c>
      <c r="B30" s="85" t="str">
        <f>IF('Aud Quest 2'!B15="x","Yes",IF('Aud Quest 2'!B15&lt;&gt;"x","0"))</f>
        <v>0</v>
      </c>
      <c r="G30" s="958">
        <v>802200300</v>
      </c>
    </row>
    <row r="31" spans="1:7" ht="15">
      <c r="A31" t="s">
        <v>590</v>
      </c>
      <c r="B31" s="85" t="str">
        <f>IF('Aud Quest 2'!B16="x","Yes",IF('Aud Quest 2'!B16&lt;&gt;"x","0"))</f>
        <v>0</v>
      </c>
      <c r="G31" s="958">
        <v>802200400</v>
      </c>
    </row>
    <row r="32" spans="1:7" ht="15">
      <c r="A32" t="s">
        <v>591</v>
      </c>
      <c r="B32" s="85" t="str">
        <f>IF('Aud Quest 2'!B18="x","Yes",IF('Aud Quest 2'!B18&lt;&gt;"x","0"))</f>
        <v>0</v>
      </c>
      <c r="G32" s="958">
        <v>802200600</v>
      </c>
    </row>
    <row r="33" spans="1:7" ht="15">
      <c r="A33" t="s">
        <v>592</v>
      </c>
      <c r="B33" s="85" t="str">
        <f>IF('Aud Quest 2'!B20="x","Yes",IF('Aud Quest 2'!B20&lt;&gt;"x","0"))</f>
        <v>0</v>
      </c>
      <c r="G33" s="958">
        <v>802200800</v>
      </c>
    </row>
    <row r="34" spans="1:7" ht="15">
      <c r="A34" t="s">
        <v>586</v>
      </c>
      <c r="B34" s="85" t="str">
        <f>IF('Aud Quest 2'!B22="x","Yes",IF('Aud Quest 2'!B22&lt;&gt;"x","0"))</f>
        <v>0</v>
      </c>
      <c r="G34" s="958">
        <v>102300300</v>
      </c>
    </row>
    <row r="35" spans="1:7" ht="15">
      <c r="A35" t="s">
        <v>680</v>
      </c>
      <c r="B35" s="85" t="str">
        <f>IF('Aud Quest 2'!B24="x","Yes",IF('Aud Quest 2'!B24&lt;&gt;"x","0"))</f>
        <v>0</v>
      </c>
      <c r="G35" s="958">
        <v>102300400</v>
      </c>
    </row>
    <row r="36" spans="1:7" ht="15">
      <c r="A36" t="s">
        <v>274</v>
      </c>
      <c r="B36" s="85" t="str">
        <f>IF('Aud Quest 2'!B25="x","Yes",IF('Aud Quest 2'!B25&lt;&gt;"x","0"))</f>
        <v>0</v>
      </c>
      <c r="G36" s="958">
        <v>102300600</v>
      </c>
    </row>
    <row r="37" spans="1:7" ht="15">
      <c r="A37" t="s">
        <v>275</v>
      </c>
      <c r="B37" s="85" t="str">
        <f>IF('Aud Quest 2'!B27="x","Yes",IF('Aud Quest 2'!B27&lt;&gt;"x","0"))</f>
        <v>0</v>
      </c>
      <c r="G37" s="958">
        <v>102300800</v>
      </c>
    </row>
    <row r="38" spans="1:7" ht="15">
      <c r="A38" t="s">
        <v>266</v>
      </c>
      <c r="B38" s="85" t="str">
        <f>IF('Aud Quest 2'!B29="x","Yes",IF('Aud Quest 2'!B29&lt;&gt;"x","0"))</f>
        <v>0</v>
      </c>
      <c r="G38" s="958">
        <v>802300300</v>
      </c>
    </row>
    <row r="39" spans="1:7" ht="15">
      <c r="A39" t="s">
        <v>267</v>
      </c>
      <c r="B39" s="85" t="str">
        <f>IF('Aud Quest 2'!B31="x","Yes",IF('Aud Quest 2'!B31&lt;&gt;"x","0"))</f>
        <v>0</v>
      </c>
      <c r="G39" s="958">
        <v>802300400</v>
      </c>
    </row>
    <row r="40" spans="1:7" ht="15">
      <c r="A40" t="s">
        <v>268</v>
      </c>
      <c r="B40" s="85" t="str">
        <f>IF('Aud Quest 2'!B37="x","Yes",IF('Aud Quest 2'!B37&lt;&gt;"x","0"))</f>
        <v>0</v>
      </c>
      <c r="G40" s="958">
        <v>802300600</v>
      </c>
    </row>
    <row r="41" spans="1:7" ht="15">
      <c r="A41" t="s">
        <v>269</v>
      </c>
      <c r="B41" s="85" t="str">
        <f>IF('Aud Quest 2'!B40="x","Yes",IF('Aud Quest 2'!B40&lt;&gt;"x","0"))</f>
        <v>0</v>
      </c>
      <c r="G41" s="958">
        <v>802300800</v>
      </c>
    </row>
    <row r="42" spans="1:7" ht="15">
      <c r="A42" s="1" t="s">
        <v>270</v>
      </c>
      <c r="B42" s="85" t="str">
        <f>IF('Aud Quest 2'!B42="x","Yes",IF('Aud Quest 2'!B42&lt;&gt;"x","0"))</f>
        <v>0</v>
      </c>
      <c r="G42" s="958">
        <v>102400300</v>
      </c>
    </row>
    <row r="43" spans="1:7" ht="15">
      <c r="A43" t="s">
        <v>271</v>
      </c>
      <c r="B43" s="85" t="str">
        <f>IF('Aud Quest 2'!B44="x","Yes",IF('Aud Quest 2'!B44&lt;&gt;"x","0"))</f>
        <v>0</v>
      </c>
      <c r="G43" s="958">
        <v>102400400</v>
      </c>
    </row>
    <row r="44" spans="1:7" ht="15">
      <c r="A44" t="s">
        <v>272</v>
      </c>
      <c r="B44" s="85" t="str">
        <f>IF('Aud Quest 2'!B49="x","Yes",IF('Aud Quest 2'!B49&lt;&gt;"x","0"))</f>
        <v>0</v>
      </c>
      <c r="G44" s="958">
        <v>102400600</v>
      </c>
    </row>
    <row r="45" spans="1:7" ht="15">
      <c r="A45" t="s">
        <v>273</v>
      </c>
      <c r="B45" s="85" t="str">
        <f>IF('Aud Quest 2'!B50="x","Yes",IF('Aud Quest 2'!B50&lt;&gt;"x","0"))</f>
        <v>0</v>
      </c>
      <c r="G45" s="958">
        <v>102400800</v>
      </c>
    </row>
    <row r="46" spans="1:7" ht="13.5" customHeight="1">
      <c r="A46" s="5" t="s">
        <v>425</v>
      </c>
      <c r="G46" s="958">
        <v>802400300</v>
      </c>
    </row>
    <row r="47" spans="1:7" ht="15">
      <c r="A47" s="1" t="s">
        <v>1183</v>
      </c>
      <c r="B47" s="85" t="str">
        <f>IF('Aud Quest 2'!B51="x","Yes",IF('Aud Quest 2'!B51&lt;&gt;"x","0"))</f>
        <v>0</v>
      </c>
      <c r="G47" s="958">
        <v>802400400</v>
      </c>
    </row>
    <row r="48" spans="1:7" ht="15">
      <c r="A48" s="1" t="s">
        <v>1182</v>
      </c>
      <c r="B48" s="93">
        <f>'Aud Quest 2'!H51</f>
        <v>0</v>
      </c>
      <c r="G48" s="958">
        <v>802400600</v>
      </c>
    </row>
    <row r="49" spans="1:7" ht="15">
      <c r="A49" s="1" t="s">
        <v>1184</v>
      </c>
      <c r="B49" s="85" t="str">
        <f>IF('Aud Quest 2'!B52="x","Yes",IF('Aud Quest 2'!B52&lt;&gt;"x","0"))</f>
        <v>0</v>
      </c>
      <c r="G49" s="958">
        <v>802400800</v>
      </c>
    </row>
    <row r="50" spans="1:7" ht="15">
      <c r="A50" t="s">
        <v>276</v>
      </c>
      <c r="B50" s="85">
        <f>('Aud Quest 2'!D54)</f>
        <v>0</v>
      </c>
      <c r="G50" s="958">
        <v>102510300</v>
      </c>
    </row>
    <row r="51" spans="1:7" ht="15">
      <c r="A51" s="1" t="s">
        <v>277</v>
      </c>
      <c r="B51" s="85">
        <f>IF('FP Info 3'!B45="X","Yes",0)</f>
        <v>0</v>
      </c>
      <c r="G51" s="958">
        <v>102510400</v>
      </c>
    </row>
    <row r="52" spans="1:7" ht="15">
      <c r="A52" t="s">
        <v>278</v>
      </c>
      <c r="B52" s="85">
        <f>IF('FP Info 3'!B46="X","Yes",0)</f>
        <v>0</v>
      </c>
      <c r="G52" s="958">
        <v>102510600</v>
      </c>
    </row>
    <row r="53" spans="1:7" ht="15">
      <c r="A53" t="s">
        <v>279</v>
      </c>
      <c r="B53" s="85">
        <f>IF('FP Info 3'!B47="X","Yes",0)</f>
        <v>0</v>
      </c>
      <c r="G53" s="958">
        <v>102510800</v>
      </c>
    </row>
    <row r="54" spans="1:7" ht="15">
      <c r="A54" t="s">
        <v>280</v>
      </c>
      <c r="B54" s="85">
        <f>IF('FP Info 3'!B48="X","Yes",0)</f>
        <v>0</v>
      </c>
      <c r="G54" s="958">
        <v>202510300</v>
      </c>
    </row>
    <row r="55" spans="1:7" ht="15">
      <c r="A55" t="s">
        <v>281</v>
      </c>
      <c r="B55" s="85">
        <f>IF('FP Info 3'!B49="X","Yes",0)</f>
        <v>0</v>
      </c>
      <c r="G55" s="958">
        <v>202510400</v>
      </c>
    </row>
    <row r="56" spans="1:7" ht="15">
      <c r="A56" t="s">
        <v>282</v>
      </c>
      <c r="B56" s="85">
        <f>IF('FP Info 3'!B50="X","Yes",0)</f>
        <v>0</v>
      </c>
      <c r="G56" s="958">
        <v>202510600</v>
      </c>
    </row>
    <row r="57" spans="1:7" ht="15">
      <c r="A57" t="s">
        <v>283</v>
      </c>
      <c r="B57" s="85">
        <f>IF('FP Info 3'!B51="X","Yes",0)</f>
        <v>0</v>
      </c>
      <c r="G57" s="958">
        <v>202510800</v>
      </c>
    </row>
    <row r="58" spans="1:7" ht="15">
      <c r="A58" t="s">
        <v>284</v>
      </c>
      <c r="B58" s="85">
        <f>IF('FP Info 3'!B52="X","Yes",0)</f>
        <v>0</v>
      </c>
      <c r="G58" s="958">
        <v>802510300</v>
      </c>
    </row>
    <row r="59" spans="1:7" ht="15">
      <c r="A59" t="s">
        <v>285</v>
      </c>
      <c r="B59" s="85">
        <f>('FP Info 3'!A54)</f>
        <v>0</v>
      </c>
      <c r="G59" s="958">
        <v>802510400</v>
      </c>
    </row>
    <row r="60" spans="1:7" ht="15">
      <c r="A60" s="5">
        <v>1</v>
      </c>
      <c r="B60" s="924"/>
      <c r="D60" s="2" t="str">
        <f>IF(ISBLANK(B60),"OK",IF(A60-B60=0,"OK","Error?"))</f>
        <v>OK</v>
      </c>
      <c r="G60" s="958">
        <v>802510600</v>
      </c>
    </row>
    <row r="61" spans="1:7" ht="15">
      <c r="A61" s="5">
        <v>2</v>
      </c>
      <c r="B61" s="924"/>
      <c r="D61" s="2" t="str">
        <f t="shared" ref="D61:D124" si="0">IF(ISBLANK(B61),"OK",IF(A61-B61=0,"OK","Error?"))</f>
        <v>OK</v>
      </c>
      <c r="G61" s="958">
        <v>802510800</v>
      </c>
    </row>
    <row r="62" spans="1:7" ht="15">
      <c r="A62" s="5">
        <v>3</v>
      </c>
      <c r="B62" s="924"/>
      <c r="D62" s="2" t="str">
        <f t="shared" si="0"/>
        <v>OK</v>
      </c>
      <c r="G62" s="958">
        <v>102520300</v>
      </c>
    </row>
    <row r="63" spans="1:7" ht="15">
      <c r="A63">
        <v>4</v>
      </c>
      <c r="B63" s="924">
        <f>'Assets-Liab 5-6'!C6</f>
        <v>0</v>
      </c>
      <c r="D63" s="2" t="str">
        <f t="shared" si="0"/>
        <v>Error?</v>
      </c>
      <c r="G63" s="958">
        <v>102520400</v>
      </c>
    </row>
    <row r="64" spans="1:7" ht="15">
      <c r="A64" s="5">
        <v>5</v>
      </c>
      <c r="B64" s="924"/>
      <c r="D64" s="2" t="str">
        <f t="shared" si="0"/>
        <v>OK</v>
      </c>
      <c r="G64" s="958">
        <v>102520600</v>
      </c>
    </row>
    <row r="65" spans="1:7" ht="15">
      <c r="A65" s="5">
        <v>6</v>
      </c>
      <c r="B65" s="924"/>
      <c r="D65" s="2" t="str">
        <f t="shared" si="0"/>
        <v>OK</v>
      </c>
      <c r="G65" s="958">
        <v>102520800</v>
      </c>
    </row>
    <row r="66" spans="1:7" ht="15">
      <c r="A66" s="5">
        <v>7</v>
      </c>
      <c r="B66" s="924"/>
      <c r="D66" s="2" t="str">
        <f t="shared" si="0"/>
        <v>OK</v>
      </c>
      <c r="G66" s="958">
        <v>802520300</v>
      </c>
    </row>
    <row r="67" spans="1:7" ht="15">
      <c r="A67" s="5">
        <v>8</v>
      </c>
      <c r="B67" s="924"/>
      <c r="D67" s="2" t="str">
        <f t="shared" si="0"/>
        <v>OK</v>
      </c>
      <c r="G67" s="958">
        <v>802520400</v>
      </c>
    </row>
    <row r="68" spans="1:7" ht="15">
      <c r="A68" s="5">
        <v>9</v>
      </c>
      <c r="B68" s="924"/>
      <c r="D68" s="2" t="str">
        <f t="shared" si="0"/>
        <v>OK</v>
      </c>
      <c r="G68" s="958">
        <v>802520600</v>
      </c>
    </row>
    <row r="69" spans="1:7" ht="15">
      <c r="A69" s="5">
        <v>10</v>
      </c>
      <c r="B69" s="924"/>
      <c r="D69" s="2" t="str">
        <f t="shared" si="0"/>
        <v>OK</v>
      </c>
      <c r="G69" s="958">
        <v>802520800</v>
      </c>
    </row>
    <row r="70" spans="1:7" ht="15">
      <c r="A70">
        <v>11</v>
      </c>
      <c r="B70" s="924">
        <f>'Assets-Liab 5-6'!C10</f>
        <v>0</v>
      </c>
      <c r="D70" s="2" t="str">
        <f t="shared" si="0"/>
        <v>Error?</v>
      </c>
      <c r="G70" s="958">
        <v>102540300</v>
      </c>
    </row>
    <row r="71" spans="1:7" ht="15">
      <c r="A71">
        <v>12</v>
      </c>
      <c r="B71" s="924">
        <f>'Assets-Liab 5-6'!C5</f>
        <v>11437240</v>
      </c>
      <c r="D71" s="2" t="str">
        <f t="shared" si="0"/>
        <v>Error?</v>
      </c>
      <c r="G71" s="958">
        <v>102540400</v>
      </c>
    </row>
    <row r="72" spans="1:7" ht="15">
      <c r="A72" s="5">
        <v>13</v>
      </c>
      <c r="B72" s="924"/>
      <c r="D72" s="2" t="str">
        <f t="shared" si="0"/>
        <v>OK</v>
      </c>
      <c r="G72" s="958">
        <v>102540600</v>
      </c>
    </row>
    <row r="73" spans="1:7" ht="15">
      <c r="A73" s="5">
        <v>14</v>
      </c>
      <c r="B73" s="924"/>
      <c r="D73" s="2" t="str">
        <f t="shared" si="0"/>
        <v>OK</v>
      </c>
      <c r="G73" s="958">
        <v>102540800</v>
      </c>
    </row>
    <row r="74" spans="1:7" ht="15">
      <c r="A74">
        <v>15</v>
      </c>
      <c r="B74" s="924">
        <f>'Assets-Liab 5-6'!C12</f>
        <v>0</v>
      </c>
      <c r="D74" s="2" t="str">
        <f t="shared" si="0"/>
        <v>Error?</v>
      </c>
      <c r="G74" s="958">
        <v>202540300</v>
      </c>
    </row>
    <row r="75" spans="1:7" ht="15">
      <c r="A75">
        <v>16</v>
      </c>
      <c r="B75" s="924">
        <f>'Assets-Liab 5-6'!C13</f>
        <v>14045351</v>
      </c>
      <c r="D75" s="2" t="str">
        <f t="shared" si="0"/>
        <v>Error?</v>
      </c>
      <c r="G75" s="958">
        <v>202540400</v>
      </c>
    </row>
    <row r="76" spans="1:7" ht="15">
      <c r="A76" s="5">
        <v>17</v>
      </c>
      <c r="B76" s="924"/>
      <c r="D76" s="2" t="str">
        <f t="shared" si="0"/>
        <v>OK</v>
      </c>
      <c r="G76" s="958">
        <v>202540600</v>
      </c>
    </row>
    <row r="77" spans="1:7" ht="15">
      <c r="A77" s="5">
        <v>18</v>
      </c>
      <c r="B77" s="924"/>
      <c r="C77" s="2" t="s">
        <v>512</v>
      </c>
      <c r="D77" s="2" t="str">
        <f t="shared" si="0"/>
        <v>OK</v>
      </c>
      <c r="G77" s="958">
        <v>202540800</v>
      </c>
    </row>
    <row r="78" spans="1:7" ht="15">
      <c r="A78" s="5">
        <v>19</v>
      </c>
      <c r="B78" s="924"/>
      <c r="D78" s="2" t="str">
        <f t="shared" si="0"/>
        <v>OK</v>
      </c>
      <c r="G78" s="958">
        <v>802540300</v>
      </c>
    </row>
    <row r="79" spans="1:7" ht="15">
      <c r="A79" s="5">
        <v>20</v>
      </c>
      <c r="B79" s="924"/>
      <c r="D79" s="2" t="str">
        <f t="shared" si="0"/>
        <v>OK</v>
      </c>
      <c r="G79" s="958">
        <v>802540400</v>
      </c>
    </row>
    <row r="80" spans="1:7" ht="15">
      <c r="A80" s="5">
        <v>21</v>
      </c>
      <c r="B80" s="924"/>
      <c r="D80" s="2" t="str">
        <f t="shared" si="0"/>
        <v>OK</v>
      </c>
      <c r="G80" s="958">
        <v>802540600</v>
      </c>
    </row>
    <row r="81" spans="1:7" ht="15">
      <c r="A81" s="5">
        <v>22</v>
      </c>
      <c r="B81" s="924"/>
      <c r="D81" s="2" t="str">
        <f t="shared" si="0"/>
        <v>OK</v>
      </c>
      <c r="G81" s="958">
        <v>802540800</v>
      </c>
    </row>
    <row r="82" spans="1:7" ht="15">
      <c r="A82" s="5">
        <v>23</v>
      </c>
      <c r="B82" s="924"/>
      <c r="D82" s="2" t="str">
        <f t="shared" si="0"/>
        <v>OK</v>
      </c>
      <c r="G82" s="958">
        <v>902540300</v>
      </c>
    </row>
    <row r="83" spans="1:7" ht="15">
      <c r="A83" s="5">
        <v>24</v>
      </c>
      <c r="B83" s="924"/>
      <c r="D83" s="2" t="str">
        <f t="shared" si="0"/>
        <v>OK</v>
      </c>
      <c r="G83" s="958">
        <v>902540400</v>
      </c>
    </row>
    <row r="84" spans="1:7" ht="15">
      <c r="A84" s="1">
        <v>25</v>
      </c>
      <c r="B84" s="924">
        <f>'Assets-Liab 5-6'!C31</f>
        <v>0</v>
      </c>
      <c r="D84" s="2" t="str">
        <f t="shared" si="0"/>
        <v>Error?</v>
      </c>
      <c r="G84" s="958">
        <v>902540600</v>
      </c>
    </row>
    <row r="85" spans="1:7" ht="15">
      <c r="A85" s="5">
        <v>26</v>
      </c>
      <c r="B85" s="924"/>
      <c r="D85" s="2" t="str">
        <f t="shared" si="0"/>
        <v>OK</v>
      </c>
      <c r="G85" s="958">
        <v>902540800</v>
      </c>
    </row>
    <row r="86" spans="1:7" ht="15">
      <c r="A86">
        <v>27</v>
      </c>
      <c r="B86" s="924">
        <f>'Assets-Liab 5-6'!C32</f>
        <v>0</v>
      </c>
      <c r="D86" s="2" t="str">
        <f t="shared" si="0"/>
        <v>Error?</v>
      </c>
      <c r="G86" s="958">
        <v>102550300</v>
      </c>
    </row>
    <row r="87" spans="1:7" ht="15">
      <c r="A87" s="5">
        <v>28</v>
      </c>
      <c r="B87" s="924"/>
      <c r="D87" s="2" t="str">
        <f t="shared" si="0"/>
        <v>OK</v>
      </c>
      <c r="G87" s="958">
        <v>102550400</v>
      </c>
    </row>
    <row r="88" spans="1:7" ht="15">
      <c r="A88" s="5">
        <v>29</v>
      </c>
      <c r="B88" s="924"/>
      <c r="D88" s="2" t="str">
        <f t="shared" si="0"/>
        <v>OK</v>
      </c>
      <c r="G88" s="958">
        <v>102550600</v>
      </c>
    </row>
    <row r="89" spans="1:7" ht="15">
      <c r="A89">
        <v>30</v>
      </c>
      <c r="B89" s="924">
        <f>'Assets-Liab 5-6'!C34</f>
        <v>145296</v>
      </c>
      <c r="D89" s="2" t="str">
        <f t="shared" si="0"/>
        <v>Error?</v>
      </c>
      <c r="G89" s="958">
        <v>102550800</v>
      </c>
    </row>
    <row r="90" spans="1:7" ht="15">
      <c r="A90">
        <v>31</v>
      </c>
      <c r="B90" s="924">
        <f>'Assets-Liab 5-6'!C39</f>
        <v>12655939</v>
      </c>
      <c r="D90" s="2" t="str">
        <f t="shared" si="0"/>
        <v>Error?</v>
      </c>
      <c r="G90" s="958">
        <v>202550300</v>
      </c>
    </row>
    <row r="91" spans="1:7" ht="15">
      <c r="A91">
        <v>32</v>
      </c>
      <c r="B91" s="924">
        <f>'Assets-Liab 5-6'!C41</f>
        <v>14045351</v>
      </c>
      <c r="C91" s="2" t="s">
        <v>512</v>
      </c>
      <c r="D91" s="2" t="str">
        <f t="shared" si="0"/>
        <v>Error?</v>
      </c>
      <c r="G91" s="958">
        <v>202550400</v>
      </c>
    </row>
    <row r="92" spans="1:7" ht="15">
      <c r="A92" s="5">
        <v>33</v>
      </c>
      <c r="B92" s="924"/>
      <c r="D92" s="2" t="str">
        <f t="shared" si="0"/>
        <v>OK</v>
      </c>
      <c r="G92" s="958">
        <v>202550600</v>
      </c>
    </row>
    <row r="93" spans="1:7" ht="15">
      <c r="A93" s="5">
        <v>34</v>
      </c>
      <c r="B93" s="924"/>
      <c r="C93" s="2" t="s">
        <v>512</v>
      </c>
      <c r="D93" s="2" t="str">
        <f t="shared" si="0"/>
        <v>OK</v>
      </c>
      <c r="G93" s="958">
        <v>202550800</v>
      </c>
    </row>
    <row r="94" spans="1:7" ht="15">
      <c r="A94" s="5">
        <v>35</v>
      </c>
      <c r="B94" s="924"/>
      <c r="D94" s="2" t="str">
        <f t="shared" si="0"/>
        <v>OK</v>
      </c>
      <c r="G94" s="958">
        <v>402550300</v>
      </c>
    </row>
    <row r="95" spans="1:7" ht="15">
      <c r="A95">
        <v>36</v>
      </c>
      <c r="B95" s="924">
        <f>'Assets-Liab 5-6'!D6</f>
        <v>0</v>
      </c>
      <c r="D95" s="2" t="str">
        <f t="shared" si="0"/>
        <v>Error?</v>
      </c>
      <c r="G95" s="958">
        <v>402550400</v>
      </c>
    </row>
    <row r="96" spans="1:7" ht="15">
      <c r="A96" s="5">
        <v>37</v>
      </c>
      <c r="B96" s="924"/>
      <c r="D96" s="2" t="str">
        <f t="shared" si="0"/>
        <v>OK</v>
      </c>
      <c r="G96" s="958">
        <v>402550600</v>
      </c>
    </row>
    <row r="97" spans="1:7" ht="15">
      <c r="A97" s="5">
        <v>38</v>
      </c>
      <c r="B97" s="924"/>
      <c r="D97" s="2" t="str">
        <f t="shared" si="0"/>
        <v>OK</v>
      </c>
      <c r="G97" s="958">
        <v>402550800</v>
      </c>
    </row>
    <row r="98" spans="1:7" ht="15">
      <c r="A98" s="5">
        <v>39</v>
      </c>
      <c r="B98" s="924"/>
      <c r="D98" s="2" t="str">
        <f t="shared" si="0"/>
        <v>OK</v>
      </c>
      <c r="G98" s="958">
        <v>802550300</v>
      </c>
    </row>
    <row r="99" spans="1:7" ht="15">
      <c r="A99" s="5">
        <v>40</v>
      </c>
      <c r="B99" s="924"/>
      <c r="D99" s="2" t="str">
        <f t="shared" si="0"/>
        <v>OK</v>
      </c>
      <c r="G99" s="958">
        <v>802550400</v>
      </c>
    </row>
    <row r="100" spans="1:7" ht="15">
      <c r="A100" s="5">
        <v>41</v>
      </c>
      <c r="B100" s="924"/>
      <c r="D100" s="2" t="str">
        <f t="shared" si="0"/>
        <v>OK</v>
      </c>
      <c r="G100" s="958">
        <v>802550600</v>
      </c>
    </row>
    <row r="101" spans="1:7" ht="15">
      <c r="A101" s="5">
        <v>42</v>
      </c>
      <c r="B101" s="924"/>
      <c r="D101" s="2" t="str">
        <f t="shared" si="0"/>
        <v>OK</v>
      </c>
      <c r="G101" s="958">
        <v>802550800</v>
      </c>
    </row>
    <row r="102" spans="1:7" ht="15">
      <c r="A102">
        <v>43</v>
      </c>
      <c r="B102" s="924">
        <f>'Assets-Liab 5-6'!D10</f>
        <v>0</v>
      </c>
      <c r="D102" s="2" t="str">
        <f t="shared" si="0"/>
        <v>Error?</v>
      </c>
      <c r="G102" s="958">
        <v>102560300</v>
      </c>
    </row>
    <row r="103" spans="1:7" ht="15">
      <c r="A103">
        <v>44</v>
      </c>
      <c r="B103" s="924">
        <f>'Assets-Liab 5-6'!D5</f>
        <v>2168459</v>
      </c>
      <c r="D103" s="2" t="str">
        <f t="shared" si="0"/>
        <v>Error?</v>
      </c>
      <c r="G103" s="958">
        <v>102560400</v>
      </c>
    </row>
    <row r="104" spans="1:7" ht="15">
      <c r="A104" s="5">
        <v>45</v>
      </c>
      <c r="B104" s="924"/>
      <c r="D104" s="2" t="str">
        <f t="shared" si="0"/>
        <v>OK</v>
      </c>
      <c r="G104" s="958">
        <v>102560600</v>
      </c>
    </row>
    <row r="105" spans="1:7" ht="15">
      <c r="A105" s="5">
        <v>46</v>
      </c>
      <c r="B105" s="924"/>
      <c r="D105" s="2" t="str">
        <f t="shared" si="0"/>
        <v>OK</v>
      </c>
      <c r="G105" s="958">
        <v>102560800</v>
      </c>
    </row>
    <row r="106" spans="1:7" ht="15">
      <c r="A106">
        <v>47</v>
      </c>
      <c r="B106" s="924">
        <f>'Assets-Liab 5-6'!D12</f>
        <v>0</v>
      </c>
      <c r="D106" s="2" t="str">
        <f t="shared" si="0"/>
        <v>Error?</v>
      </c>
      <c r="G106" s="958">
        <v>802560300</v>
      </c>
    </row>
    <row r="107" spans="1:7" ht="15">
      <c r="A107">
        <v>48</v>
      </c>
      <c r="B107" s="924">
        <f>'Assets-Liab 5-6'!D13</f>
        <v>2345976</v>
      </c>
      <c r="D107" s="2" t="str">
        <f t="shared" si="0"/>
        <v>Error?</v>
      </c>
      <c r="G107" s="958">
        <v>802560400</v>
      </c>
    </row>
    <row r="108" spans="1:7" ht="15">
      <c r="A108" s="5">
        <v>49</v>
      </c>
      <c r="B108" s="924"/>
      <c r="D108" s="2" t="str">
        <f t="shared" si="0"/>
        <v>OK</v>
      </c>
      <c r="G108" s="958">
        <v>802560600</v>
      </c>
    </row>
    <row r="109" spans="1:7" ht="15">
      <c r="A109" s="5">
        <v>50</v>
      </c>
      <c r="B109" s="924"/>
      <c r="C109" s="2" t="s">
        <v>512</v>
      </c>
      <c r="D109" s="2" t="str">
        <f t="shared" si="0"/>
        <v>OK</v>
      </c>
      <c r="G109" s="958">
        <v>802560800</v>
      </c>
    </row>
    <row r="110" spans="1:7" ht="15">
      <c r="A110" s="5">
        <v>51</v>
      </c>
      <c r="B110" s="924"/>
      <c r="D110" s="2" t="str">
        <f t="shared" si="0"/>
        <v>OK</v>
      </c>
      <c r="G110" s="958">
        <v>102570300</v>
      </c>
    </row>
    <row r="111" spans="1:7" ht="15">
      <c r="A111" s="5">
        <v>52</v>
      </c>
      <c r="B111" s="924"/>
      <c r="D111" s="2" t="str">
        <f t="shared" si="0"/>
        <v>OK</v>
      </c>
      <c r="G111" s="958">
        <v>102570400</v>
      </c>
    </row>
    <row r="112" spans="1:7" ht="15">
      <c r="A112" s="5">
        <v>53</v>
      </c>
      <c r="B112" s="924"/>
      <c r="D112" s="2" t="str">
        <f t="shared" si="0"/>
        <v>OK</v>
      </c>
      <c r="G112" s="958">
        <v>102570600</v>
      </c>
    </row>
    <row r="113" spans="1:7" ht="15">
      <c r="A113" s="5">
        <v>54</v>
      </c>
      <c r="B113" s="924"/>
      <c r="D113" s="2" t="str">
        <f t="shared" si="0"/>
        <v>OK</v>
      </c>
      <c r="G113" s="958">
        <v>102570800</v>
      </c>
    </row>
    <row r="114" spans="1:7" ht="15">
      <c r="A114" s="5">
        <v>55</v>
      </c>
      <c r="B114" s="924"/>
      <c r="D114" s="2" t="str">
        <f t="shared" si="0"/>
        <v>OK</v>
      </c>
      <c r="G114" s="958">
        <v>802570300</v>
      </c>
    </row>
    <row r="115" spans="1:7" ht="15">
      <c r="A115">
        <v>56</v>
      </c>
      <c r="B115" s="924">
        <f>'Assets-Liab 5-6'!D31</f>
        <v>0</v>
      </c>
      <c r="D115" s="2" t="str">
        <f t="shared" si="0"/>
        <v>Error?</v>
      </c>
      <c r="G115" s="958">
        <v>802570400</v>
      </c>
    </row>
    <row r="116" spans="1:7" ht="15">
      <c r="A116" s="5">
        <v>57</v>
      </c>
      <c r="B116" s="924"/>
      <c r="D116" s="2" t="str">
        <f t="shared" si="0"/>
        <v>OK</v>
      </c>
      <c r="G116" s="958">
        <v>802570600</v>
      </c>
    </row>
    <row r="117" spans="1:7" ht="15">
      <c r="A117">
        <v>58</v>
      </c>
      <c r="B117" s="924">
        <f>'Assets-Liab 5-6'!D32</f>
        <v>0</v>
      </c>
      <c r="D117" s="2" t="str">
        <f t="shared" si="0"/>
        <v>Error?</v>
      </c>
      <c r="G117" s="958">
        <v>802570800</v>
      </c>
    </row>
    <row r="118" spans="1:7" ht="15">
      <c r="A118" s="5">
        <v>59</v>
      </c>
      <c r="B118" s="924"/>
      <c r="D118" s="2" t="str">
        <f t="shared" si="0"/>
        <v>OK</v>
      </c>
      <c r="G118" s="958">
        <v>102610300</v>
      </c>
    </row>
    <row r="119" spans="1:7" ht="15">
      <c r="A119" s="5">
        <v>60</v>
      </c>
      <c r="B119" s="924"/>
      <c r="D119" s="2" t="str">
        <f t="shared" si="0"/>
        <v>OK</v>
      </c>
      <c r="G119" s="958">
        <v>102610400</v>
      </c>
    </row>
    <row r="120" spans="1:7" ht="15">
      <c r="A120">
        <v>61</v>
      </c>
      <c r="B120" s="924">
        <f>'Assets-Liab 5-6'!D34</f>
        <v>8020</v>
      </c>
      <c r="D120" s="2" t="str">
        <f t="shared" si="0"/>
        <v>Error?</v>
      </c>
      <c r="G120" s="958">
        <v>102610600</v>
      </c>
    </row>
    <row r="121" spans="1:7" ht="15">
      <c r="A121">
        <v>62</v>
      </c>
      <c r="B121" s="924">
        <f>'Assets-Liab 5-6'!D39</f>
        <v>2329936</v>
      </c>
      <c r="D121" s="2" t="str">
        <f t="shared" si="0"/>
        <v>Error?</v>
      </c>
      <c r="G121" s="958">
        <v>102610800</v>
      </c>
    </row>
    <row r="122" spans="1:7" ht="15">
      <c r="A122">
        <v>63</v>
      </c>
      <c r="B122" s="924">
        <f>'Assets-Liab 5-6'!D41</f>
        <v>2345976</v>
      </c>
      <c r="C122" s="2" t="s">
        <v>512</v>
      </c>
      <c r="D122" s="2" t="str">
        <f t="shared" si="0"/>
        <v>Error?</v>
      </c>
      <c r="G122" s="958">
        <v>802610300</v>
      </c>
    </row>
    <row r="123" spans="1:7" ht="15">
      <c r="A123" s="5">
        <v>64</v>
      </c>
      <c r="B123" s="924"/>
      <c r="D123" s="2" t="str">
        <f t="shared" si="0"/>
        <v>OK</v>
      </c>
      <c r="G123" s="958">
        <v>802610400</v>
      </c>
    </row>
    <row r="124" spans="1:7" ht="15">
      <c r="A124">
        <v>65</v>
      </c>
      <c r="B124" s="924">
        <f>'Assets-Liab 5-6'!E6</f>
        <v>0</v>
      </c>
      <c r="C124" s="2" t="s">
        <v>512</v>
      </c>
      <c r="D124" s="2" t="str">
        <f t="shared" si="0"/>
        <v>Error?</v>
      </c>
      <c r="G124" s="958">
        <v>802610600</v>
      </c>
    </row>
    <row r="125" spans="1:7" ht="15">
      <c r="A125" s="5">
        <v>66</v>
      </c>
      <c r="B125" s="924"/>
      <c r="D125" s="2" t="str">
        <f t="shared" ref="D125:D188" si="1">IF(ISBLANK(B125),"OK",IF(A125-B125=0,"OK","Error?"))</f>
        <v>OK</v>
      </c>
      <c r="G125" s="958">
        <v>802610800</v>
      </c>
    </row>
    <row r="126" spans="1:7" ht="15">
      <c r="A126" s="5">
        <v>67</v>
      </c>
      <c r="B126" s="924"/>
      <c r="D126" s="2" t="str">
        <f t="shared" si="1"/>
        <v>OK</v>
      </c>
      <c r="G126" s="958">
        <v>102620300</v>
      </c>
    </row>
    <row r="127" spans="1:7" ht="15">
      <c r="A127">
        <v>68</v>
      </c>
      <c r="B127" s="924">
        <f>'Assets-Liab 5-6'!E5</f>
        <v>778</v>
      </c>
      <c r="D127" s="2" t="str">
        <f t="shared" si="1"/>
        <v>Error?</v>
      </c>
      <c r="G127" s="958">
        <v>102620400</v>
      </c>
    </row>
    <row r="128" spans="1:7" ht="15">
      <c r="A128">
        <v>69</v>
      </c>
      <c r="B128" s="924">
        <f>'Assets-Liab 5-6'!E12</f>
        <v>0</v>
      </c>
      <c r="D128" s="2" t="str">
        <f t="shared" si="1"/>
        <v>Error?</v>
      </c>
      <c r="G128" s="958">
        <v>102620600</v>
      </c>
    </row>
    <row r="129" spans="1:7" ht="15">
      <c r="A129">
        <v>70</v>
      </c>
      <c r="B129" s="924">
        <f>'Assets-Liab 5-6'!E13</f>
        <v>778</v>
      </c>
      <c r="D129" s="2" t="str">
        <f t="shared" si="1"/>
        <v>Error?</v>
      </c>
      <c r="G129" s="958">
        <v>102620800</v>
      </c>
    </row>
    <row r="130" spans="1:7" ht="15">
      <c r="A130" s="5">
        <v>71</v>
      </c>
      <c r="B130" s="924"/>
      <c r="D130" s="2" t="str">
        <f t="shared" si="1"/>
        <v>OK</v>
      </c>
      <c r="G130" s="958">
        <v>802620300</v>
      </c>
    </row>
    <row r="131" spans="1:7" ht="15">
      <c r="A131" s="5">
        <v>72</v>
      </c>
      <c r="B131" s="924"/>
      <c r="C131" s="2" t="s">
        <v>512</v>
      </c>
      <c r="D131" s="2" t="str">
        <f t="shared" si="1"/>
        <v>OK</v>
      </c>
      <c r="G131" s="958">
        <v>802620400</v>
      </c>
    </row>
    <row r="132" spans="1:7" ht="15">
      <c r="A132">
        <v>73</v>
      </c>
      <c r="B132" s="924">
        <f>'Assets-Liab 5-6'!E32</f>
        <v>0</v>
      </c>
      <c r="D132" s="2" t="str">
        <f t="shared" si="1"/>
        <v>Error?</v>
      </c>
      <c r="G132" s="958">
        <v>802620600</v>
      </c>
    </row>
    <row r="133" spans="1:7" ht="15">
      <c r="A133" s="5">
        <v>74</v>
      </c>
      <c r="B133" s="924"/>
      <c r="D133" s="2" t="str">
        <f t="shared" si="1"/>
        <v>OK</v>
      </c>
      <c r="G133" s="958">
        <v>802620800</v>
      </c>
    </row>
    <row r="134" spans="1:7" ht="15">
      <c r="A134" s="5">
        <v>75</v>
      </c>
      <c r="B134" s="924"/>
      <c r="D134" s="2" t="str">
        <f t="shared" si="1"/>
        <v>OK</v>
      </c>
      <c r="G134" s="958">
        <v>102630300</v>
      </c>
    </row>
    <row r="135" spans="1:7" ht="15">
      <c r="A135" s="5">
        <v>76</v>
      </c>
      <c r="B135" s="924"/>
      <c r="D135" s="2" t="str">
        <f t="shared" si="1"/>
        <v>OK</v>
      </c>
      <c r="G135" s="958">
        <v>102630400</v>
      </c>
    </row>
    <row r="136" spans="1:7" ht="15">
      <c r="A136" s="5">
        <v>77</v>
      </c>
      <c r="B136" s="924"/>
      <c r="D136" s="2" t="str">
        <f t="shared" si="1"/>
        <v>OK</v>
      </c>
      <c r="G136" s="958">
        <v>102630600</v>
      </c>
    </row>
    <row r="137" spans="1:7" ht="15">
      <c r="A137">
        <v>78</v>
      </c>
      <c r="B137" s="924">
        <f>'Assets-Liab 5-6'!E34</f>
        <v>778</v>
      </c>
      <c r="D137" s="2" t="str">
        <f t="shared" si="1"/>
        <v>Error?</v>
      </c>
      <c r="G137" s="958">
        <v>102630800</v>
      </c>
    </row>
    <row r="138" spans="1:7" ht="15">
      <c r="A138">
        <v>79</v>
      </c>
      <c r="B138" s="924">
        <f>'Assets-Liab 5-6'!E39</f>
        <v>0</v>
      </c>
      <c r="D138" s="2" t="str">
        <f t="shared" si="1"/>
        <v>Error?</v>
      </c>
      <c r="G138" s="958">
        <v>802630300</v>
      </c>
    </row>
    <row r="139" spans="1:7" ht="15">
      <c r="A139">
        <v>80</v>
      </c>
      <c r="B139" s="924">
        <f>'Assets-Liab 5-6'!E41</f>
        <v>778</v>
      </c>
      <c r="C139" s="2" t="s">
        <v>512</v>
      </c>
      <c r="D139" s="2" t="str">
        <f t="shared" si="1"/>
        <v>Error?</v>
      </c>
      <c r="G139" s="958">
        <v>802630400</v>
      </c>
    </row>
    <row r="140" spans="1:7" ht="15">
      <c r="A140" s="5">
        <v>81</v>
      </c>
      <c r="B140" s="924"/>
      <c r="D140" s="2" t="str">
        <f t="shared" si="1"/>
        <v>OK</v>
      </c>
      <c r="G140" s="958">
        <v>802630600</v>
      </c>
    </row>
    <row r="141" spans="1:7" ht="15">
      <c r="A141" s="5">
        <v>82</v>
      </c>
      <c r="B141" s="924"/>
      <c r="C141" s="2" t="s">
        <v>512</v>
      </c>
      <c r="D141" s="2" t="str">
        <f t="shared" si="1"/>
        <v>OK</v>
      </c>
      <c r="G141" s="958">
        <v>802630800</v>
      </c>
    </row>
    <row r="142" spans="1:7" ht="15">
      <c r="A142" s="5">
        <v>83</v>
      </c>
      <c r="B142" s="924"/>
      <c r="D142" s="2" t="str">
        <f t="shared" si="1"/>
        <v>OK</v>
      </c>
      <c r="G142" s="958">
        <v>102640300</v>
      </c>
    </row>
    <row r="143" spans="1:7" ht="15">
      <c r="A143">
        <v>84</v>
      </c>
      <c r="B143" s="924">
        <f>'Assets-Liab 5-6'!F6</f>
        <v>0</v>
      </c>
      <c r="D143" s="2" t="str">
        <f t="shared" si="1"/>
        <v>Error?</v>
      </c>
      <c r="G143" s="958">
        <v>102640400</v>
      </c>
    </row>
    <row r="144" spans="1:7" ht="15">
      <c r="A144" s="5">
        <v>85</v>
      </c>
      <c r="B144" s="924"/>
      <c r="D144" s="2" t="str">
        <f t="shared" si="1"/>
        <v>OK</v>
      </c>
      <c r="G144" s="958">
        <v>102640600</v>
      </c>
    </row>
    <row r="145" spans="1:7" ht="15">
      <c r="A145" s="5">
        <v>86</v>
      </c>
      <c r="B145" s="924"/>
      <c r="D145" s="2" t="str">
        <f t="shared" si="1"/>
        <v>OK</v>
      </c>
      <c r="G145" s="958">
        <v>102640800</v>
      </c>
    </row>
    <row r="146" spans="1:7" ht="15">
      <c r="A146" s="5">
        <v>87</v>
      </c>
      <c r="B146" s="924"/>
      <c r="D146" s="2" t="str">
        <f t="shared" si="1"/>
        <v>OK</v>
      </c>
      <c r="G146" s="958">
        <v>802640300</v>
      </c>
    </row>
    <row r="147" spans="1:7" ht="15">
      <c r="A147" s="5">
        <v>88</v>
      </c>
      <c r="B147" s="924"/>
      <c r="D147" s="2" t="str">
        <f t="shared" si="1"/>
        <v>OK</v>
      </c>
      <c r="G147" s="958">
        <v>802640400</v>
      </c>
    </row>
    <row r="148" spans="1:7" ht="15">
      <c r="A148" s="5">
        <v>89</v>
      </c>
      <c r="B148" s="924"/>
      <c r="D148" s="2" t="str">
        <f t="shared" si="1"/>
        <v>OK</v>
      </c>
      <c r="G148" s="958">
        <v>802640600</v>
      </c>
    </row>
    <row r="149" spans="1:7" ht="15">
      <c r="A149" s="5">
        <v>90</v>
      </c>
      <c r="B149" s="924"/>
      <c r="D149" s="2" t="str">
        <f t="shared" si="1"/>
        <v>OK</v>
      </c>
      <c r="G149" s="958">
        <v>802640800</v>
      </c>
    </row>
    <row r="150" spans="1:7" ht="15">
      <c r="A150">
        <v>91</v>
      </c>
      <c r="B150" s="924">
        <f>'Assets-Liab 5-6'!F10</f>
        <v>0</v>
      </c>
      <c r="D150" s="2" t="str">
        <f t="shared" si="1"/>
        <v>Error?</v>
      </c>
      <c r="G150" s="958">
        <v>102660300</v>
      </c>
    </row>
    <row r="151" spans="1:7" ht="15">
      <c r="A151">
        <v>92</v>
      </c>
      <c r="B151" s="924">
        <f>'Assets-Liab 5-6'!F5</f>
        <v>2415343</v>
      </c>
      <c r="D151" s="2" t="str">
        <f t="shared" si="1"/>
        <v>Error?</v>
      </c>
      <c r="G151" s="958">
        <v>102660400</v>
      </c>
    </row>
    <row r="152" spans="1:7" ht="15">
      <c r="A152" s="5">
        <v>93</v>
      </c>
      <c r="B152" s="924"/>
      <c r="D152" s="2" t="str">
        <f t="shared" si="1"/>
        <v>OK</v>
      </c>
      <c r="G152" s="958">
        <v>102660600</v>
      </c>
    </row>
    <row r="153" spans="1:7" ht="15">
      <c r="A153" s="5">
        <v>94</v>
      </c>
      <c r="B153" s="924"/>
      <c r="D153" s="2" t="str">
        <f t="shared" si="1"/>
        <v>OK</v>
      </c>
      <c r="G153" s="958">
        <v>102660800</v>
      </c>
    </row>
    <row r="154" spans="1:7" ht="15">
      <c r="A154">
        <v>95</v>
      </c>
      <c r="B154" s="924">
        <f>'Assets-Liab 5-6'!F12</f>
        <v>0</v>
      </c>
      <c r="D154" s="2" t="str">
        <f t="shared" si="1"/>
        <v>Error?</v>
      </c>
      <c r="G154" s="958">
        <v>802660300</v>
      </c>
    </row>
    <row r="155" spans="1:7" ht="15">
      <c r="A155">
        <v>96</v>
      </c>
      <c r="B155" s="924">
        <f>'Assets-Liab 5-6'!F13</f>
        <v>2415343</v>
      </c>
      <c r="D155" s="2" t="str">
        <f t="shared" si="1"/>
        <v>Error?</v>
      </c>
      <c r="G155" s="958">
        <v>802660400</v>
      </c>
    </row>
    <row r="156" spans="1:7" ht="15">
      <c r="A156" s="5">
        <v>97</v>
      </c>
      <c r="B156" s="924"/>
      <c r="D156" s="2" t="str">
        <f t="shared" si="1"/>
        <v>OK</v>
      </c>
      <c r="G156" s="958">
        <v>802660600</v>
      </c>
    </row>
    <row r="157" spans="1:7" ht="15">
      <c r="A157" s="5">
        <v>98</v>
      </c>
      <c r="B157" s="924"/>
      <c r="C157" s="2" t="s">
        <v>512</v>
      </c>
      <c r="D157" s="2" t="str">
        <f t="shared" si="1"/>
        <v>OK</v>
      </c>
      <c r="G157" s="958">
        <v>802660800</v>
      </c>
    </row>
    <row r="158" spans="1:7" ht="15">
      <c r="A158" s="5">
        <v>99</v>
      </c>
      <c r="B158" s="924"/>
      <c r="D158" s="2" t="str">
        <f t="shared" si="1"/>
        <v>OK</v>
      </c>
      <c r="G158" s="958">
        <v>102900300</v>
      </c>
    </row>
    <row r="159" spans="1:7" ht="15">
      <c r="A159" s="5">
        <v>100</v>
      </c>
      <c r="B159" s="924"/>
      <c r="D159" s="2" t="str">
        <f t="shared" si="1"/>
        <v>OK</v>
      </c>
      <c r="G159" s="958">
        <v>102900400</v>
      </c>
    </row>
    <row r="160" spans="1:7" ht="15">
      <c r="A160" s="5">
        <v>101</v>
      </c>
      <c r="B160" s="924"/>
      <c r="D160" s="2" t="str">
        <f t="shared" si="1"/>
        <v>OK</v>
      </c>
      <c r="G160" s="958">
        <v>102900600</v>
      </c>
    </row>
    <row r="161" spans="1:7" ht="15">
      <c r="A161" s="5">
        <v>102</v>
      </c>
      <c r="B161" s="924"/>
      <c r="D161" s="2" t="str">
        <f t="shared" si="1"/>
        <v>OK</v>
      </c>
      <c r="G161" s="958">
        <v>102900800</v>
      </c>
    </row>
    <row r="162" spans="1:7" ht="15">
      <c r="A162">
        <v>103</v>
      </c>
      <c r="B162" s="924">
        <f>'Assets-Liab 5-6'!F31</f>
        <v>0</v>
      </c>
      <c r="D162" s="2" t="str">
        <f t="shared" si="1"/>
        <v>Error?</v>
      </c>
      <c r="G162" s="958">
        <v>202900300</v>
      </c>
    </row>
    <row r="163" spans="1:7" ht="15">
      <c r="A163" s="5">
        <v>104</v>
      </c>
      <c r="B163" s="924"/>
      <c r="D163" s="2" t="str">
        <f t="shared" si="1"/>
        <v>OK</v>
      </c>
      <c r="G163" s="958">
        <v>202900400</v>
      </c>
    </row>
    <row r="164" spans="1:7" ht="15">
      <c r="A164">
        <v>105</v>
      </c>
      <c r="B164" s="924">
        <f>'Assets-Liab 5-6'!F32</f>
        <v>0</v>
      </c>
      <c r="D164" s="2" t="str">
        <f t="shared" si="1"/>
        <v>Error?</v>
      </c>
      <c r="G164" s="958">
        <v>202900600</v>
      </c>
    </row>
    <row r="165" spans="1:7" ht="15">
      <c r="A165" s="5">
        <v>106</v>
      </c>
      <c r="B165" s="924"/>
      <c r="D165" s="2" t="str">
        <f t="shared" si="1"/>
        <v>OK</v>
      </c>
      <c r="G165" s="958">
        <v>202900800</v>
      </c>
    </row>
    <row r="166" spans="1:7" ht="15">
      <c r="A166" s="5">
        <v>107</v>
      </c>
      <c r="B166" s="924"/>
      <c r="D166" s="2" t="str">
        <f t="shared" si="1"/>
        <v>OK</v>
      </c>
      <c r="G166" s="958">
        <v>402900300</v>
      </c>
    </row>
    <row r="167" spans="1:7" ht="15">
      <c r="A167">
        <v>108</v>
      </c>
      <c r="B167" s="924">
        <f>'Assets-Liab 5-6'!F34</f>
        <v>19802</v>
      </c>
      <c r="D167" s="2" t="str">
        <f t="shared" si="1"/>
        <v>Error?</v>
      </c>
      <c r="G167" s="958">
        <v>402900400</v>
      </c>
    </row>
    <row r="168" spans="1:7" ht="15">
      <c r="A168">
        <v>109</v>
      </c>
      <c r="B168" s="924">
        <f>'Assets-Liab 5-6'!F39</f>
        <v>0</v>
      </c>
      <c r="D168" s="2" t="str">
        <f t="shared" si="1"/>
        <v>Error?</v>
      </c>
      <c r="G168" s="958">
        <v>402900600</v>
      </c>
    </row>
    <row r="169" spans="1:7" ht="15">
      <c r="A169">
        <v>110</v>
      </c>
      <c r="B169" s="924">
        <f>'Assets-Liab 5-6'!F41</f>
        <v>2415343</v>
      </c>
      <c r="C169" s="2" t="s">
        <v>512</v>
      </c>
      <c r="D169" s="2" t="str">
        <f t="shared" si="1"/>
        <v>Error?</v>
      </c>
      <c r="G169" s="958">
        <v>402900800</v>
      </c>
    </row>
    <row r="170" spans="1:7" ht="15">
      <c r="A170" s="5">
        <v>111</v>
      </c>
      <c r="B170" s="924"/>
      <c r="D170" s="2" t="str">
        <f t="shared" si="1"/>
        <v>OK</v>
      </c>
      <c r="G170" s="958">
        <v>602900300</v>
      </c>
    </row>
    <row r="171" spans="1:7" ht="15">
      <c r="A171">
        <v>112</v>
      </c>
      <c r="B171" s="924">
        <f>'Assets-Liab 5-6'!G6</f>
        <v>0</v>
      </c>
      <c r="C171" s="2" t="s">
        <v>512</v>
      </c>
      <c r="D171" s="2" t="str">
        <f t="shared" si="1"/>
        <v>Error?</v>
      </c>
      <c r="G171" s="958">
        <v>602900400</v>
      </c>
    </row>
    <row r="172" spans="1:7" ht="15">
      <c r="A172" s="5">
        <v>113</v>
      </c>
      <c r="B172" s="924"/>
      <c r="D172" s="2" t="str">
        <f t="shared" si="1"/>
        <v>OK</v>
      </c>
      <c r="G172" s="958">
        <v>602900600</v>
      </c>
    </row>
    <row r="173" spans="1:7" ht="15">
      <c r="A173">
        <v>114</v>
      </c>
      <c r="B173" s="924"/>
      <c r="D173" s="2" t="str">
        <f t="shared" si="1"/>
        <v>OK</v>
      </c>
      <c r="G173" s="958">
        <v>602900800</v>
      </c>
    </row>
    <row r="174" spans="1:7" ht="15">
      <c r="A174">
        <v>115</v>
      </c>
      <c r="B174" s="924"/>
      <c r="D174" s="2" t="str">
        <f t="shared" si="1"/>
        <v>OK</v>
      </c>
      <c r="G174" s="958">
        <v>802900300</v>
      </c>
    </row>
    <row r="175" spans="1:7" ht="15">
      <c r="A175">
        <v>116</v>
      </c>
      <c r="B175" s="924">
        <f>'Assets-Liab 5-6'!G5</f>
        <v>366786</v>
      </c>
      <c r="D175" s="2" t="str">
        <f t="shared" si="1"/>
        <v>Error?</v>
      </c>
      <c r="G175" s="958">
        <v>802900400</v>
      </c>
    </row>
    <row r="176" spans="1:7" ht="15">
      <c r="A176" s="5">
        <v>117</v>
      </c>
      <c r="B176" s="924"/>
      <c r="D176" s="2" t="str">
        <f t="shared" si="1"/>
        <v>OK</v>
      </c>
      <c r="G176" s="958">
        <v>802900600</v>
      </c>
    </row>
    <row r="177" spans="1:7" ht="15">
      <c r="A177">
        <v>118</v>
      </c>
      <c r="B177" s="924">
        <f>'Assets-Liab 5-6'!G12</f>
        <v>0</v>
      </c>
      <c r="D177" s="2" t="str">
        <f t="shared" si="1"/>
        <v>Error?</v>
      </c>
      <c r="G177" s="958">
        <v>802900800</v>
      </c>
    </row>
    <row r="178" spans="1:7" ht="15">
      <c r="A178">
        <v>119</v>
      </c>
      <c r="B178" s="924">
        <f>'Assets-Liab 5-6'!G13</f>
        <v>529194</v>
      </c>
      <c r="D178" s="2" t="str">
        <f t="shared" si="1"/>
        <v>Error?</v>
      </c>
      <c r="G178" s="958">
        <v>902900300</v>
      </c>
    </row>
    <row r="179" spans="1:7" ht="15">
      <c r="A179" s="5">
        <v>120</v>
      </c>
      <c r="B179" s="924"/>
      <c r="D179" s="2" t="str">
        <f t="shared" si="1"/>
        <v>OK</v>
      </c>
      <c r="G179" s="958">
        <v>902900400</v>
      </c>
    </row>
    <row r="180" spans="1:7" ht="15">
      <c r="A180" s="5">
        <v>121</v>
      </c>
      <c r="B180" s="924"/>
      <c r="C180" s="2" t="s">
        <v>512</v>
      </c>
      <c r="D180" s="2" t="str">
        <f t="shared" si="1"/>
        <v>OK</v>
      </c>
      <c r="G180" s="958">
        <v>902900600</v>
      </c>
    </row>
    <row r="181" spans="1:7" ht="15">
      <c r="A181" s="5">
        <v>122</v>
      </c>
      <c r="B181" s="924"/>
      <c r="D181" s="2" t="str">
        <f t="shared" si="1"/>
        <v>OK</v>
      </c>
      <c r="G181" s="958">
        <v>902900800</v>
      </c>
    </row>
    <row r="182" spans="1:7" ht="15">
      <c r="A182">
        <v>123</v>
      </c>
      <c r="B182" s="924">
        <f>'Assets-Liab 5-6'!G31</f>
        <v>0</v>
      </c>
      <c r="D182" s="2" t="str">
        <f t="shared" si="1"/>
        <v>Error?</v>
      </c>
      <c r="G182" s="958">
        <v>103000300</v>
      </c>
    </row>
    <row r="183" spans="1:7" ht="15">
      <c r="A183">
        <v>124</v>
      </c>
      <c r="B183" s="924">
        <f>'Assets-Liab 5-6'!G32</f>
        <v>0</v>
      </c>
      <c r="D183" s="2" t="str">
        <f t="shared" si="1"/>
        <v>Error?</v>
      </c>
      <c r="G183" s="958">
        <v>103000400</v>
      </c>
    </row>
    <row r="184" spans="1:7" ht="15">
      <c r="A184" s="5">
        <v>125</v>
      </c>
      <c r="B184" s="924"/>
      <c r="D184" s="2" t="str">
        <f t="shared" si="1"/>
        <v>OK</v>
      </c>
      <c r="G184" s="958">
        <v>103000600</v>
      </c>
    </row>
    <row r="185" spans="1:7" ht="15">
      <c r="A185" s="5">
        <v>126</v>
      </c>
      <c r="B185" s="924"/>
      <c r="D185" s="2" t="str">
        <f t="shared" si="1"/>
        <v>OK</v>
      </c>
      <c r="G185" s="958">
        <v>103000800</v>
      </c>
    </row>
    <row r="186" spans="1:7" ht="15">
      <c r="A186">
        <v>127</v>
      </c>
      <c r="B186" s="924">
        <f>'Assets-Liab 5-6'!G34</f>
        <v>5811</v>
      </c>
      <c r="D186" s="2" t="str">
        <f t="shared" si="1"/>
        <v>Error?</v>
      </c>
      <c r="G186" s="958">
        <v>203000300</v>
      </c>
    </row>
    <row r="187" spans="1:7" ht="15">
      <c r="A187">
        <v>128</v>
      </c>
      <c r="B187" s="924">
        <f>'Assets-Liab 5-6'!G39</f>
        <v>-63464</v>
      </c>
      <c r="D187" s="2" t="str">
        <f t="shared" si="1"/>
        <v>Error?</v>
      </c>
      <c r="G187" s="958">
        <v>203000400</v>
      </c>
    </row>
    <row r="188" spans="1:7" ht="15">
      <c r="A188">
        <v>129</v>
      </c>
      <c r="B188" s="924">
        <f>'Assets-Liab 5-6'!G41</f>
        <v>529194</v>
      </c>
      <c r="C188" s="2" t="s">
        <v>512</v>
      </c>
      <c r="D188" s="2" t="str">
        <f t="shared" si="1"/>
        <v>Error?</v>
      </c>
      <c r="G188" s="958">
        <v>203000600</v>
      </c>
    </row>
    <row r="189" spans="1:7" ht="15">
      <c r="A189" s="5">
        <v>130</v>
      </c>
      <c r="B189" s="924"/>
      <c r="D189" s="2" t="str">
        <f t="shared" ref="D189:D252" si="2">IF(ISBLANK(B189),"OK",IF(A189-B189=0,"OK","Error?"))</f>
        <v>OK</v>
      </c>
      <c r="G189" s="958">
        <v>203000800</v>
      </c>
    </row>
    <row r="190" spans="1:7" ht="15">
      <c r="A190" s="5">
        <v>131</v>
      </c>
      <c r="B190" s="924"/>
      <c r="C190" s="2" t="s">
        <v>512</v>
      </c>
      <c r="D190" s="2" t="str">
        <f t="shared" si="2"/>
        <v>OK</v>
      </c>
      <c r="G190" s="958">
        <v>403000300</v>
      </c>
    </row>
    <row r="191" spans="1:7" ht="15">
      <c r="A191" s="5">
        <v>132</v>
      </c>
      <c r="B191" s="924"/>
      <c r="D191" s="2" t="str">
        <f t="shared" si="2"/>
        <v>OK</v>
      </c>
      <c r="G191" s="958">
        <v>403000400</v>
      </c>
    </row>
    <row r="192" spans="1:7" ht="15">
      <c r="A192" s="5">
        <v>133</v>
      </c>
      <c r="B192" s="924"/>
      <c r="D192" s="2" t="str">
        <f t="shared" si="2"/>
        <v>OK</v>
      </c>
      <c r="G192" s="958">
        <v>403000600</v>
      </c>
    </row>
    <row r="193" spans="1:7" ht="15">
      <c r="A193" s="5">
        <v>134</v>
      </c>
      <c r="B193" s="924"/>
      <c r="D193" s="2" t="str">
        <f t="shared" si="2"/>
        <v>OK</v>
      </c>
      <c r="G193" s="958">
        <v>403000800</v>
      </c>
    </row>
    <row r="194" spans="1:7" ht="15">
      <c r="A194" s="5">
        <v>135</v>
      </c>
      <c r="B194" s="924"/>
      <c r="D194" s="2" t="str">
        <f t="shared" si="2"/>
        <v>OK</v>
      </c>
      <c r="G194" s="958">
        <v>803000300</v>
      </c>
    </row>
    <row r="195" spans="1:7" ht="15">
      <c r="A195" s="5">
        <v>136</v>
      </c>
      <c r="B195" s="924"/>
      <c r="D195" s="2" t="str">
        <f t="shared" si="2"/>
        <v>OK</v>
      </c>
      <c r="G195" s="958">
        <v>803000400</v>
      </c>
    </row>
    <row r="196" spans="1:7" ht="15">
      <c r="A196">
        <v>137</v>
      </c>
      <c r="B196" s="924">
        <f>'Assets-Liab 5-6'!H10</f>
        <v>0</v>
      </c>
      <c r="D196" s="2" t="str">
        <f t="shared" si="2"/>
        <v>Error?</v>
      </c>
      <c r="G196" s="958">
        <v>803000600</v>
      </c>
    </row>
    <row r="197" spans="1:7" ht="15">
      <c r="A197">
        <v>138</v>
      </c>
      <c r="B197" s="924">
        <f>'Assets-Liab 5-6'!H5</f>
        <v>0</v>
      </c>
      <c r="D197" s="2" t="str">
        <f t="shared" si="2"/>
        <v>Error?</v>
      </c>
      <c r="G197" s="958">
        <v>803000800</v>
      </c>
    </row>
    <row r="198" spans="1:7">
      <c r="A198" s="5">
        <v>139</v>
      </c>
      <c r="B198" s="924"/>
      <c r="D198" s="2" t="str">
        <f t="shared" si="2"/>
        <v>OK</v>
      </c>
    </row>
    <row r="199" spans="1:7">
      <c r="A199" s="5">
        <v>140</v>
      </c>
      <c r="B199" s="924"/>
      <c r="D199" s="2" t="str">
        <f t="shared" si="2"/>
        <v>OK</v>
      </c>
    </row>
    <row r="200" spans="1:7">
      <c r="A200">
        <v>141</v>
      </c>
      <c r="B200" s="924">
        <f>'Assets-Liab 5-6'!H12</f>
        <v>0</v>
      </c>
      <c r="D200" s="2" t="str">
        <f t="shared" si="2"/>
        <v>Error?</v>
      </c>
    </row>
    <row r="201" spans="1:7">
      <c r="A201">
        <v>142</v>
      </c>
      <c r="B201" s="924">
        <f>'Assets-Liab 5-6'!H13</f>
        <v>1668238</v>
      </c>
      <c r="D201" s="2" t="str">
        <f t="shared" si="2"/>
        <v>Error?</v>
      </c>
    </row>
    <row r="202" spans="1:7">
      <c r="A202" s="5">
        <v>143</v>
      </c>
      <c r="B202" s="924"/>
      <c r="D202" s="2" t="str">
        <f t="shared" si="2"/>
        <v>OK</v>
      </c>
    </row>
    <row r="203" spans="1:7">
      <c r="A203" s="5">
        <v>144</v>
      </c>
      <c r="B203" s="924"/>
      <c r="C203" s="2" t="s">
        <v>512</v>
      </c>
      <c r="D203" s="2" t="str">
        <f t="shared" si="2"/>
        <v>OK</v>
      </c>
    </row>
    <row r="204" spans="1:7">
      <c r="A204">
        <v>145</v>
      </c>
      <c r="B204" s="924">
        <f>'Assets-Liab 5-6'!H31</f>
        <v>0</v>
      </c>
      <c r="D204" s="2" t="str">
        <f t="shared" si="2"/>
        <v>Error?</v>
      </c>
    </row>
    <row r="205" spans="1:7">
      <c r="A205" s="5">
        <v>146</v>
      </c>
      <c r="B205" s="924"/>
      <c r="D205" s="2" t="str">
        <f t="shared" si="2"/>
        <v>OK</v>
      </c>
    </row>
    <row r="206" spans="1:7">
      <c r="A206">
        <v>147</v>
      </c>
      <c r="B206" s="924">
        <f>'Assets-Liab 5-6'!H32</f>
        <v>0</v>
      </c>
      <c r="D206" s="2" t="str">
        <f t="shared" si="2"/>
        <v>Error?</v>
      </c>
    </row>
    <row r="207" spans="1:7">
      <c r="A207" s="5">
        <v>148</v>
      </c>
      <c r="B207" s="924"/>
      <c r="D207" s="2" t="str">
        <f t="shared" si="2"/>
        <v>OK</v>
      </c>
    </row>
    <row r="208" spans="1:7">
      <c r="A208" s="5">
        <v>149</v>
      </c>
      <c r="B208" s="924"/>
      <c r="D208" s="2" t="str">
        <f t="shared" si="2"/>
        <v>OK</v>
      </c>
    </row>
    <row r="209" spans="1:4">
      <c r="A209">
        <v>150</v>
      </c>
      <c r="B209" s="924">
        <f>'Assets-Liab 5-6'!H34</f>
        <v>0</v>
      </c>
      <c r="D209" s="2" t="str">
        <f t="shared" si="2"/>
        <v>Error?</v>
      </c>
    </row>
    <row r="210" spans="1:4">
      <c r="A210">
        <v>151</v>
      </c>
      <c r="B210" s="924">
        <f>'Assets-Liab 5-6'!H39</f>
        <v>0</v>
      </c>
      <c r="D210" s="2" t="str">
        <f t="shared" si="2"/>
        <v>Error?</v>
      </c>
    </row>
    <row r="211" spans="1:4">
      <c r="A211" s="1">
        <v>152</v>
      </c>
      <c r="B211" s="924">
        <f>'Assets-Liab 5-6'!H41</f>
        <v>1668238</v>
      </c>
      <c r="C211" s="2" t="s">
        <v>512</v>
      </c>
      <c r="D211" s="2" t="str">
        <f t="shared" si="2"/>
        <v>Error?</v>
      </c>
    </row>
    <row r="212" spans="1:4">
      <c r="A212" s="5">
        <v>153</v>
      </c>
      <c r="B212" s="924"/>
      <c r="D212" s="2" t="str">
        <f t="shared" si="2"/>
        <v>OK</v>
      </c>
    </row>
    <row r="213" spans="1:4">
      <c r="A213" s="5">
        <v>154</v>
      </c>
      <c r="B213" s="924"/>
      <c r="C213" s="2" t="s">
        <v>512</v>
      </c>
      <c r="D213" s="2" t="str">
        <f t="shared" si="2"/>
        <v>OK</v>
      </c>
    </row>
    <row r="214" spans="1:4">
      <c r="A214" s="5">
        <v>155</v>
      </c>
      <c r="B214" s="924"/>
      <c r="D214" s="2" t="str">
        <f t="shared" si="2"/>
        <v>OK</v>
      </c>
    </row>
    <row r="215" spans="1:4">
      <c r="A215" s="5">
        <v>156</v>
      </c>
      <c r="B215" s="924"/>
      <c r="D215" s="2" t="str">
        <f t="shared" si="2"/>
        <v>OK</v>
      </c>
    </row>
    <row r="216" spans="1:4">
      <c r="A216" s="5">
        <v>157</v>
      </c>
      <c r="B216" s="924"/>
      <c r="D216" s="2" t="str">
        <f t="shared" si="2"/>
        <v>OK</v>
      </c>
    </row>
    <row r="217" spans="1:4">
      <c r="A217" s="5">
        <v>158</v>
      </c>
      <c r="B217" s="924"/>
      <c r="D217" s="2" t="str">
        <f t="shared" si="2"/>
        <v>OK</v>
      </c>
    </row>
    <row r="218" spans="1:4">
      <c r="A218" s="5">
        <v>159</v>
      </c>
      <c r="B218" s="924"/>
      <c r="D218" s="2" t="str">
        <f t="shared" si="2"/>
        <v>OK</v>
      </c>
    </row>
    <row r="219" spans="1:4">
      <c r="A219" s="5">
        <v>160</v>
      </c>
      <c r="B219" s="924"/>
      <c r="D219" s="2" t="str">
        <f t="shared" si="2"/>
        <v>OK</v>
      </c>
    </row>
    <row r="220" spans="1:4">
      <c r="A220" s="5">
        <v>161</v>
      </c>
      <c r="B220" s="924"/>
      <c r="D220" s="2" t="str">
        <f t="shared" si="2"/>
        <v>OK</v>
      </c>
    </row>
    <row r="221" spans="1:4">
      <c r="A221" s="5">
        <v>162</v>
      </c>
      <c r="B221" s="924"/>
      <c r="D221" s="2" t="str">
        <f t="shared" si="2"/>
        <v>OK</v>
      </c>
    </row>
    <row r="222" spans="1:4">
      <c r="A222" s="5">
        <v>163</v>
      </c>
      <c r="B222" s="924"/>
      <c r="D222" s="2" t="str">
        <f t="shared" si="2"/>
        <v>OK</v>
      </c>
    </row>
    <row r="223" spans="1:4">
      <c r="A223" s="5">
        <v>164</v>
      </c>
      <c r="B223" s="924"/>
      <c r="D223" s="2" t="str">
        <f t="shared" si="2"/>
        <v>OK</v>
      </c>
    </row>
    <row r="224" spans="1:4">
      <c r="A224" s="5">
        <v>165</v>
      </c>
      <c r="B224" s="924"/>
      <c r="D224" s="2" t="str">
        <f t="shared" si="2"/>
        <v>OK</v>
      </c>
    </row>
    <row r="225" spans="1:4">
      <c r="A225" s="5">
        <v>166</v>
      </c>
      <c r="B225" s="924"/>
      <c r="D225" s="2" t="str">
        <f t="shared" si="2"/>
        <v>OK</v>
      </c>
    </row>
    <row r="226" spans="1:4">
      <c r="A226" s="5">
        <v>167</v>
      </c>
      <c r="B226" s="924"/>
      <c r="D226" s="2" t="str">
        <f t="shared" si="2"/>
        <v>OK</v>
      </c>
    </row>
    <row r="227" spans="1:4">
      <c r="A227" s="5">
        <v>168</v>
      </c>
      <c r="B227" s="924"/>
      <c r="D227" s="2" t="str">
        <f t="shared" si="2"/>
        <v>OK</v>
      </c>
    </row>
    <row r="228" spans="1:4">
      <c r="A228" s="5">
        <v>169</v>
      </c>
      <c r="B228" s="924"/>
      <c r="D228" s="2" t="str">
        <f t="shared" si="2"/>
        <v>OK</v>
      </c>
    </row>
    <row r="229" spans="1:4">
      <c r="A229" s="5">
        <v>170</v>
      </c>
      <c r="B229" s="924"/>
      <c r="D229" s="2" t="str">
        <f t="shared" si="2"/>
        <v>OK</v>
      </c>
    </row>
    <row r="230" spans="1:4">
      <c r="A230" s="5">
        <v>171</v>
      </c>
      <c r="B230" s="924"/>
      <c r="D230" s="2" t="str">
        <f t="shared" si="2"/>
        <v>OK</v>
      </c>
    </row>
    <row r="231" spans="1:4">
      <c r="A231" s="5">
        <v>172</v>
      </c>
      <c r="B231" s="924"/>
      <c r="D231" s="2" t="str">
        <f t="shared" si="2"/>
        <v>OK</v>
      </c>
    </row>
    <row r="232" spans="1:4">
      <c r="A232" s="5">
        <v>173</v>
      </c>
      <c r="B232" s="924"/>
      <c r="D232" s="2" t="str">
        <f t="shared" si="2"/>
        <v>OK</v>
      </c>
    </row>
    <row r="233" spans="1:4">
      <c r="A233" s="5">
        <v>174</v>
      </c>
      <c r="B233" s="924"/>
      <c r="D233" s="2" t="str">
        <f t="shared" si="2"/>
        <v>OK</v>
      </c>
    </row>
    <row r="234" spans="1:4">
      <c r="A234" s="5">
        <v>175</v>
      </c>
      <c r="B234" s="924"/>
      <c r="D234" s="2" t="str">
        <f t="shared" si="2"/>
        <v>OK</v>
      </c>
    </row>
    <row r="235" spans="1:4">
      <c r="A235" s="5">
        <v>176</v>
      </c>
      <c r="B235" s="924"/>
      <c r="D235" s="2" t="str">
        <f t="shared" si="2"/>
        <v>OK</v>
      </c>
    </row>
    <row r="236" spans="1:4">
      <c r="A236" s="5">
        <v>177</v>
      </c>
      <c r="B236" s="924"/>
      <c r="D236" s="2" t="str">
        <f t="shared" si="2"/>
        <v>OK</v>
      </c>
    </row>
    <row r="237" spans="1:4">
      <c r="A237" s="5">
        <v>178</v>
      </c>
      <c r="B237" s="924"/>
      <c r="D237" s="2" t="str">
        <f t="shared" si="2"/>
        <v>OK</v>
      </c>
    </row>
    <row r="238" spans="1:4">
      <c r="A238" s="5">
        <v>179</v>
      </c>
      <c r="B238" s="924"/>
      <c r="D238" s="2" t="str">
        <f t="shared" si="2"/>
        <v>OK</v>
      </c>
    </row>
    <row r="239" spans="1:4">
      <c r="A239" s="5">
        <v>180</v>
      </c>
      <c r="B239" s="924"/>
      <c r="D239" s="2" t="str">
        <f t="shared" si="2"/>
        <v>OK</v>
      </c>
    </row>
    <row r="240" spans="1:4">
      <c r="A240" s="5">
        <v>181</v>
      </c>
      <c r="B240" s="924"/>
      <c r="D240" s="2" t="str">
        <f t="shared" si="2"/>
        <v>OK</v>
      </c>
    </row>
    <row r="241" spans="1:4">
      <c r="A241" s="5">
        <v>182</v>
      </c>
      <c r="B241" s="924"/>
      <c r="C241" s="2" t="s">
        <v>512</v>
      </c>
      <c r="D241" s="2" t="str">
        <f t="shared" si="2"/>
        <v>OK</v>
      </c>
    </row>
    <row r="242" spans="1:4">
      <c r="A242" s="5">
        <v>183</v>
      </c>
      <c r="B242" s="924"/>
      <c r="D242" s="2" t="str">
        <f t="shared" si="2"/>
        <v>OK</v>
      </c>
    </row>
    <row r="243" spans="1:4">
      <c r="A243" s="5">
        <v>184</v>
      </c>
      <c r="B243" s="924"/>
      <c r="D243" s="2" t="str">
        <f t="shared" si="2"/>
        <v>OK</v>
      </c>
    </row>
    <row r="244" spans="1:4">
      <c r="A244" s="5">
        <v>185</v>
      </c>
      <c r="B244" s="924"/>
      <c r="D244" s="2" t="str">
        <f t="shared" si="2"/>
        <v>OK</v>
      </c>
    </row>
    <row r="245" spans="1:4">
      <c r="A245" s="5">
        <v>186</v>
      </c>
      <c r="B245" s="924"/>
      <c r="D245" s="2" t="str">
        <f t="shared" si="2"/>
        <v>OK</v>
      </c>
    </row>
    <row r="246" spans="1:4">
      <c r="A246" s="5">
        <v>187</v>
      </c>
      <c r="B246" s="924"/>
      <c r="D246" s="2" t="str">
        <f t="shared" si="2"/>
        <v>OK</v>
      </c>
    </row>
    <row r="247" spans="1:4">
      <c r="A247" s="5">
        <v>188</v>
      </c>
      <c r="B247" s="924"/>
      <c r="C247" s="2" t="s">
        <v>512</v>
      </c>
      <c r="D247" s="2" t="str">
        <f t="shared" si="2"/>
        <v>OK</v>
      </c>
    </row>
    <row r="248" spans="1:4">
      <c r="A248" s="5">
        <v>189</v>
      </c>
      <c r="B248" s="924"/>
      <c r="D248" s="2" t="str">
        <f t="shared" si="2"/>
        <v>OK</v>
      </c>
    </row>
    <row r="249" spans="1:4">
      <c r="A249" s="5">
        <v>190</v>
      </c>
      <c r="B249" s="924"/>
      <c r="C249" s="2" t="s">
        <v>512</v>
      </c>
      <c r="D249" s="2" t="str">
        <f t="shared" si="2"/>
        <v>OK</v>
      </c>
    </row>
    <row r="250" spans="1:4">
      <c r="A250" s="5">
        <v>191</v>
      </c>
      <c r="B250" s="924"/>
      <c r="D250" s="2" t="str">
        <f t="shared" si="2"/>
        <v>OK</v>
      </c>
    </row>
    <row r="251" spans="1:4">
      <c r="A251" s="5">
        <v>192</v>
      </c>
      <c r="B251" s="924"/>
      <c r="D251" s="2" t="str">
        <f t="shared" si="2"/>
        <v>OK</v>
      </c>
    </row>
    <row r="252" spans="1:4">
      <c r="A252" s="5">
        <v>193</v>
      </c>
      <c r="B252" s="924"/>
      <c r="D252" s="2" t="str">
        <f t="shared" si="2"/>
        <v>OK</v>
      </c>
    </row>
    <row r="253" spans="1:4">
      <c r="A253" s="5">
        <v>194</v>
      </c>
      <c r="B253" s="924"/>
      <c r="D253" s="2" t="str">
        <f t="shared" ref="D253:D316" si="3">IF(ISBLANK(B253),"OK",IF(A253-B253=0,"OK","Error?"))</f>
        <v>OK</v>
      </c>
    </row>
    <row r="254" spans="1:4">
      <c r="A254" s="5">
        <v>195</v>
      </c>
      <c r="B254" s="924"/>
      <c r="D254" s="2" t="str">
        <f t="shared" si="3"/>
        <v>OK</v>
      </c>
    </row>
    <row r="255" spans="1:4">
      <c r="A255" s="5">
        <v>196</v>
      </c>
      <c r="B255" s="924"/>
      <c r="D255" s="2" t="str">
        <f t="shared" si="3"/>
        <v>OK</v>
      </c>
    </row>
    <row r="256" spans="1:4">
      <c r="A256" s="5">
        <v>197</v>
      </c>
      <c r="B256" s="924"/>
      <c r="D256" s="2" t="str">
        <f t="shared" si="3"/>
        <v>OK</v>
      </c>
    </row>
    <row r="257" spans="1:4">
      <c r="A257" s="5">
        <v>198</v>
      </c>
      <c r="B257" s="924"/>
      <c r="D257" s="2" t="str">
        <f t="shared" si="3"/>
        <v>OK</v>
      </c>
    </row>
    <row r="258" spans="1:4">
      <c r="A258" s="5">
        <v>199</v>
      </c>
      <c r="B258" s="924"/>
      <c r="D258" s="2" t="str">
        <f t="shared" si="3"/>
        <v>OK</v>
      </c>
    </row>
    <row r="259" spans="1:4">
      <c r="A259" s="5">
        <v>200</v>
      </c>
      <c r="B259" s="924"/>
      <c r="D259" s="2" t="str">
        <f t="shared" si="3"/>
        <v>OK</v>
      </c>
    </row>
    <row r="260" spans="1:4">
      <c r="A260" s="5">
        <v>201</v>
      </c>
      <c r="B260" s="924"/>
      <c r="D260" s="2" t="str">
        <f t="shared" si="3"/>
        <v>OK</v>
      </c>
    </row>
    <row r="261" spans="1:4">
      <c r="A261" s="5">
        <v>202</v>
      </c>
      <c r="B261" s="924"/>
      <c r="D261" s="2" t="str">
        <f t="shared" si="3"/>
        <v>OK</v>
      </c>
    </row>
    <row r="262" spans="1:4">
      <c r="A262" s="5">
        <v>203</v>
      </c>
      <c r="B262" s="924"/>
      <c r="D262" s="2" t="str">
        <f t="shared" si="3"/>
        <v>OK</v>
      </c>
    </row>
    <row r="263" spans="1:4">
      <c r="A263" s="5">
        <v>204</v>
      </c>
      <c r="B263" s="924"/>
      <c r="D263" s="2" t="str">
        <f t="shared" si="3"/>
        <v>OK</v>
      </c>
    </row>
    <row r="264" spans="1:4">
      <c r="A264" s="5">
        <v>205</v>
      </c>
      <c r="B264" s="924"/>
      <c r="D264" s="2" t="str">
        <f t="shared" si="3"/>
        <v>OK</v>
      </c>
    </row>
    <row r="265" spans="1:4">
      <c r="A265" s="5">
        <v>206</v>
      </c>
      <c r="B265" s="924"/>
      <c r="D265" s="2" t="str">
        <f t="shared" si="3"/>
        <v>OK</v>
      </c>
    </row>
    <row r="266" spans="1:4">
      <c r="A266" s="5">
        <v>207</v>
      </c>
      <c r="B266" s="924"/>
      <c r="D266" s="2" t="str">
        <f t="shared" si="3"/>
        <v>OK</v>
      </c>
    </row>
    <row r="267" spans="1:4">
      <c r="A267" s="5">
        <v>208</v>
      </c>
      <c r="B267" s="924"/>
      <c r="D267" s="2" t="str">
        <f t="shared" si="3"/>
        <v>OK</v>
      </c>
    </row>
    <row r="268" spans="1:4">
      <c r="A268" s="5">
        <v>209</v>
      </c>
      <c r="B268" s="924"/>
      <c r="D268" s="2" t="str">
        <f t="shared" si="3"/>
        <v>OK</v>
      </c>
    </row>
    <row r="269" spans="1:4">
      <c r="A269" s="5">
        <v>210</v>
      </c>
      <c r="B269" s="924"/>
      <c r="D269" s="2" t="str">
        <f t="shared" si="3"/>
        <v>OK</v>
      </c>
    </row>
    <row r="270" spans="1:4">
      <c r="A270" s="5">
        <v>211</v>
      </c>
      <c r="B270" s="924"/>
      <c r="D270" s="2" t="str">
        <f t="shared" si="3"/>
        <v>OK</v>
      </c>
    </row>
    <row r="271" spans="1:4">
      <c r="A271">
        <v>212</v>
      </c>
      <c r="B271" s="924">
        <f>'Assets-Liab 5-6'!M16</f>
        <v>6457620</v>
      </c>
      <c r="D271" s="2" t="str">
        <f t="shared" si="3"/>
        <v>Error?</v>
      </c>
    </row>
    <row r="272" spans="1:4">
      <c r="A272">
        <v>213</v>
      </c>
      <c r="B272" s="924">
        <f>'Assets-Liab 5-6'!M17</f>
        <v>48180906</v>
      </c>
      <c r="D272" s="2" t="str">
        <f t="shared" si="3"/>
        <v>Error?</v>
      </c>
    </row>
    <row r="273" spans="1:4">
      <c r="A273">
        <v>214</v>
      </c>
      <c r="B273" s="924">
        <f>'Assets-Liab 5-6'!M18</f>
        <v>786876</v>
      </c>
      <c r="D273" s="2" t="str">
        <f t="shared" si="3"/>
        <v>Error?</v>
      </c>
    </row>
    <row r="274" spans="1:4">
      <c r="A274">
        <v>215</v>
      </c>
      <c r="B274" s="924">
        <f>'Assets-Liab 5-6'!M19</f>
        <v>421660</v>
      </c>
      <c r="D274" s="2" t="str">
        <f t="shared" si="3"/>
        <v>Error?</v>
      </c>
    </row>
    <row r="275" spans="1:4">
      <c r="A275" s="5">
        <v>216</v>
      </c>
      <c r="B275" s="924"/>
      <c r="D275" s="2" t="str">
        <f t="shared" si="3"/>
        <v>OK</v>
      </c>
    </row>
    <row r="276" spans="1:4">
      <c r="A276" s="5">
        <v>217</v>
      </c>
      <c r="B276" s="924"/>
      <c r="D276" s="2" t="str">
        <f t="shared" si="3"/>
        <v>OK</v>
      </c>
    </row>
    <row r="277" spans="1:4">
      <c r="A277">
        <v>218</v>
      </c>
      <c r="B277" s="924">
        <f>'Assets-Liab 5-6'!M23</f>
        <v>55847062</v>
      </c>
      <c r="D277" s="2" t="str">
        <f t="shared" si="3"/>
        <v>Error?</v>
      </c>
    </row>
    <row r="278" spans="1:4">
      <c r="A278">
        <v>219</v>
      </c>
      <c r="B278" s="924">
        <f>'Assets-Liab 5-6'!M40</f>
        <v>55847062</v>
      </c>
      <c r="D278" s="2" t="str">
        <f t="shared" si="3"/>
        <v>Error?</v>
      </c>
    </row>
    <row r="279" spans="1:4">
      <c r="A279">
        <v>220</v>
      </c>
      <c r="B279" s="924">
        <f>'Assets-Liab 5-6'!M41</f>
        <v>55847062</v>
      </c>
      <c r="C279" s="2" t="s">
        <v>512</v>
      </c>
      <c r="D279" s="2" t="str">
        <f t="shared" si="3"/>
        <v>Error?</v>
      </c>
    </row>
    <row r="280" spans="1:4">
      <c r="A280">
        <v>221</v>
      </c>
      <c r="B280" s="924">
        <f>'Assets-Liab 5-6'!N21</f>
        <v>0</v>
      </c>
      <c r="D280" s="2" t="str">
        <f t="shared" si="3"/>
        <v>Error?</v>
      </c>
    </row>
    <row r="281" spans="1:4">
      <c r="A281">
        <v>222</v>
      </c>
      <c r="B281" s="924">
        <f>'Assets-Liab 5-6'!N22</f>
        <v>25580000</v>
      </c>
      <c r="C281" s="2" t="s">
        <v>512</v>
      </c>
      <c r="D281" s="2" t="str">
        <f t="shared" si="3"/>
        <v>Error?</v>
      </c>
    </row>
    <row r="282" spans="1:4">
      <c r="A282">
        <v>223</v>
      </c>
      <c r="B282" s="924">
        <f>'Assets-Liab 5-6'!N23</f>
        <v>25580000</v>
      </c>
      <c r="D282" s="2" t="str">
        <f t="shared" si="3"/>
        <v>Error?</v>
      </c>
    </row>
    <row r="283" spans="1:4">
      <c r="A283">
        <v>224</v>
      </c>
      <c r="B283" s="924">
        <f>'Assets-Liab 5-6'!N36</f>
        <v>25580000</v>
      </c>
      <c r="D283" s="2" t="str">
        <f t="shared" si="3"/>
        <v>Error?</v>
      </c>
    </row>
    <row r="284" spans="1:4">
      <c r="A284" s="5">
        <v>225</v>
      </c>
      <c r="B284" s="924"/>
      <c r="C284" s="2" t="s">
        <v>512</v>
      </c>
      <c r="D284" s="2" t="str">
        <f t="shared" si="3"/>
        <v>OK</v>
      </c>
    </row>
    <row r="285" spans="1:4">
      <c r="A285">
        <v>226</v>
      </c>
      <c r="B285" s="924">
        <f>'Assets-Liab 5-6'!N37</f>
        <v>25580000</v>
      </c>
      <c r="D285" s="2" t="str">
        <f t="shared" si="3"/>
        <v>Error?</v>
      </c>
    </row>
    <row r="286" spans="1:4">
      <c r="A286">
        <v>227</v>
      </c>
      <c r="B286" s="924">
        <f>'Assets-Liab 5-6'!N41</f>
        <v>25580000</v>
      </c>
      <c r="D286" s="2" t="str">
        <f t="shared" si="3"/>
        <v>Error?</v>
      </c>
    </row>
    <row r="287" spans="1:4">
      <c r="A287" s="5">
        <v>228</v>
      </c>
      <c r="B287" s="924"/>
      <c r="C287" s="2" t="s">
        <v>512</v>
      </c>
      <c r="D287" s="2" t="str">
        <f t="shared" si="3"/>
        <v>OK</v>
      </c>
    </row>
    <row r="288" spans="1:4">
      <c r="A288" s="5">
        <v>229</v>
      </c>
      <c r="B288" s="924"/>
      <c r="C288" s="2" t="s">
        <v>512</v>
      </c>
      <c r="D288" s="2" t="str">
        <f t="shared" si="3"/>
        <v>OK</v>
      </c>
    </row>
    <row r="289" spans="1:4">
      <c r="A289" s="5">
        <v>230</v>
      </c>
      <c r="B289" s="924"/>
      <c r="D289" s="2" t="str">
        <f t="shared" si="3"/>
        <v>OK</v>
      </c>
    </row>
    <row r="290" spans="1:4">
      <c r="A290" s="5">
        <v>231</v>
      </c>
      <c r="B290" s="924"/>
      <c r="D290" s="2" t="str">
        <f t="shared" si="3"/>
        <v>OK</v>
      </c>
    </row>
    <row r="291" spans="1:4">
      <c r="A291" s="5">
        <v>232</v>
      </c>
      <c r="B291" s="924"/>
      <c r="D291" s="2" t="str">
        <f t="shared" si="3"/>
        <v>OK</v>
      </c>
    </row>
    <row r="292" spans="1:4">
      <c r="A292" s="5">
        <v>233</v>
      </c>
      <c r="B292" s="924"/>
      <c r="D292" s="2" t="str">
        <f t="shared" si="3"/>
        <v>OK</v>
      </c>
    </row>
    <row r="293" spans="1:4">
      <c r="A293" s="5">
        <v>234</v>
      </c>
      <c r="B293" s="924"/>
      <c r="D293" s="2" t="str">
        <f t="shared" si="3"/>
        <v>OK</v>
      </c>
    </row>
    <row r="294" spans="1:4">
      <c r="A294" s="5">
        <v>235</v>
      </c>
      <c r="B294" s="924"/>
      <c r="D294" s="2" t="str">
        <f t="shared" si="3"/>
        <v>OK</v>
      </c>
    </row>
    <row r="295" spans="1:4">
      <c r="A295" s="5">
        <v>236</v>
      </c>
      <c r="B295" s="924"/>
      <c r="D295" s="2" t="str">
        <f t="shared" si="3"/>
        <v>OK</v>
      </c>
    </row>
    <row r="296" spans="1:4">
      <c r="A296" s="5">
        <v>237</v>
      </c>
      <c r="B296" s="924"/>
      <c r="D296" s="2" t="str">
        <f t="shared" si="3"/>
        <v>OK</v>
      </c>
    </row>
    <row r="297" spans="1:4">
      <c r="A297" s="5">
        <v>238</v>
      </c>
      <c r="B297" s="924"/>
      <c r="D297" s="2" t="str">
        <f t="shared" si="3"/>
        <v>OK</v>
      </c>
    </row>
    <row r="298" spans="1:4">
      <c r="A298" s="5">
        <v>239</v>
      </c>
      <c r="B298" s="924"/>
      <c r="D298" s="2" t="str">
        <f t="shared" si="3"/>
        <v>OK</v>
      </c>
    </row>
    <row r="299" spans="1:4">
      <c r="A299" s="5">
        <v>240</v>
      </c>
      <c r="B299" s="924"/>
      <c r="D299" s="2" t="str">
        <f t="shared" si="3"/>
        <v>OK</v>
      </c>
    </row>
    <row r="300" spans="1:4">
      <c r="A300" s="5">
        <v>241</v>
      </c>
      <c r="B300" s="924"/>
      <c r="D300" s="2" t="str">
        <f t="shared" si="3"/>
        <v>OK</v>
      </c>
    </row>
    <row r="301" spans="1:4">
      <c r="A301" s="5">
        <v>242</v>
      </c>
      <c r="B301" s="924"/>
      <c r="D301" s="2" t="str">
        <f t="shared" si="3"/>
        <v>OK</v>
      </c>
    </row>
    <row r="302" spans="1:4">
      <c r="A302" s="5">
        <v>243</v>
      </c>
      <c r="B302" s="924"/>
      <c r="D302" s="2" t="str">
        <f t="shared" si="3"/>
        <v>OK</v>
      </c>
    </row>
    <row r="303" spans="1:4">
      <c r="A303" s="5">
        <v>244</v>
      </c>
      <c r="B303" s="924"/>
      <c r="D303" s="2" t="str">
        <f t="shared" si="3"/>
        <v>OK</v>
      </c>
    </row>
    <row r="304" spans="1:4">
      <c r="A304" s="5">
        <v>245</v>
      </c>
      <c r="B304" s="924"/>
      <c r="D304" s="2" t="str">
        <f t="shared" si="3"/>
        <v>OK</v>
      </c>
    </row>
    <row r="305" spans="1:4">
      <c r="A305" s="5">
        <v>246</v>
      </c>
      <c r="B305" s="924"/>
      <c r="D305" s="2" t="str">
        <f t="shared" si="3"/>
        <v>OK</v>
      </c>
    </row>
    <row r="306" spans="1:4">
      <c r="A306" s="5">
        <v>247</v>
      </c>
      <c r="B306" s="924"/>
      <c r="D306" s="2" t="str">
        <f t="shared" si="3"/>
        <v>OK</v>
      </c>
    </row>
    <row r="307" spans="1:4">
      <c r="A307" s="5">
        <v>248</v>
      </c>
      <c r="B307" s="924"/>
      <c r="D307" s="2" t="str">
        <f t="shared" si="3"/>
        <v>OK</v>
      </c>
    </row>
    <row r="308" spans="1:4">
      <c r="A308" s="5">
        <v>249</v>
      </c>
      <c r="B308" s="924"/>
      <c r="D308" s="2" t="str">
        <f t="shared" si="3"/>
        <v>OK</v>
      </c>
    </row>
    <row r="309" spans="1:4">
      <c r="A309" s="5">
        <v>250</v>
      </c>
      <c r="B309" s="924"/>
      <c r="D309" s="2" t="str">
        <f t="shared" si="3"/>
        <v>OK</v>
      </c>
    </row>
    <row r="310" spans="1:4">
      <c r="A310" s="5">
        <v>251</v>
      </c>
      <c r="B310" s="924"/>
      <c r="D310" s="2" t="str">
        <f t="shared" si="3"/>
        <v>OK</v>
      </c>
    </row>
    <row r="311" spans="1:4">
      <c r="A311" s="5">
        <v>252</v>
      </c>
      <c r="B311" s="924"/>
      <c r="D311" s="2" t="str">
        <f t="shared" si="3"/>
        <v>OK</v>
      </c>
    </row>
    <row r="312" spans="1:4">
      <c r="A312" s="5">
        <v>253</v>
      </c>
      <c r="B312" s="924"/>
      <c r="D312" s="2" t="str">
        <f t="shared" si="3"/>
        <v>OK</v>
      </c>
    </row>
    <row r="313" spans="1:4">
      <c r="A313" s="5">
        <v>254</v>
      </c>
      <c r="B313" s="924"/>
      <c r="D313" s="2" t="str">
        <f t="shared" si="3"/>
        <v>OK</v>
      </c>
    </row>
    <row r="314" spans="1:4">
      <c r="A314" s="5">
        <v>255</v>
      </c>
      <c r="B314" s="924"/>
      <c r="D314" s="2" t="str">
        <f t="shared" si="3"/>
        <v>OK</v>
      </c>
    </row>
    <row r="315" spans="1:4">
      <c r="A315" s="5">
        <v>256</v>
      </c>
      <c r="B315" s="924"/>
      <c r="D315" s="2" t="str">
        <f t="shared" si="3"/>
        <v>OK</v>
      </c>
    </row>
    <row r="316" spans="1:4">
      <c r="A316" s="5">
        <v>257</v>
      </c>
      <c r="B316" s="924"/>
      <c r="D316" s="2" t="str">
        <f t="shared" si="3"/>
        <v>OK</v>
      </c>
    </row>
    <row r="317" spans="1:4">
      <c r="A317" s="5">
        <v>258</v>
      </c>
      <c r="B317" s="924"/>
      <c r="D317" s="2" t="str">
        <f t="shared" ref="D317:D380" si="4">IF(ISBLANK(B317),"OK",IF(A317-B317=0,"OK","Error?"))</f>
        <v>OK</v>
      </c>
    </row>
    <row r="318" spans="1:4">
      <c r="A318">
        <v>259</v>
      </c>
      <c r="B318" s="924">
        <f>'Acct Summary 7-9'!C24</f>
        <v>0</v>
      </c>
      <c r="D318" s="2" t="str">
        <f t="shared" si="4"/>
        <v>Error?</v>
      </c>
    </row>
    <row r="319" spans="1:4">
      <c r="A319">
        <v>260</v>
      </c>
      <c r="B319" s="924">
        <f>'Acct Summary 7-9'!C26</f>
        <v>0</v>
      </c>
      <c r="D319" s="2" t="str">
        <f t="shared" si="4"/>
        <v>Error?</v>
      </c>
    </row>
    <row r="320" spans="1:4">
      <c r="A320" s="5">
        <v>261</v>
      </c>
      <c r="B320" s="924"/>
      <c r="D320" s="2" t="str">
        <f t="shared" si="4"/>
        <v>OK</v>
      </c>
    </row>
    <row r="321" spans="1:4">
      <c r="A321">
        <v>262</v>
      </c>
      <c r="B321" s="924">
        <f>'Acct Summary 7-9'!C33</f>
        <v>0</v>
      </c>
      <c r="D321" s="2" t="str">
        <f t="shared" si="4"/>
        <v>Error?</v>
      </c>
    </row>
    <row r="322" spans="1:4">
      <c r="A322">
        <v>263</v>
      </c>
      <c r="B322" s="924">
        <f>'Acct Summary 7-9'!C34</f>
        <v>0</v>
      </c>
      <c r="D322" s="2" t="str">
        <f t="shared" si="4"/>
        <v>Error?</v>
      </c>
    </row>
    <row r="323" spans="1:4">
      <c r="A323">
        <v>264</v>
      </c>
      <c r="B323" s="924">
        <f>'Acct Summary 7-9'!C35</f>
        <v>0</v>
      </c>
      <c r="D323" s="2" t="str">
        <f t="shared" si="4"/>
        <v>Error?</v>
      </c>
    </row>
    <row r="324" spans="1:4">
      <c r="A324" s="5">
        <v>265</v>
      </c>
      <c r="B324" s="924"/>
      <c r="D324" s="2" t="str">
        <f t="shared" si="4"/>
        <v>OK</v>
      </c>
    </row>
    <row r="325" spans="1:4">
      <c r="A325" s="5">
        <v>266</v>
      </c>
      <c r="B325" s="924"/>
      <c r="D325" s="2" t="str">
        <f t="shared" si="4"/>
        <v>OK</v>
      </c>
    </row>
    <row r="326" spans="1:4">
      <c r="A326" s="5">
        <v>267</v>
      </c>
      <c r="B326" s="924"/>
      <c r="D326" s="2" t="str">
        <f t="shared" si="4"/>
        <v>OK</v>
      </c>
    </row>
    <row r="327" spans="1:4">
      <c r="A327" s="5">
        <v>268</v>
      </c>
      <c r="B327" s="924"/>
      <c r="D327" s="2" t="str">
        <f t="shared" si="4"/>
        <v>OK</v>
      </c>
    </row>
    <row r="328" spans="1:4">
      <c r="A328" s="5">
        <v>269</v>
      </c>
      <c r="B328" s="924"/>
      <c r="D328" s="2" t="str">
        <f t="shared" si="4"/>
        <v>OK</v>
      </c>
    </row>
    <row r="329" spans="1:4">
      <c r="A329" s="5">
        <v>270</v>
      </c>
      <c r="B329" s="924"/>
      <c r="D329" s="2" t="str">
        <f t="shared" si="4"/>
        <v>OK</v>
      </c>
    </row>
    <row r="330" spans="1:4">
      <c r="A330" s="5">
        <v>271</v>
      </c>
      <c r="B330" s="924"/>
      <c r="D330" s="2" t="str">
        <f t="shared" si="4"/>
        <v>OK</v>
      </c>
    </row>
    <row r="331" spans="1:4">
      <c r="A331" s="5">
        <v>272</v>
      </c>
      <c r="B331" s="924"/>
      <c r="D331" s="2" t="str">
        <f t="shared" si="4"/>
        <v>OK</v>
      </c>
    </row>
    <row r="332" spans="1:4">
      <c r="A332" s="5">
        <v>273</v>
      </c>
      <c r="B332" s="924"/>
      <c r="D332" s="2" t="str">
        <f t="shared" si="4"/>
        <v>OK</v>
      </c>
    </row>
    <row r="333" spans="1:4">
      <c r="A333" s="5">
        <v>274</v>
      </c>
      <c r="B333" s="924"/>
      <c r="D333" s="2" t="str">
        <f t="shared" si="4"/>
        <v>OK</v>
      </c>
    </row>
    <row r="334" spans="1:4">
      <c r="A334" s="5">
        <v>275</v>
      </c>
      <c r="B334" s="924"/>
      <c r="D334" s="2" t="str">
        <f t="shared" si="4"/>
        <v>OK</v>
      </c>
    </row>
    <row r="335" spans="1:4">
      <c r="A335" s="5">
        <v>276</v>
      </c>
      <c r="B335" s="924"/>
      <c r="D335" s="2" t="str">
        <f t="shared" si="4"/>
        <v>OK</v>
      </c>
    </row>
    <row r="336" spans="1:4">
      <c r="A336" s="5">
        <v>277</v>
      </c>
      <c r="B336" s="924"/>
      <c r="D336" s="2" t="str">
        <f t="shared" si="4"/>
        <v>OK</v>
      </c>
    </row>
    <row r="337" spans="1:4">
      <c r="A337" s="5">
        <v>278</v>
      </c>
      <c r="B337" s="924"/>
      <c r="D337" s="2" t="str">
        <f t="shared" si="4"/>
        <v>OK</v>
      </c>
    </row>
    <row r="338" spans="1:4">
      <c r="A338" s="5">
        <v>279</v>
      </c>
      <c r="B338" s="924"/>
      <c r="D338" s="2" t="str">
        <f t="shared" si="4"/>
        <v>OK</v>
      </c>
    </row>
    <row r="339" spans="1:4">
      <c r="A339" s="5">
        <v>280</v>
      </c>
      <c r="B339" s="924"/>
      <c r="D339" s="2" t="str">
        <f t="shared" si="4"/>
        <v>OK</v>
      </c>
    </row>
    <row r="340" spans="1:4">
      <c r="A340" s="5">
        <v>281</v>
      </c>
      <c r="B340" s="924"/>
      <c r="D340" s="2" t="str">
        <f t="shared" si="4"/>
        <v>OK</v>
      </c>
    </row>
    <row r="341" spans="1:4">
      <c r="A341" s="5">
        <v>282</v>
      </c>
      <c r="B341" s="924"/>
      <c r="D341" s="2" t="str">
        <f t="shared" si="4"/>
        <v>OK</v>
      </c>
    </row>
    <row r="342" spans="1:4">
      <c r="A342" s="5">
        <v>283</v>
      </c>
      <c r="B342" s="924"/>
      <c r="D342" s="2" t="str">
        <f t="shared" si="4"/>
        <v>OK</v>
      </c>
    </row>
    <row r="343" spans="1:4">
      <c r="A343" s="5">
        <v>284</v>
      </c>
      <c r="B343" s="924"/>
      <c r="D343" s="2" t="str">
        <f t="shared" si="4"/>
        <v>OK</v>
      </c>
    </row>
    <row r="344" spans="1:4">
      <c r="A344" s="5">
        <v>285</v>
      </c>
      <c r="B344" s="924"/>
      <c r="D344" s="2" t="str">
        <f t="shared" si="4"/>
        <v>OK</v>
      </c>
    </row>
    <row r="345" spans="1:4">
      <c r="A345" s="5">
        <v>286</v>
      </c>
      <c r="B345" s="924"/>
      <c r="D345" s="2" t="str">
        <f t="shared" si="4"/>
        <v>OK</v>
      </c>
    </row>
    <row r="346" spans="1:4">
      <c r="A346" s="5">
        <v>287</v>
      </c>
      <c r="B346" s="924"/>
      <c r="D346" s="2" t="str">
        <f t="shared" si="4"/>
        <v>OK</v>
      </c>
    </row>
    <row r="347" spans="1:4">
      <c r="A347" s="5">
        <v>288</v>
      </c>
      <c r="B347" s="924"/>
      <c r="D347" s="2" t="str">
        <f t="shared" si="4"/>
        <v>OK</v>
      </c>
    </row>
    <row r="348" spans="1:4">
      <c r="A348" s="5">
        <v>289</v>
      </c>
      <c r="B348" s="924"/>
      <c r="D348" s="2" t="str">
        <f t="shared" si="4"/>
        <v>OK</v>
      </c>
    </row>
    <row r="349" spans="1:4">
      <c r="A349" s="5">
        <v>290</v>
      </c>
      <c r="B349" s="924"/>
      <c r="D349" s="2" t="str">
        <f t="shared" si="4"/>
        <v>OK</v>
      </c>
    </row>
    <row r="350" spans="1:4">
      <c r="A350" s="5">
        <v>291</v>
      </c>
      <c r="B350" s="924"/>
      <c r="D350" s="2" t="str">
        <f t="shared" si="4"/>
        <v>OK</v>
      </c>
    </row>
    <row r="351" spans="1:4">
      <c r="A351" s="5">
        <v>292</v>
      </c>
      <c r="B351" s="924"/>
      <c r="D351" s="2" t="str">
        <f t="shared" si="4"/>
        <v>OK</v>
      </c>
    </row>
    <row r="352" spans="1:4">
      <c r="A352" s="5">
        <v>293</v>
      </c>
      <c r="B352" s="924"/>
      <c r="D352" s="2" t="str">
        <f t="shared" si="4"/>
        <v>OK</v>
      </c>
    </row>
    <row r="353" spans="1:4">
      <c r="A353" s="5">
        <v>294</v>
      </c>
      <c r="B353" s="924"/>
      <c r="D353" s="2" t="str">
        <f t="shared" si="4"/>
        <v>OK</v>
      </c>
    </row>
    <row r="354" spans="1:4">
      <c r="A354" s="5">
        <v>295</v>
      </c>
      <c r="B354" s="924"/>
      <c r="D354" s="2" t="str">
        <f t="shared" si="4"/>
        <v>OK</v>
      </c>
    </row>
    <row r="355" spans="1:4">
      <c r="A355" s="5">
        <v>296</v>
      </c>
      <c r="B355" s="924"/>
      <c r="D355" s="2" t="str">
        <f t="shared" si="4"/>
        <v>OK</v>
      </c>
    </row>
    <row r="356" spans="1:4">
      <c r="A356" s="5">
        <v>297</v>
      </c>
      <c r="B356" s="924"/>
      <c r="D356" s="2" t="str">
        <f t="shared" si="4"/>
        <v>OK</v>
      </c>
    </row>
    <row r="357" spans="1:4">
      <c r="A357" s="5">
        <v>298</v>
      </c>
      <c r="B357" s="924"/>
      <c r="D357" s="2" t="str">
        <f t="shared" si="4"/>
        <v>OK</v>
      </c>
    </row>
    <row r="358" spans="1:4">
      <c r="A358" s="5">
        <v>299</v>
      </c>
      <c r="B358" s="924"/>
      <c r="D358" s="2" t="str">
        <f t="shared" si="4"/>
        <v>OK</v>
      </c>
    </row>
    <row r="359" spans="1:4">
      <c r="A359" s="5">
        <v>300</v>
      </c>
      <c r="B359" s="924"/>
      <c r="D359" s="2" t="str">
        <f t="shared" si="4"/>
        <v>OK</v>
      </c>
    </row>
    <row r="360" spans="1:4">
      <c r="A360" s="5">
        <v>301</v>
      </c>
      <c r="B360" s="924"/>
      <c r="D360" s="2" t="str">
        <f t="shared" si="4"/>
        <v>OK</v>
      </c>
    </row>
    <row r="361" spans="1:4">
      <c r="A361" s="5">
        <v>302</v>
      </c>
      <c r="B361" s="924"/>
      <c r="D361" s="2" t="str">
        <f t="shared" si="4"/>
        <v>OK</v>
      </c>
    </row>
    <row r="362" spans="1:4">
      <c r="A362" s="5">
        <v>303</v>
      </c>
      <c r="B362" s="924"/>
      <c r="D362" s="2" t="str">
        <f t="shared" si="4"/>
        <v>OK</v>
      </c>
    </row>
    <row r="363" spans="1:4">
      <c r="A363" s="5">
        <v>304</v>
      </c>
      <c r="B363" s="924"/>
      <c r="D363" s="2" t="str">
        <f t="shared" si="4"/>
        <v>OK</v>
      </c>
    </row>
    <row r="364" spans="1:4">
      <c r="A364" s="5">
        <v>305</v>
      </c>
      <c r="B364" s="924"/>
      <c r="D364" s="2" t="str">
        <f t="shared" si="4"/>
        <v>OK</v>
      </c>
    </row>
    <row r="365" spans="1:4">
      <c r="A365" s="5">
        <v>306</v>
      </c>
      <c r="B365" s="924"/>
      <c r="D365" s="2" t="str">
        <f t="shared" si="4"/>
        <v>OK</v>
      </c>
    </row>
    <row r="366" spans="1:4">
      <c r="A366" s="5">
        <v>307</v>
      </c>
      <c r="B366" s="924"/>
      <c r="D366" s="2" t="str">
        <f t="shared" si="4"/>
        <v>OK</v>
      </c>
    </row>
    <row r="367" spans="1:4">
      <c r="A367" s="5">
        <v>308</v>
      </c>
      <c r="B367" s="924"/>
      <c r="D367" s="2" t="str">
        <f t="shared" si="4"/>
        <v>OK</v>
      </c>
    </row>
    <row r="368" spans="1:4">
      <c r="A368" s="5">
        <v>309</v>
      </c>
      <c r="B368" s="924"/>
      <c r="D368" s="2" t="str">
        <f t="shared" si="4"/>
        <v>OK</v>
      </c>
    </row>
    <row r="369" spans="1:4">
      <c r="A369" s="5">
        <v>310</v>
      </c>
      <c r="B369" s="924"/>
      <c r="D369" s="2" t="str">
        <f t="shared" si="4"/>
        <v>OK</v>
      </c>
    </row>
    <row r="370" spans="1:4">
      <c r="A370" s="5">
        <v>311</v>
      </c>
      <c r="B370" s="924"/>
      <c r="D370" s="2" t="str">
        <f t="shared" si="4"/>
        <v>OK</v>
      </c>
    </row>
    <row r="371" spans="1:4">
      <c r="A371" s="5">
        <v>312</v>
      </c>
      <c r="B371" s="924"/>
      <c r="D371" s="2" t="str">
        <f t="shared" si="4"/>
        <v>OK</v>
      </c>
    </row>
    <row r="372" spans="1:4">
      <c r="A372" s="5">
        <v>313</v>
      </c>
      <c r="B372" s="924"/>
      <c r="D372" s="2" t="str">
        <f t="shared" si="4"/>
        <v>OK</v>
      </c>
    </row>
    <row r="373" spans="1:4">
      <c r="A373" s="5">
        <v>314</v>
      </c>
      <c r="B373" s="924"/>
      <c r="D373" s="2" t="str">
        <f t="shared" si="4"/>
        <v>OK</v>
      </c>
    </row>
    <row r="374" spans="1:4">
      <c r="A374" s="5">
        <v>315</v>
      </c>
      <c r="B374" s="924"/>
      <c r="D374" s="2" t="str">
        <f t="shared" si="4"/>
        <v>OK</v>
      </c>
    </row>
    <row r="375" spans="1:4">
      <c r="A375" s="5">
        <v>316</v>
      </c>
      <c r="B375" s="924"/>
      <c r="D375" s="2" t="str">
        <f t="shared" si="4"/>
        <v>OK</v>
      </c>
    </row>
    <row r="376" spans="1:4">
      <c r="A376" s="5">
        <v>317</v>
      </c>
      <c r="B376" s="924"/>
      <c r="D376" s="2" t="str">
        <f t="shared" si="4"/>
        <v>OK</v>
      </c>
    </row>
    <row r="377" spans="1:4">
      <c r="A377" s="5">
        <v>318</v>
      </c>
      <c r="B377" s="924"/>
      <c r="D377" s="2" t="str">
        <f t="shared" si="4"/>
        <v>OK</v>
      </c>
    </row>
    <row r="378" spans="1:4">
      <c r="A378" s="5">
        <v>319</v>
      </c>
      <c r="B378" s="924"/>
      <c r="D378" s="2" t="str">
        <f t="shared" si="4"/>
        <v>OK</v>
      </c>
    </row>
    <row r="379" spans="1:4">
      <c r="A379" s="5">
        <v>320</v>
      </c>
      <c r="B379" s="924"/>
      <c r="D379" s="2" t="str">
        <f t="shared" si="4"/>
        <v>OK</v>
      </c>
    </row>
    <row r="380" spans="1:4">
      <c r="A380" s="5">
        <v>321</v>
      </c>
      <c r="B380" s="924"/>
      <c r="D380" s="2" t="str">
        <f t="shared" si="4"/>
        <v>OK</v>
      </c>
    </row>
    <row r="381" spans="1:4">
      <c r="A381" s="5">
        <v>322</v>
      </c>
      <c r="B381" s="924"/>
      <c r="D381" s="2" t="str">
        <f t="shared" ref="D381:D444" si="5">IF(ISBLANK(B381),"OK",IF(A381-B381=0,"OK","Error?"))</f>
        <v>OK</v>
      </c>
    </row>
    <row r="382" spans="1:4">
      <c r="A382" s="5">
        <v>323</v>
      </c>
      <c r="B382" s="924"/>
      <c r="D382" s="2" t="str">
        <f t="shared" si="5"/>
        <v>OK</v>
      </c>
    </row>
    <row r="383" spans="1:4">
      <c r="A383" s="5">
        <v>324</v>
      </c>
      <c r="B383" s="924"/>
      <c r="D383" s="2" t="str">
        <f t="shared" si="5"/>
        <v>OK</v>
      </c>
    </row>
    <row r="384" spans="1:4">
      <c r="A384" s="5">
        <v>325</v>
      </c>
      <c r="B384" s="924"/>
      <c r="D384" s="2" t="str">
        <f t="shared" si="5"/>
        <v>OK</v>
      </c>
    </row>
    <row r="385" spans="1:4">
      <c r="A385" s="5">
        <v>326</v>
      </c>
      <c r="B385" s="924"/>
      <c r="D385" s="2" t="str">
        <f t="shared" si="5"/>
        <v>OK</v>
      </c>
    </row>
    <row r="386" spans="1:4">
      <c r="A386" s="5">
        <v>327</v>
      </c>
      <c r="B386" s="924"/>
      <c r="D386" s="2" t="str">
        <f t="shared" si="5"/>
        <v>OK</v>
      </c>
    </row>
    <row r="387" spans="1:4">
      <c r="A387" s="5">
        <v>328</v>
      </c>
      <c r="B387" s="924"/>
      <c r="D387" s="2" t="str">
        <f t="shared" si="5"/>
        <v>OK</v>
      </c>
    </row>
    <row r="388" spans="1:4">
      <c r="A388" s="5">
        <v>329</v>
      </c>
      <c r="B388" s="924"/>
      <c r="D388" s="2" t="str">
        <f t="shared" si="5"/>
        <v>OK</v>
      </c>
    </row>
    <row r="389" spans="1:4">
      <c r="A389" s="5">
        <v>330</v>
      </c>
      <c r="B389" s="924"/>
      <c r="D389" s="2" t="str">
        <f t="shared" si="5"/>
        <v>OK</v>
      </c>
    </row>
    <row r="390" spans="1:4">
      <c r="A390" s="5">
        <v>331</v>
      </c>
      <c r="B390" s="924"/>
      <c r="D390" s="2" t="str">
        <f t="shared" si="5"/>
        <v>OK</v>
      </c>
    </row>
    <row r="391" spans="1:4">
      <c r="A391" s="5">
        <v>332</v>
      </c>
      <c r="B391" s="924"/>
      <c r="D391" s="2" t="str">
        <f t="shared" si="5"/>
        <v>OK</v>
      </c>
    </row>
    <row r="392" spans="1:4">
      <c r="A392" s="5">
        <v>333</v>
      </c>
      <c r="B392" s="924"/>
      <c r="D392" s="2" t="str">
        <f t="shared" si="5"/>
        <v>OK</v>
      </c>
    </row>
    <row r="393" spans="1:4">
      <c r="A393" s="5">
        <v>334</v>
      </c>
      <c r="B393" s="924"/>
      <c r="D393" s="2" t="str">
        <f t="shared" si="5"/>
        <v>OK</v>
      </c>
    </row>
    <row r="394" spans="1:4">
      <c r="A394" s="5">
        <v>335</v>
      </c>
      <c r="B394" s="924"/>
      <c r="D394" s="2" t="str">
        <f t="shared" si="5"/>
        <v>OK</v>
      </c>
    </row>
    <row r="395" spans="1:4">
      <c r="A395" s="5">
        <v>336</v>
      </c>
      <c r="B395" s="924"/>
      <c r="D395" s="2" t="str">
        <f t="shared" si="5"/>
        <v>OK</v>
      </c>
    </row>
    <row r="396" spans="1:4">
      <c r="A396" s="5">
        <v>337</v>
      </c>
      <c r="B396" s="924"/>
      <c r="D396" s="2" t="str">
        <f t="shared" si="5"/>
        <v>OK</v>
      </c>
    </row>
    <row r="397" spans="1:4">
      <c r="A397" s="5">
        <v>338</v>
      </c>
      <c r="B397" s="924"/>
      <c r="D397" s="2" t="str">
        <f t="shared" si="5"/>
        <v>OK</v>
      </c>
    </row>
    <row r="398" spans="1:4">
      <c r="A398" s="5">
        <v>339</v>
      </c>
      <c r="B398" s="924"/>
      <c r="D398" s="2" t="str">
        <f t="shared" si="5"/>
        <v>OK</v>
      </c>
    </row>
    <row r="399" spans="1:4">
      <c r="A399" s="5">
        <v>340</v>
      </c>
      <c r="B399" s="924"/>
      <c r="D399" s="2" t="str">
        <f t="shared" si="5"/>
        <v>OK</v>
      </c>
    </row>
    <row r="400" spans="1:4">
      <c r="A400" s="5">
        <v>341</v>
      </c>
      <c r="B400" s="924"/>
      <c r="D400" s="2" t="str">
        <f t="shared" si="5"/>
        <v>OK</v>
      </c>
    </row>
    <row r="401" spans="1:4">
      <c r="A401" s="5">
        <v>342</v>
      </c>
      <c r="B401" s="924"/>
      <c r="D401" s="2" t="str">
        <f t="shared" si="5"/>
        <v>OK</v>
      </c>
    </row>
    <row r="402" spans="1:4">
      <c r="A402" s="5">
        <v>343</v>
      </c>
      <c r="B402" s="924"/>
      <c r="D402" s="2" t="str">
        <f t="shared" si="5"/>
        <v>OK</v>
      </c>
    </row>
    <row r="403" spans="1:4">
      <c r="A403" s="5">
        <v>344</v>
      </c>
      <c r="B403" s="924"/>
      <c r="D403" s="2" t="str">
        <f t="shared" si="5"/>
        <v>OK</v>
      </c>
    </row>
    <row r="404" spans="1:4">
      <c r="A404" s="5">
        <v>345</v>
      </c>
      <c r="B404" s="924"/>
      <c r="D404" s="2" t="str">
        <f t="shared" si="5"/>
        <v>OK</v>
      </c>
    </row>
    <row r="405" spans="1:4">
      <c r="A405" s="5">
        <v>346</v>
      </c>
      <c r="B405" s="924"/>
      <c r="D405" s="2" t="str">
        <f t="shared" si="5"/>
        <v>OK</v>
      </c>
    </row>
    <row r="406" spans="1:4">
      <c r="A406" s="5">
        <v>347</v>
      </c>
      <c r="B406" s="924"/>
      <c r="D406" s="2" t="str">
        <f t="shared" si="5"/>
        <v>OK</v>
      </c>
    </row>
    <row r="407" spans="1:4">
      <c r="A407" s="5">
        <v>348</v>
      </c>
      <c r="B407" s="924"/>
      <c r="D407" s="2" t="str">
        <f t="shared" si="5"/>
        <v>OK</v>
      </c>
    </row>
    <row r="408" spans="1:4">
      <c r="A408" s="5">
        <v>349</v>
      </c>
      <c r="B408" s="924"/>
      <c r="D408" s="2" t="str">
        <f t="shared" si="5"/>
        <v>OK</v>
      </c>
    </row>
    <row r="409" spans="1:4">
      <c r="A409" s="5">
        <v>350</v>
      </c>
      <c r="B409" s="924"/>
      <c r="D409" s="2" t="str">
        <f t="shared" si="5"/>
        <v>OK</v>
      </c>
    </row>
    <row r="410" spans="1:4">
      <c r="A410" s="5">
        <v>351</v>
      </c>
      <c r="B410" s="924"/>
      <c r="D410" s="2" t="str">
        <f t="shared" si="5"/>
        <v>OK</v>
      </c>
    </row>
    <row r="411" spans="1:4">
      <c r="A411" s="5">
        <v>352</v>
      </c>
      <c r="B411" s="924"/>
      <c r="D411" s="2" t="str">
        <f t="shared" si="5"/>
        <v>OK</v>
      </c>
    </row>
    <row r="412" spans="1:4">
      <c r="A412" s="5">
        <v>353</v>
      </c>
      <c r="B412" s="924"/>
      <c r="D412" s="2" t="str">
        <f t="shared" si="5"/>
        <v>OK</v>
      </c>
    </row>
    <row r="413" spans="1:4">
      <c r="A413" s="5">
        <v>354</v>
      </c>
      <c r="B413" s="924"/>
      <c r="D413" s="2" t="str">
        <f t="shared" si="5"/>
        <v>OK</v>
      </c>
    </row>
    <row r="414" spans="1:4">
      <c r="A414" s="5">
        <v>355</v>
      </c>
      <c r="B414" s="924"/>
      <c r="D414" s="2" t="str">
        <f t="shared" si="5"/>
        <v>OK</v>
      </c>
    </row>
    <row r="415" spans="1:4">
      <c r="A415" s="5">
        <v>356</v>
      </c>
      <c r="B415" s="924"/>
      <c r="D415" s="2" t="str">
        <f t="shared" si="5"/>
        <v>OK</v>
      </c>
    </row>
    <row r="416" spans="1:4">
      <c r="A416" s="5">
        <v>357</v>
      </c>
      <c r="B416" s="924"/>
      <c r="D416" s="2" t="str">
        <f t="shared" si="5"/>
        <v>OK</v>
      </c>
    </row>
    <row r="417" spans="1:4">
      <c r="A417" s="5">
        <v>358</v>
      </c>
      <c r="B417" s="924"/>
      <c r="D417" s="2" t="str">
        <f t="shared" si="5"/>
        <v>OK</v>
      </c>
    </row>
    <row r="418" spans="1:4">
      <c r="A418" s="5">
        <v>359</v>
      </c>
      <c r="B418" s="924"/>
      <c r="D418" s="2" t="str">
        <f t="shared" si="5"/>
        <v>OK</v>
      </c>
    </row>
    <row r="419" spans="1:4">
      <c r="A419" s="5">
        <v>360</v>
      </c>
      <c r="B419" s="924"/>
      <c r="D419" s="2" t="str">
        <f t="shared" si="5"/>
        <v>OK</v>
      </c>
    </row>
    <row r="420" spans="1:4">
      <c r="A420" s="5">
        <v>361</v>
      </c>
      <c r="B420" s="924"/>
      <c r="D420" s="2" t="str">
        <f t="shared" si="5"/>
        <v>OK</v>
      </c>
    </row>
    <row r="421" spans="1:4">
      <c r="A421" s="5">
        <v>362</v>
      </c>
      <c r="B421" s="924"/>
      <c r="D421" s="2" t="str">
        <f t="shared" si="5"/>
        <v>OK</v>
      </c>
    </row>
    <row r="422" spans="1:4">
      <c r="A422" s="5">
        <v>363</v>
      </c>
      <c r="B422" s="924"/>
      <c r="D422" s="2" t="str">
        <f t="shared" si="5"/>
        <v>OK</v>
      </c>
    </row>
    <row r="423" spans="1:4">
      <c r="A423" s="5">
        <v>364</v>
      </c>
      <c r="B423" s="924"/>
      <c r="D423" s="2" t="str">
        <f t="shared" si="5"/>
        <v>OK</v>
      </c>
    </row>
    <row r="424" spans="1:4">
      <c r="A424" s="5">
        <v>365</v>
      </c>
      <c r="B424" s="924"/>
      <c r="D424" s="2" t="str">
        <f t="shared" si="5"/>
        <v>OK</v>
      </c>
    </row>
    <row r="425" spans="1:4">
      <c r="A425" s="5">
        <v>366</v>
      </c>
      <c r="B425" s="924"/>
      <c r="D425" s="2" t="str">
        <f t="shared" si="5"/>
        <v>OK</v>
      </c>
    </row>
    <row r="426" spans="1:4">
      <c r="A426" s="5">
        <v>367</v>
      </c>
      <c r="B426" s="924"/>
      <c r="D426" s="2" t="str">
        <f t="shared" si="5"/>
        <v>OK</v>
      </c>
    </row>
    <row r="427" spans="1:4">
      <c r="A427" s="5">
        <v>368</v>
      </c>
      <c r="B427" s="924"/>
      <c r="D427" s="2" t="str">
        <f t="shared" si="5"/>
        <v>OK</v>
      </c>
    </row>
    <row r="428" spans="1:4">
      <c r="A428" s="5">
        <v>369</v>
      </c>
      <c r="B428" s="924"/>
      <c r="D428" s="2" t="str">
        <f t="shared" si="5"/>
        <v>OK</v>
      </c>
    </row>
    <row r="429" spans="1:4">
      <c r="A429" s="5">
        <v>370</v>
      </c>
      <c r="B429" s="924"/>
      <c r="D429" s="2" t="str">
        <f t="shared" si="5"/>
        <v>OK</v>
      </c>
    </row>
    <row r="430" spans="1:4">
      <c r="A430">
        <v>371</v>
      </c>
      <c r="B430" s="924">
        <f>'Acct Summary 7-9'!D26</f>
        <v>0</v>
      </c>
      <c r="D430" s="2" t="str">
        <f t="shared" si="5"/>
        <v>Error?</v>
      </c>
    </row>
    <row r="431" spans="1:4">
      <c r="A431" s="5">
        <v>372</v>
      </c>
      <c r="B431" s="924"/>
      <c r="D431" s="2" t="str">
        <f t="shared" si="5"/>
        <v>OK</v>
      </c>
    </row>
    <row r="432" spans="1:4">
      <c r="A432" s="5">
        <v>373</v>
      </c>
      <c r="B432" s="924"/>
      <c r="D432" s="2" t="str">
        <f t="shared" si="5"/>
        <v>OK</v>
      </c>
    </row>
    <row r="433" spans="1:4">
      <c r="A433" s="5">
        <v>374</v>
      </c>
      <c r="B433" s="924"/>
      <c r="D433" s="2" t="str">
        <f t="shared" si="5"/>
        <v>OK</v>
      </c>
    </row>
    <row r="434" spans="1:4">
      <c r="A434" s="5">
        <v>375</v>
      </c>
      <c r="B434" s="924"/>
      <c r="D434" s="2" t="str">
        <f t="shared" si="5"/>
        <v>OK</v>
      </c>
    </row>
    <row r="435" spans="1:4">
      <c r="A435" s="5">
        <v>376</v>
      </c>
      <c r="B435" s="924"/>
      <c r="D435" s="2" t="str">
        <f t="shared" si="5"/>
        <v>OK</v>
      </c>
    </row>
    <row r="436" spans="1:4">
      <c r="A436" s="5">
        <v>377</v>
      </c>
      <c r="B436" s="924"/>
      <c r="D436" s="2" t="str">
        <f t="shared" si="5"/>
        <v>OK</v>
      </c>
    </row>
    <row r="437" spans="1:4">
      <c r="A437" s="5">
        <v>378</v>
      </c>
      <c r="B437" s="924"/>
      <c r="D437" s="2" t="str">
        <f t="shared" si="5"/>
        <v>OK</v>
      </c>
    </row>
    <row r="438" spans="1:4">
      <c r="A438" s="5">
        <v>379</v>
      </c>
      <c r="B438" s="924"/>
      <c r="D438" s="2" t="str">
        <f t="shared" si="5"/>
        <v>OK</v>
      </c>
    </row>
    <row r="439" spans="1:4">
      <c r="A439" s="5">
        <v>380</v>
      </c>
      <c r="B439" s="924"/>
      <c r="D439" s="2" t="str">
        <f t="shared" si="5"/>
        <v>OK</v>
      </c>
    </row>
    <row r="440" spans="1:4">
      <c r="A440" s="5">
        <v>381</v>
      </c>
      <c r="B440" s="924"/>
      <c r="D440" s="2" t="str">
        <f t="shared" si="5"/>
        <v>OK</v>
      </c>
    </row>
    <row r="441" spans="1:4">
      <c r="A441" s="5">
        <v>382</v>
      </c>
      <c r="B441" s="924"/>
      <c r="D441" s="2" t="str">
        <f t="shared" si="5"/>
        <v>OK</v>
      </c>
    </row>
    <row r="442" spans="1:4">
      <c r="A442" s="5">
        <v>383</v>
      </c>
      <c r="B442" s="924"/>
      <c r="D442" s="2" t="str">
        <f t="shared" si="5"/>
        <v>OK</v>
      </c>
    </row>
    <row r="443" spans="1:4">
      <c r="A443" s="5">
        <v>384</v>
      </c>
      <c r="B443" s="924"/>
      <c r="D443" s="2" t="str">
        <f t="shared" si="5"/>
        <v>OK</v>
      </c>
    </row>
    <row r="444" spans="1:4">
      <c r="A444" s="5">
        <v>385</v>
      </c>
      <c r="B444" s="924"/>
      <c r="D444" s="2" t="str">
        <f t="shared" si="5"/>
        <v>OK</v>
      </c>
    </row>
    <row r="445" spans="1:4">
      <c r="A445" s="5">
        <v>386</v>
      </c>
      <c r="B445" s="924"/>
      <c r="D445" s="2" t="str">
        <f t="shared" ref="D445:D508" si="6">IF(ISBLANK(B445),"OK",IF(A445-B445=0,"OK","Error?"))</f>
        <v>OK</v>
      </c>
    </row>
    <row r="446" spans="1:4">
      <c r="A446" s="5">
        <v>387</v>
      </c>
      <c r="B446" s="924"/>
      <c r="D446" s="2" t="str">
        <f t="shared" si="6"/>
        <v>OK</v>
      </c>
    </row>
    <row r="447" spans="1:4">
      <c r="A447" s="5">
        <v>388</v>
      </c>
      <c r="B447" s="924"/>
      <c r="D447" s="2" t="str">
        <f t="shared" si="6"/>
        <v>OK</v>
      </c>
    </row>
    <row r="448" spans="1:4">
      <c r="A448" s="5">
        <v>389</v>
      </c>
      <c r="B448" s="924"/>
      <c r="D448" s="2" t="str">
        <f t="shared" si="6"/>
        <v>OK</v>
      </c>
    </row>
    <row r="449" spans="1:4">
      <c r="A449" s="5">
        <v>390</v>
      </c>
      <c r="B449" s="924"/>
      <c r="D449" s="2" t="str">
        <f t="shared" si="6"/>
        <v>OK</v>
      </c>
    </row>
    <row r="450" spans="1:4">
      <c r="A450" s="5">
        <v>391</v>
      </c>
      <c r="B450" s="924"/>
      <c r="D450" s="2" t="str">
        <f t="shared" si="6"/>
        <v>OK</v>
      </c>
    </row>
    <row r="451" spans="1:4">
      <c r="A451" s="5">
        <v>392</v>
      </c>
      <c r="B451" s="924"/>
      <c r="D451" s="2" t="str">
        <f t="shared" si="6"/>
        <v>OK</v>
      </c>
    </row>
    <row r="452" spans="1:4">
      <c r="A452" s="5">
        <v>393</v>
      </c>
      <c r="B452" s="924"/>
      <c r="D452" s="2" t="str">
        <f t="shared" si="6"/>
        <v>OK</v>
      </c>
    </row>
    <row r="453" spans="1:4">
      <c r="A453" s="5">
        <v>394</v>
      </c>
      <c r="B453" s="924"/>
      <c r="D453" s="2" t="str">
        <f t="shared" si="6"/>
        <v>OK</v>
      </c>
    </row>
    <row r="454" spans="1:4">
      <c r="A454" s="5">
        <v>395</v>
      </c>
      <c r="B454" s="924"/>
      <c r="D454" s="2" t="str">
        <f t="shared" si="6"/>
        <v>OK</v>
      </c>
    </row>
    <row r="455" spans="1:4">
      <c r="A455" s="5">
        <v>396</v>
      </c>
      <c r="B455" s="924"/>
      <c r="D455" s="2" t="str">
        <f t="shared" si="6"/>
        <v>OK</v>
      </c>
    </row>
    <row r="456" spans="1:4">
      <c r="A456" s="5">
        <v>397</v>
      </c>
      <c r="B456" s="924"/>
      <c r="D456" s="2" t="str">
        <f t="shared" si="6"/>
        <v>OK</v>
      </c>
    </row>
    <row r="457" spans="1:4">
      <c r="A457" s="5">
        <v>398</v>
      </c>
      <c r="B457" s="924"/>
      <c r="D457" s="2" t="str">
        <f t="shared" si="6"/>
        <v>OK</v>
      </c>
    </row>
    <row r="458" spans="1:4">
      <c r="A458" s="5">
        <v>399</v>
      </c>
      <c r="B458" s="924"/>
      <c r="D458" s="2" t="str">
        <f t="shared" si="6"/>
        <v>OK</v>
      </c>
    </row>
    <row r="459" spans="1:4">
      <c r="A459" s="5">
        <v>400</v>
      </c>
      <c r="B459" s="924"/>
      <c r="D459" s="2" t="str">
        <f t="shared" si="6"/>
        <v>OK</v>
      </c>
    </row>
    <row r="460" spans="1:4">
      <c r="A460" s="5">
        <v>401</v>
      </c>
      <c r="B460" s="924"/>
      <c r="D460" s="2" t="str">
        <f t="shared" si="6"/>
        <v>OK</v>
      </c>
    </row>
    <row r="461" spans="1:4">
      <c r="A461" s="5">
        <v>402</v>
      </c>
      <c r="B461" s="924"/>
      <c r="D461" s="2" t="str">
        <f t="shared" si="6"/>
        <v>OK</v>
      </c>
    </row>
    <row r="462" spans="1:4">
      <c r="A462" s="5">
        <v>403</v>
      </c>
      <c r="B462" s="924"/>
      <c r="D462" s="2" t="str">
        <f t="shared" si="6"/>
        <v>OK</v>
      </c>
    </row>
    <row r="463" spans="1:4">
      <c r="A463" s="5">
        <v>404</v>
      </c>
      <c r="B463" s="924"/>
      <c r="D463" s="2" t="str">
        <f t="shared" si="6"/>
        <v>OK</v>
      </c>
    </row>
    <row r="464" spans="1:4">
      <c r="A464" s="5">
        <v>405</v>
      </c>
      <c r="B464" s="924"/>
      <c r="D464" s="2" t="str">
        <f t="shared" si="6"/>
        <v>OK</v>
      </c>
    </row>
    <row r="465" spans="1:4">
      <c r="A465" s="5">
        <v>406</v>
      </c>
      <c r="B465" s="924"/>
      <c r="D465" s="2" t="str">
        <f t="shared" si="6"/>
        <v>OK</v>
      </c>
    </row>
    <row r="466" spans="1:4">
      <c r="A466" s="5">
        <v>407</v>
      </c>
      <c r="B466" s="924"/>
      <c r="D466" s="2" t="str">
        <f t="shared" si="6"/>
        <v>OK</v>
      </c>
    </row>
    <row r="467" spans="1:4">
      <c r="A467" s="5">
        <v>408</v>
      </c>
      <c r="B467" s="924"/>
      <c r="D467" s="2" t="str">
        <f t="shared" si="6"/>
        <v>OK</v>
      </c>
    </row>
    <row r="468" spans="1:4">
      <c r="A468" s="5">
        <v>409</v>
      </c>
      <c r="B468" s="924"/>
      <c r="D468" s="2" t="str">
        <f t="shared" si="6"/>
        <v>OK</v>
      </c>
    </row>
    <row r="469" spans="1:4">
      <c r="A469" s="5">
        <v>410</v>
      </c>
      <c r="B469" s="924"/>
      <c r="D469" s="2" t="str">
        <f t="shared" si="6"/>
        <v>OK</v>
      </c>
    </row>
    <row r="470" spans="1:4">
      <c r="A470" s="5">
        <v>411</v>
      </c>
      <c r="B470" s="924"/>
      <c r="D470" s="2" t="str">
        <f t="shared" si="6"/>
        <v>OK</v>
      </c>
    </row>
    <row r="471" spans="1:4">
      <c r="A471" s="5">
        <v>412</v>
      </c>
      <c r="B471" s="924"/>
      <c r="D471" s="2" t="str">
        <f t="shared" si="6"/>
        <v>OK</v>
      </c>
    </row>
    <row r="472" spans="1:4">
      <c r="A472" s="5">
        <v>413</v>
      </c>
      <c r="B472" s="924"/>
      <c r="D472" s="2" t="str">
        <f t="shared" si="6"/>
        <v>OK</v>
      </c>
    </row>
    <row r="473" spans="1:4">
      <c r="A473" s="5">
        <v>414</v>
      </c>
      <c r="B473" s="924"/>
      <c r="D473" s="2" t="str">
        <f t="shared" si="6"/>
        <v>OK</v>
      </c>
    </row>
    <row r="474" spans="1:4">
      <c r="A474" s="5">
        <v>415</v>
      </c>
      <c r="B474" s="924"/>
      <c r="D474" s="2" t="str">
        <f t="shared" si="6"/>
        <v>OK</v>
      </c>
    </row>
    <row r="475" spans="1:4">
      <c r="A475" s="5">
        <v>416</v>
      </c>
      <c r="B475" s="924"/>
      <c r="D475" s="2" t="str">
        <f t="shared" si="6"/>
        <v>OK</v>
      </c>
    </row>
    <row r="476" spans="1:4">
      <c r="A476" s="5">
        <v>417</v>
      </c>
      <c r="B476" s="924"/>
      <c r="D476" s="2" t="str">
        <f t="shared" si="6"/>
        <v>OK</v>
      </c>
    </row>
    <row r="477" spans="1:4">
      <c r="A477" s="5">
        <v>418</v>
      </c>
      <c r="B477" s="924"/>
      <c r="D477" s="2" t="str">
        <f t="shared" si="6"/>
        <v>OK</v>
      </c>
    </row>
    <row r="478" spans="1:4">
      <c r="A478" s="5">
        <v>419</v>
      </c>
      <c r="B478" s="924"/>
      <c r="D478" s="2" t="str">
        <f t="shared" si="6"/>
        <v>OK</v>
      </c>
    </row>
    <row r="479" spans="1:4">
      <c r="A479" s="5">
        <v>420</v>
      </c>
      <c r="B479" s="924"/>
      <c r="D479" s="2" t="str">
        <f t="shared" si="6"/>
        <v>OK</v>
      </c>
    </row>
    <row r="480" spans="1:4">
      <c r="A480" s="5">
        <v>421</v>
      </c>
      <c r="B480" s="924"/>
      <c r="D480" s="2" t="str">
        <f t="shared" si="6"/>
        <v>OK</v>
      </c>
    </row>
    <row r="481" spans="1:4">
      <c r="A481" s="5">
        <v>422</v>
      </c>
      <c r="B481" s="924"/>
      <c r="D481" s="2" t="str">
        <f t="shared" si="6"/>
        <v>OK</v>
      </c>
    </row>
    <row r="482" spans="1:4">
      <c r="A482" s="5">
        <v>423</v>
      </c>
      <c r="B482" s="924"/>
      <c r="D482" s="2" t="str">
        <f t="shared" si="6"/>
        <v>OK</v>
      </c>
    </row>
    <row r="483" spans="1:4">
      <c r="A483" s="5">
        <v>424</v>
      </c>
      <c r="B483" s="924"/>
      <c r="D483" s="2" t="str">
        <f t="shared" si="6"/>
        <v>OK</v>
      </c>
    </row>
    <row r="484" spans="1:4">
      <c r="A484" s="5">
        <v>425</v>
      </c>
      <c r="B484" s="924"/>
      <c r="D484" s="2" t="str">
        <f t="shared" si="6"/>
        <v>OK</v>
      </c>
    </row>
    <row r="485" spans="1:4">
      <c r="A485" s="5">
        <v>426</v>
      </c>
      <c r="B485" s="924"/>
      <c r="D485" s="2" t="str">
        <f t="shared" si="6"/>
        <v>OK</v>
      </c>
    </row>
    <row r="486" spans="1:4">
      <c r="A486" s="5">
        <v>427</v>
      </c>
      <c r="B486" s="924"/>
      <c r="D486" s="2" t="str">
        <f t="shared" si="6"/>
        <v>OK</v>
      </c>
    </row>
    <row r="487" spans="1:4">
      <c r="A487" s="5">
        <v>428</v>
      </c>
      <c r="B487" s="924"/>
      <c r="D487" s="2" t="str">
        <f t="shared" si="6"/>
        <v>OK</v>
      </c>
    </row>
    <row r="488" spans="1:4">
      <c r="A488" s="5">
        <v>429</v>
      </c>
      <c r="B488" s="924"/>
      <c r="D488" s="2" t="str">
        <f t="shared" si="6"/>
        <v>OK</v>
      </c>
    </row>
    <row r="489" spans="1:4">
      <c r="A489" s="5">
        <v>430</v>
      </c>
      <c r="B489" s="924"/>
      <c r="D489" s="2" t="str">
        <f t="shared" si="6"/>
        <v>OK</v>
      </c>
    </row>
    <row r="490" spans="1:4">
      <c r="A490" s="5">
        <v>431</v>
      </c>
      <c r="B490" s="924"/>
      <c r="D490" s="2" t="str">
        <f t="shared" si="6"/>
        <v>OK</v>
      </c>
    </row>
    <row r="491" spans="1:4">
      <c r="A491" s="5">
        <v>432</v>
      </c>
      <c r="B491" s="924"/>
      <c r="D491" s="2" t="str">
        <f t="shared" si="6"/>
        <v>OK</v>
      </c>
    </row>
    <row r="492" spans="1:4">
      <c r="A492" s="5">
        <v>433</v>
      </c>
      <c r="B492" s="924"/>
      <c r="D492" s="2" t="str">
        <f t="shared" si="6"/>
        <v>OK</v>
      </c>
    </row>
    <row r="493" spans="1:4">
      <c r="A493" s="5">
        <v>434</v>
      </c>
      <c r="B493" s="924"/>
      <c r="D493" s="2" t="str">
        <f t="shared" si="6"/>
        <v>OK</v>
      </c>
    </row>
    <row r="494" spans="1:4">
      <c r="A494" s="5">
        <v>435</v>
      </c>
      <c r="B494" s="924"/>
      <c r="D494" s="2" t="str">
        <f t="shared" si="6"/>
        <v>OK</v>
      </c>
    </row>
    <row r="495" spans="1:4">
      <c r="A495" s="5">
        <v>436</v>
      </c>
      <c r="B495" s="924"/>
      <c r="D495" s="2" t="str">
        <f t="shared" si="6"/>
        <v>OK</v>
      </c>
    </row>
    <row r="496" spans="1:4">
      <c r="A496" s="5">
        <v>437</v>
      </c>
      <c r="B496" s="924"/>
      <c r="D496" s="2" t="str">
        <f t="shared" si="6"/>
        <v>OK</v>
      </c>
    </row>
    <row r="497" spans="1:4">
      <c r="A497" s="5">
        <v>438</v>
      </c>
      <c r="B497" s="924"/>
      <c r="D497" s="2" t="str">
        <f t="shared" si="6"/>
        <v>OK</v>
      </c>
    </row>
    <row r="498" spans="1:4">
      <c r="A498">
        <v>439</v>
      </c>
      <c r="B498" s="924">
        <f>'Acct Summary 7-9'!E34</f>
        <v>0</v>
      </c>
      <c r="D498" s="2" t="str">
        <f t="shared" si="6"/>
        <v>Error?</v>
      </c>
    </row>
    <row r="499" spans="1:4">
      <c r="A499">
        <v>440</v>
      </c>
      <c r="B499" s="924">
        <f>'Acct Summary 7-9'!E35</f>
        <v>0</v>
      </c>
      <c r="D499" s="2" t="str">
        <f t="shared" si="6"/>
        <v>Error?</v>
      </c>
    </row>
    <row r="500" spans="1:4">
      <c r="A500" s="5">
        <v>441</v>
      </c>
      <c r="B500" s="924"/>
      <c r="D500" s="2" t="str">
        <f t="shared" si="6"/>
        <v>OK</v>
      </c>
    </row>
    <row r="501" spans="1:4">
      <c r="A501" s="5">
        <v>442</v>
      </c>
      <c r="B501" s="924"/>
      <c r="D501" s="2" t="str">
        <f t="shared" si="6"/>
        <v>OK</v>
      </c>
    </row>
    <row r="502" spans="1:4">
      <c r="A502" s="5">
        <v>443</v>
      </c>
      <c r="B502" s="924"/>
      <c r="D502" s="2" t="str">
        <f t="shared" si="6"/>
        <v>OK</v>
      </c>
    </row>
    <row r="503" spans="1:4">
      <c r="A503" s="5">
        <v>444</v>
      </c>
      <c r="B503" s="924"/>
      <c r="D503" s="2" t="str">
        <f t="shared" si="6"/>
        <v>OK</v>
      </c>
    </row>
    <row r="504" spans="1:4">
      <c r="A504" s="5">
        <v>445</v>
      </c>
      <c r="B504" s="924"/>
      <c r="D504" s="2" t="str">
        <f t="shared" si="6"/>
        <v>OK</v>
      </c>
    </row>
    <row r="505" spans="1:4">
      <c r="A505" s="5">
        <v>446</v>
      </c>
      <c r="B505" s="924"/>
      <c r="D505" s="2" t="str">
        <f t="shared" si="6"/>
        <v>OK</v>
      </c>
    </row>
    <row r="506" spans="1:4">
      <c r="A506" s="5">
        <v>447</v>
      </c>
      <c r="B506" s="924"/>
      <c r="D506" s="2" t="str">
        <f t="shared" si="6"/>
        <v>OK</v>
      </c>
    </row>
    <row r="507" spans="1:4">
      <c r="A507" s="5">
        <v>448</v>
      </c>
      <c r="B507" s="924"/>
      <c r="D507" s="2" t="str">
        <f t="shared" si="6"/>
        <v>OK</v>
      </c>
    </row>
    <row r="508" spans="1:4">
      <c r="A508" s="5">
        <v>449</v>
      </c>
      <c r="B508" s="924"/>
      <c r="D508" s="2" t="str">
        <f t="shared" si="6"/>
        <v>OK</v>
      </c>
    </row>
    <row r="509" spans="1:4">
      <c r="A509" s="5">
        <v>450</v>
      </c>
      <c r="B509" s="924"/>
      <c r="D509" s="2" t="str">
        <f t="shared" ref="D509:D572" si="7">IF(ISBLANK(B509),"OK",IF(A509-B509=0,"OK","Error?"))</f>
        <v>OK</v>
      </c>
    </row>
    <row r="510" spans="1:4">
      <c r="A510" s="5">
        <v>451</v>
      </c>
      <c r="B510" s="924"/>
      <c r="D510" s="2" t="str">
        <f t="shared" si="7"/>
        <v>OK</v>
      </c>
    </row>
    <row r="511" spans="1:4">
      <c r="A511" s="5">
        <v>452</v>
      </c>
      <c r="B511" s="924"/>
      <c r="D511" s="2" t="str">
        <f t="shared" si="7"/>
        <v>OK</v>
      </c>
    </row>
    <row r="512" spans="1:4">
      <c r="A512" s="5">
        <v>453</v>
      </c>
      <c r="B512" s="924"/>
      <c r="D512" s="2" t="str">
        <f t="shared" si="7"/>
        <v>OK</v>
      </c>
    </row>
    <row r="513" spans="1:4">
      <c r="A513" s="5">
        <v>454</v>
      </c>
      <c r="B513" s="924"/>
      <c r="D513" s="2" t="str">
        <f t="shared" si="7"/>
        <v>OK</v>
      </c>
    </row>
    <row r="514" spans="1:4">
      <c r="A514" s="5">
        <v>455</v>
      </c>
      <c r="B514" s="924"/>
      <c r="D514" s="2" t="str">
        <f t="shared" si="7"/>
        <v>OK</v>
      </c>
    </row>
    <row r="515" spans="1:4">
      <c r="A515" s="5">
        <v>456</v>
      </c>
      <c r="B515" s="924"/>
      <c r="D515" s="2" t="str">
        <f t="shared" si="7"/>
        <v>OK</v>
      </c>
    </row>
    <row r="516" spans="1:4">
      <c r="A516" s="5">
        <v>457</v>
      </c>
      <c r="B516" s="924"/>
      <c r="D516" s="2" t="str">
        <f t="shared" si="7"/>
        <v>OK</v>
      </c>
    </row>
    <row r="517" spans="1:4">
      <c r="A517" s="5">
        <v>458</v>
      </c>
      <c r="B517" s="924"/>
      <c r="D517" s="2" t="str">
        <f t="shared" si="7"/>
        <v>OK</v>
      </c>
    </row>
    <row r="518" spans="1:4">
      <c r="A518" s="5">
        <v>459</v>
      </c>
      <c r="B518" s="924"/>
      <c r="D518" s="2" t="str">
        <f t="shared" si="7"/>
        <v>OK</v>
      </c>
    </row>
    <row r="519" spans="1:4">
      <c r="A519" s="5">
        <v>460</v>
      </c>
      <c r="B519" s="924"/>
      <c r="D519" s="2" t="str">
        <f t="shared" si="7"/>
        <v>OK</v>
      </c>
    </row>
    <row r="520" spans="1:4">
      <c r="A520" s="5">
        <v>461</v>
      </c>
      <c r="B520" s="924"/>
      <c r="D520" s="2" t="str">
        <f t="shared" si="7"/>
        <v>OK</v>
      </c>
    </row>
    <row r="521" spans="1:4">
      <c r="A521" s="5">
        <v>462</v>
      </c>
      <c r="B521" s="924"/>
      <c r="D521" s="2" t="str">
        <f t="shared" si="7"/>
        <v>OK</v>
      </c>
    </row>
    <row r="522" spans="1:4">
      <c r="A522" s="5">
        <v>463</v>
      </c>
      <c r="B522" s="924"/>
      <c r="D522" s="2" t="str">
        <f t="shared" si="7"/>
        <v>OK</v>
      </c>
    </row>
    <row r="523" spans="1:4">
      <c r="A523" s="5">
        <v>464</v>
      </c>
      <c r="B523" s="924"/>
      <c r="D523" s="2" t="str">
        <f t="shared" si="7"/>
        <v>OK</v>
      </c>
    </row>
    <row r="524" spans="1:4">
      <c r="A524" s="5">
        <v>465</v>
      </c>
      <c r="B524" s="924"/>
      <c r="D524" s="2" t="str">
        <f t="shared" si="7"/>
        <v>OK</v>
      </c>
    </row>
    <row r="525" spans="1:4">
      <c r="A525" s="5">
        <v>466</v>
      </c>
      <c r="B525" s="924"/>
      <c r="D525" s="2" t="str">
        <f t="shared" si="7"/>
        <v>OK</v>
      </c>
    </row>
    <row r="526" spans="1:4">
      <c r="A526" s="5">
        <v>467</v>
      </c>
      <c r="B526" s="924"/>
      <c r="D526" s="2" t="str">
        <f t="shared" si="7"/>
        <v>OK</v>
      </c>
    </row>
    <row r="527" spans="1:4">
      <c r="A527" s="5">
        <v>468</v>
      </c>
      <c r="B527" s="924"/>
      <c r="D527" s="2" t="str">
        <f t="shared" si="7"/>
        <v>OK</v>
      </c>
    </row>
    <row r="528" spans="1:4">
      <c r="A528" s="5">
        <v>469</v>
      </c>
      <c r="B528" s="924"/>
      <c r="D528" s="2" t="str">
        <f t="shared" si="7"/>
        <v>OK</v>
      </c>
    </row>
    <row r="529" spans="1:4">
      <c r="A529" s="5">
        <v>470</v>
      </c>
      <c r="B529" s="924"/>
      <c r="D529" s="2" t="str">
        <f t="shared" si="7"/>
        <v>OK</v>
      </c>
    </row>
    <row r="530" spans="1:4">
      <c r="A530" s="5">
        <v>471</v>
      </c>
      <c r="B530" s="924"/>
      <c r="D530" s="2" t="str">
        <f t="shared" si="7"/>
        <v>OK</v>
      </c>
    </row>
    <row r="531" spans="1:4">
      <c r="A531" s="5">
        <v>472</v>
      </c>
      <c r="B531" s="924"/>
      <c r="D531" s="2" t="str">
        <f t="shared" si="7"/>
        <v>OK</v>
      </c>
    </row>
    <row r="532" spans="1:4">
      <c r="A532" s="5">
        <v>473</v>
      </c>
      <c r="B532" s="924"/>
      <c r="D532" s="2" t="str">
        <f t="shared" si="7"/>
        <v>OK</v>
      </c>
    </row>
    <row r="533" spans="1:4">
      <c r="A533" s="5">
        <v>474</v>
      </c>
      <c r="B533" s="924"/>
      <c r="D533" s="2" t="str">
        <f t="shared" si="7"/>
        <v>OK</v>
      </c>
    </row>
    <row r="534" spans="1:4">
      <c r="A534" s="5">
        <v>475</v>
      </c>
      <c r="B534" s="924"/>
      <c r="D534" s="2" t="str">
        <f t="shared" si="7"/>
        <v>OK</v>
      </c>
    </row>
    <row r="535" spans="1:4">
      <c r="A535" s="5">
        <v>476</v>
      </c>
      <c r="B535" s="924"/>
      <c r="D535" s="2" t="str">
        <f t="shared" si="7"/>
        <v>OK</v>
      </c>
    </row>
    <row r="536" spans="1:4">
      <c r="A536" s="5">
        <v>477</v>
      </c>
      <c r="B536" s="924"/>
      <c r="D536" s="2" t="str">
        <f t="shared" si="7"/>
        <v>OK</v>
      </c>
    </row>
    <row r="537" spans="1:4">
      <c r="A537" s="5">
        <v>478</v>
      </c>
      <c r="B537" s="924"/>
      <c r="D537" s="2" t="str">
        <f t="shared" si="7"/>
        <v>OK</v>
      </c>
    </row>
    <row r="538" spans="1:4">
      <c r="A538" s="5">
        <v>479</v>
      </c>
      <c r="B538" s="924"/>
      <c r="D538" s="2" t="str">
        <f t="shared" si="7"/>
        <v>OK</v>
      </c>
    </row>
    <row r="539" spans="1:4">
      <c r="A539" s="5">
        <v>480</v>
      </c>
      <c r="B539" s="924"/>
      <c r="D539" s="2" t="str">
        <f t="shared" si="7"/>
        <v>OK</v>
      </c>
    </row>
    <row r="540" spans="1:4">
      <c r="A540" s="5">
        <v>481</v>
      </c>
      <c r="B540" s="924"/>
      <c r="D540" s="2" t="str">
        <f t="shared" si="7"/>
        <v>OK</v>
      </c>
    </row>
    <row r="541" spans="1:4">
      <c r="A541" s="5">
        <v>482</v>
      </c>
      <c r="B541" s="924"/>
      <c r="D541" s="2" t="str">
        <f t="shared" si="7"/>
        <v>OK</v>
      </c>
    </row>
    <row r="542" spans="1:4">
      <c r="A542" s="5">
        <v>483</v>
      </c>
      <c r="B542" s="924"/>
      <c r="D542" s="2" t="str">
        <f t="shared" si="7"/>
        <v>OK</v>
      </c>
    </row>
    <row r="543" spans="1:4">
      <c r="A543" s="5">
        <v>484</v>
      </c>
      <c r="B543" s="924"/>
      <c r="D543" s="2" t="str">
        <f t="shared" si="7"/>
        <v>OK</v>
      </c>
    </row>
    <row r="544" spans="1:4">
      <c r="A544" s="5">
        <v>485</v>
      </c>
      <c r="B544" s="924"/>
      <c r="D544" s="2" t="str">
        <f t="shared" si="7"/>
        <v>OK</v>
      </c>
    </row>
    <row r="545" spans="1:4">
      <c r="A545" s="5">
        <v>486</v>
      </c>
      <c r="B545" s="924"/>
      <c r="D545" s="2" t="str">
        <f t="shared" si="7"/>
        <v>OK</v>
      </c>
    </row>
    <row r="546" spans="1:4">
      <c r="A546" s="5">
        <v>487</v>
      </c>
      <c r="B546" s="924"/>
      <c r="D546" s="2" t="str">
        <f t="shared" si="7"/>
        <v>OK</v>
      </c>
    </row>
    <row r="547" spans="1:4">
      <c r="A547" s="5">
        <v>488</v>
      </c>
      <c r="B547" s="924"/>
      <c r="D547" s="2" t="str">
        <f t="shared" si="7"/>
        <v>OK</v>
      </c>
    </row>
    <row r="548" spans="1:4">
      <c r="A548" s="5">
        <v>489</v>
      </c>
      <c r="B548" s="924"/>
      <c r="D548" s="2" t="str">
        <f t="shared" si="7"/>
        <v>OK</v>
      </c>
    </row>
    <row r="549" spans="1:4">
      <c r="A549" s="5">
        <v>490</v>
      </c>
      <c r="B549" s="924"/>
      <c r="D549" s="2" t="str">
        <f t="shared" si="7"/>
        <v>OK</v>
      </c>
    </row>
    <row r="550" spans="1:4">
      <c r="A550" s="5">
        <v>491</v>
      </c>
      <c r="B550" s="924"/>
      <c r="D550" s="2" t="str">
        <f t="shared" si="7"/>
        <v>OK</v>
      </c>
    </row>
    <row r="551" spans="1:4">
      <c r="A551" s="5">
        <v>492</v>
      </c>
      <c r="B551" s="924"/>
      <c r="D551" s="2" t="str">
        <f t="shared" si="7"/>
        <v>OK</v>
      </c>
    </row>
    <row r="552" spans="1:4">
      <c r="A552" s="5">
        <v>493</v>
      </c>
      <c r="B552" s="924"/>
      <c r="D552" s="2" t="str">
        <f t="shared" si="7"/>
        <v>OK</v>
      </c>
    </row>
    <row r="553" spans="1:4">
      <c r="A553" s="5">
        <v>494</v>
      </c>
      <c r="B553" s="924"/>
      <c r="D553" s="2" t="str">
        <f t="shared" si="7"/>
        <v>OK</v>
      </c>
    </row>
    <row r="554" spans="1:4">
      <c r="A554" s="5">
        <v>495</v>
      </c>
      <c r="B554" s="924"/>
      <c r="D554" s="2" t="str">
        <f t="shared" si="7"/>
        <v>OK</v>
      </c>
    </row>
    <row r="555" spans="1:4">
      <c r="A555" s="5">
        <v>496</v>
      </c>
      <c r="B555" s="924"/>
      <c r="D555" s="2" t="str">
        <f t="shared" si="7"/>
        <v>OK</v>
      </c>
    </row>
    <row r="556" spans="1:4">
      <c r="A556" s="5">
        <v>497</v>
      </c>
      <c r="B556" s="924"/>
      <c r="D556" s="2" t="str">
        <f t="shared" si="7"/>
        <v>OK</v>
      </c>
    </row>
    <row r="557" spans="1:4">
      <c r="A557" s="5">
        <v>498</v>
      </c>
      <c r="B557" s="924"/>
      <c r="D557" s="2" t="str">
        <f t="shared" si="7"/>
        <v>OK</v>
      </c>
    </row>
    <row r="558" spans="1:4">
      <c r="A558" s="5">
        <v>499</v>
      </c>
      <c r="B558" s="924"/>
      <c r="D558" s="2" t="str">
        <f t="shared" si="7"/>
        <v>OK</v>
      </c>
    </row>
    <row r="559" spans="1:4">
      <c r="A559" s="5">
        <v>500</v>
      </c>
      <c r="B559" s="924"/>
      <c r="D559" s="2" t="str">
        <f t="shared" si="7"/>
        <v>OK</v>
      </c>
    </row>
    <row r="560" spans="1:4">
      <c r="A560" s="5">
        <v>501</v>
      </c>
      <c r="B560" s="924"/>
      <c r="D560" s="2" t="str">
        <f t="shared" si="7"/>
        <v>OK</v>
      </c>
    </row>
    <row r="561" spans="1:4">
      <c r="A561" s="5">
        <v>502</v>
      </c>
      <c r="B561" s="924"/>
      <c r="D561" s="2" t="str">
        <f t="shared" si="7"/>
        <v>OK</v>
      </c>
    </row>
    <row r="562" spans="1:4">
      <c r="A562" s="5">
        <v>503</v>
      </c>
      <c r="B562" s="924"/>
      <c r="D562" s="2" t="str">
        <f t="shared" si="7"/>
        <v>OK</v>
      </c>
    </row>
    <row r="563" spans="1:4">
      <c r="A563" s="5">
        <v>504</v>
      </c>
      <c r="B563" s="924"/>
      <c r="D563" s="2" t="str">
        <f t="shared" si="7"/>
        <v>OK</v>
      </c>
    </row>
    <row r="564" spans="1:4">
      <c r="A564" s="5">
        <v>505</v>
      </c>
      <c r="B564" s="924"/>
      <c r="D564" s="2" t="str">
        <f t="shared" si="7"/>
        <v>OK</v>
      </c>
    </row>
    <row r="565" spans="1:4">
      <c r="A565" s="5">
        <v>506</v>
      </c>
      <c r="B565" s="924"/>
      <c r="D565" s="2" t="str">
        <f t="shared" si="7"/>
        <v>OK</v>
      </c>
    </row>
    <row r="566" spans="1:4">
      <c r="A566" s="5">
        <v>507</v>
      </c>
      <c r="B566" s="924"/>
      <c r="D566" s="2" t="str">
        <f t="shared" si="7"/>
        <v>OK</v>
      </c>
    </row>
    <row r="567" spans="1:4">
      <c r="A567" s="5">
        <v>508</v>
      </c>
      <c r="B567" s="924"/>
      <c r="D567" s="2" t="str">
        <f t="shared" si="7"/>
        <v>OK</v>
      </c>
    </row>
    <row r="568" spans="1:4">
      <c r="A568" s="5">
        <v>509</v>
      </c>
      <c r="B568" s="924"/>
      <c r="D568" s="2" t="str">
        <f t="shared" si="7"/>
        <v>OK</v>
      </c>
    </row>
    <row r="569" spans="1:4">
      <c r="A569" s="5">
        <v>510</v>
      </c>
      <c r="B569" s="924"/>
      <c r="D569" s="2" t="str">
        <f t="shared" si="7"/>
        <v>OK</v>
      </c>
    </row>
    <row r="570" spans="1:4">
      <c r="A570" s="5">
        <v>511</v>
      </c>
      <c r="B570" s="924"/>
      <c r="D570" s="2" t="str">
        <f t="shared" si="7"/>
        <v>OK</v>
      </c>
    </row>
    <row r="571" spans="1:4">
      <c r="A571" s="5">
        <v>512</v>
      </c>
      <c r="B571" s="924"/>
      <c r="D571" s="2" t="str">
        <f t="shared" si="7"/>
        <v>OK</v>
      </c>
    </row>
    <row r="572" spans="1:4">
      <c r="A572" s="5">
        <v>513</v>
      </c>
      <c r="B572" s="924"/>
      <c r="D572" s="2" t="str">
        <f t="shared" si="7"/>
        <v>OK</v>
      </c>
    </row>
    <row r="573" spans="1:4">
      <c r="A573" s="5">
        <v>514</v>
      </c>
      <c r="B573" s="924"/>
      <c r="D573" s="2" t="str">
        <f t="shared" ref="D573:D636" si="8">IF(ISBLANK(B573),"OK",IF(A573-B573=0,"OK","Error?"))</f>
        <v>OK</v>
      </c>
    </row>
    <row r="574" spans="1:4">
      <c r="A574" s="5">
        <v>515</v>
      </c>
      <c r="B574" s="924"/>
      <c r="D574" s="2" t="str">
        <f t="shared" si="8"/>
        <v>OK</v>
      </c>
    </row>
    <row r="575" spans="1:4">
      <c r="A575" s="5">
        <v>516</v>
      </c>
      <c r="B575" s="924"/>
      <c r="D575" s="2" t="str">
        <f t="shared" si="8"/>
        <v>OK</v>
      </c>
    </row>
    <row r="576" spans="1:4">
      <c r="A576" s="5">
        <v>517</v>
      </c>
      <c r="B576" s="924"/>
      <c r="D576" s="2" t="str">
        <f t="shared" si="8"/>
        <v>OK</v>
      </c>
    </row>
    <row r="577" spans="1:4">
      <c r="A577" s="5">
        <v>518</v>
      </c>
      <c r="B577" s="924"/>
      <c r="D577" s="2" t="str">
        <f t="shared" si="8"/>
        <v>OK</v>
      </c>
    </row>
    <row r="578" spans="1:4">
      <c r="A578" s="5">
        <v>519</v>
      </c>
      <c r="B578" s="924"/>
      <c r="D578" s="2" t="str">
        <f t="shared" si="8"/>
        <v>OK</v>
      </c>
    </row>
    <row r="579" spans="1:4">
      <c r="A579" s="5">
        <v>520</v>
      </c>
      <c r="B579" s="924"/>
      <c r="D579" s="2" t="str">
        <f t="shared" si="8"/>
        <v>OK</v>
      </c>
    </row>
    <row r="580" spans="1:4">
      <c r="A580" s="5">
        <v>521</v>
      </c>
      <c r="B580" s="924"/>
      <c r="D580" s="2" t="str">
        <f t="shared" si="8"/>
        <v>OK</v>
      </c>
    </row>
    <row r="581" spans="1:4">
      <c r="A581" s="5">
        <v>522</v>
      </c>
      <c r="B581" s="924"/>
      <c r="D581" s="2" t="str">
        <f t="shared" si="8"/>
        <v>OK</v>
      </c>
    </row>
    <row r="582" spans="1:4">
      <c r="A582" s="5">
        <v>523</v>
      </c>
      <c r="B582" s="924"/>
      <c r="D582" s="2" t="str">
        <f t="shared" si="8"/>
        <v>OK</v>
      </c>
    </row>
    <row r="583" spans="1:4">
      <c r="A583" s="5">
        <v>524</v>
      </c>
      <c r="B583" s="924"/>
      <c r="D583" s="2" t="str">
        <f t="shared" si="8"/>
        <v>OK</v>
      </c>
    </row>
    <row r="584" spans="1:4">
      <c r="A584" s="5">
        <v>525</v>
      </c>
      <c r="B584" s="924"/>
      <c r="D584" s="2" t="str">
        <f t="shared" si="8"/>
        <v>OK</v>
      </c>
    </row>
    <row r="585" spans="1:4">
      <c r="A585" s="5">
        <v>526</v>
      </c>
      <c r="B585" s="924"/>
      <c r="D585" s="2" t="str">
        <f t="shared" si="8"/>
        <v>OK</v>
      </c>
    </row>
    <row r="586" spans="1:4">
      <c r="A586" s="5">
        <v>527</v>
      </c>
      <c r="B586" s="924"/>
      <c r="D586" s="2" t="str">
        <f t="shared" si="8"/>
        <v>OK</v>
      </c>
    </row>
    <row r="587" spans="1:4">
      <c r="A587" s="5">
        <v>528</v>
      </c>
      <c r="B587" s="924"/>
      <c r="D587" s="2" t="str">
        <f t="shared" si="8"/>
        <v>OK</v>
      </c>
    </row>
    <row r="588" spans="1:4">
      <c r="A588" s="5">
        <v>529</v>
      </c>
      <c r="B588" s="924"/>
      <c r="D588" s="2" t="str">
        <f t="shared" si="8"/>
        <v>OK</v>
      </c>
    </row>
    <row r="589" spans="1:4">
      <c r="A589" s="5">
        <v>530</v>
      </c>
      <c r="B589" s="924"/>
      <c r="D589" s="2" t="str">
        <f t="shared" si="8"/>
        <v>OK</v>
      </c>
    </row>
    <row r="590" spans="1:4">
      <c r="A590" s="5">
        <v>531</v>
      </c>
      <c r="B590" s="924"/>
      <c r="D590" s="2" t="str">
        <f t="shared" si="8"/>
        <v>OK</v>
      </c>
    </row>
    <row r="591" spans="1:4">
      <c r="A591" s="5">
        <v>532</v>
      </c>
      <c r="B591" s="924"/>
      <c r="D591" s="2" t="str">
        <f t="shared" si="8"/>
        <v>OK</v>
      </c>
    </row>
    <row r="592" spans="1:4">
      <c r="A592" s="5">
        <v>533</v>
      </c>
      <c r="B592" s="924"/>
      <c r="D592" s="2" t="str">
        <f t="shared" si="8"/>
        <v>OK</v>
      </c>
    </row>
    <row r="593" spans="1:4">
      <c r="A593" s="5">
        <v>534</v>
      </c>
      <c r="B593" s="924"/>
      <c r="D593" s="2" t="str">
        <f t="shared" si="8"/>
        <v>OK</v>
      </c>
    </row>
    <row r="594" spans="1:4">
      <c r="A594" s="5">
        <v>535</v>
      </c>
      <c r="B594" s="924"/>
      <c r="D594" s="2" t="str">
        <f t="shared" si="8"/>
        <v>OK</v>
      </c>
    </row>
    <row r="595" spans="1:4">
      <c r="A595" s="5">
        <v>536</v>
      </c>
      <c r="B595" s="924"/>
      <c r="D595" s="2" t="str">
        <f t="shared" si="8"/>
        <v>OK</v>
      </c>
    </row>
    <row r="596" spans="1:4">
      <c r="A596" s="5">
        <v>537</v>
      </c>
      <c r="B596" s="924"/>
      <c r="D596" s="2" t="str">
        <f t="shared" si="8"/>
        <v>OK</v>
      </c>
    </row>
    <row r="597" spans="1:4">
      <c r="A597" s="5">
        <v>538</v>
      </c>
      <c r="B597" s="924"/>
      <c r="D597" s="2" t="str">
        <f t="shared" si="8"/>
        <v>OK</v>
      </c>
    </row>
    <row r="598" spans="1:4">
      <c r="A598" s="5">
        <v>539</v>
      </c>
      <c r="B598" s="924"/>
      <c r="D598" s="2" t="str">
        <f t="shared" si="8"/>
        <v>OK</v>
      </c>
    </row>
    <row r="599" spans="1:4">
      <c r="A599" s="5">
        <v>540</v>
      </c>
      <c r="B599" s="924"/>
      <c r="D599" s="2" t="str">
        <f t="shared" si="8"/>
        <v>OK</v>
      </c>
    </row>
    <row r="600" spans="1:4">
      <c r="A600" s="5">
        <v>541</v>
      </c>
      <c r="B600" s="924"/>
      <c r="D600" s="2" t="str">
        <f t="shared" si="8"/>
        <v>OK</v>
      </c>
    </row>
    <row r="601" spans="1:4">
      <c r="A601" s="5">
        <v>542</v>
      </c>
      <c r="B601" s="924"/>
      <c r="D601" s="2" t="str">
        <f t="shared" si="8"/>
        <v>OK</v>
      </c>
    </row>
    <row r="602" spans="1:4">
      <c r="A602" s="5">
        <v>543</v>
      </c>
      <c r="B602" s="924"/>
      <c r="D602" s="2" t="str">
        <f t="shared" si="8"/>
        <v>OK</v>
      </c>
    </row>
    <row r="603" spans="1:4">
      <c r="A603" s="5">
        <v>544</v>
      </c>
      <c r="B603" s="924"/>
      <c r="D603" s="2" t="str">
        <f t="shared" si="8"/>
        <v>OK</v>
      </c>
    </row>
    <row r="604" spans="1:4">
      <c r="A604" s="5">
        <v>545</v>
      </c>
      <c r="B604" s="924"/>
      <c r="D604" s="2" t="str">
        <f t="shared" si="8"/>
        <v>OK</v>
      </c>
    </row>
    <row r="605" spans="1:4">
      <c r="A605" s="5">
        <v>546</v>
      </c>
      <c r="B605" s="924"/>
      <c r="D605" s="2" t="str">
        <f t="shared" si="8"/>
        <v>OK</v>
      </c>
    </row>
    <row r="606" spans="1:4">
      <c r="A606" s="5">
        <v>547</v>
      </c>
      <c r="B606" s="924"/>
      <c r="D606" s="2" t="str">
        <f t="shared" si="8"/>
        <v>OK</v>
      </c>
    </row>
    <row r="607" spans="1:4">
      <c r="A607" s="5">
        <v>548</v>
      </c>
      <c r="B607" s="924"/>
      <c r="D607" s="2" t="str">
        <f t="shared" si="8"/>
        <v>OK</v>
      </c>
    </row>
    <row r="608" spans="1:4">
      <c r="A608" s="5">
        <v>549</v>
      </c>
      <c r="B608" s="924"/>
      <c r="D608" s="2" t="str">
        <f t="shared" si="8"/>
        <v>OK</v>
      </c>
    </row>
    <row r="609" spans="1:4">
      <c r="A609" s="5">
        <v>550</v>
      </c>
      <c r="B609" s="924"/>
      <c r="D609" s="2" t="str">
        <f t="shared" si="8"/>
        <v>OK</v>
      </c>
    </row>
    <row r="610" spans="1:4">
      <c r="A610" s="5">
        <v>551</v>
      </c>
      <c r="B610" s="924"/>
      <c r="D610" s="2" t="str">
        <f t="shared" si="8"/>
        <v>OK</v>
      </c>
    </row>
    <row r="611" spans="1:4">
      <c r="A611" s="5">
        <v>552</v>
      </c>
      <c r="B611" s="924"/>
      <c r="D611" s="2" t="str">
        <f t="shared" si="8"/>
        <v>OK</v>
      </c>
    </row>
    <row r="612" spans="1:4">
      <c r="A612" s="5">
        <v>553</v>
      </c>
      <c r="B612" s="924"/>
      <c r="D612" s="2" t="str">
        <f t="shared" si="8"/>
        <v>OK</v>
      </c>
    </row>
    <row r="613" spans="1:4">
      <c r="A613" s="5">
        <v>554</v>
      </c>
      <c r="B613" s="924"/>
      <c r="D613" s="2" t="str">
        <f t="shared" si="8"/>
        <v>OK</v>
      </c>
    </row>
    <row r="614" spans="1:4">
      <c r="A614" s="5">
        <v>555</v>
      </c>
      <c r="B614" s="924"/>
      <c r="D614" s="2" t="str">
        <f t="shared" si="8"/>
        <v>OK</v>
      </c>
    </row>
    <row r="615" spans="1:4">
      <c r="A615" s="5">
        <v>556</v>
      </c>
      <c r="B615" s="924"/>
      <c r="D615" s="2" t="str">
        <f t="shared" si="8"/>
        <v>OK</v>
      </c>
    </row>
    <row r="616" spans="1:4">
      <c r="A616">
        <v>557</v>
      </c>
      <c r="B616" s="924">
        <f>'Acct Summary 7-9'!H33</f>
        <v>0</v>
      </c>
      <c r="D616" s="2" t="str">
        <f t="shared" si="8"/>
        <v>Error?</v>
      </c>
    </row>
    <row r="617" spans="1:4">
      <c r="A617">
        <v>558</v>
      </c>
      <c r="B617" s="924">
        <f>'Acct Summary 7-9'!H34</f>
        <v>0</v>
      </c>
      <c r="D617" s="2" t="str">
        <f t="shared" si="8"/>
        <v>Error?</v>
      </c>
    </row>
    <row r="618" spans="1:4">
      <c r="A618">
        <v>559</v>
      </c>
      <c r="B618" s="924">
        <f>'Acct Summary 7-9'!H35</f>
        <v>0</v>
      </c>
      <c r="D618" s="2" t="str">
        <f t="shared" si="8"/>
        <v>Error?</v>
      </c>
    </row>
    <row r="619" spans="1:4">
      <c r="A619" s="5">
        <v>560</v>
      </c>
      <c r="B619" s="924"/>
      <c r="D619" s="2" t="str">
        <f t="shared" si="8"/>
        <v>OK</v>
      </c>
    </row>
    <row r="620" spans="1:4">
      <c r="A620" s="5">
        <v>561</v>
      </c>
      <c r="B620" s="924"/>
      <c r="D620" s="2" t="str">
        <f t="shared" si="8"/>
        <v>OK</v>
      </c>
    </row>
    <row r="621" spans="1:4">
      <c r="A621" s="5">
        <v>562</v>
      </c>
      <c r="B621" s="924"/>
      <c r="D621" s="2" t="str">
        <f t="shared" si="8"/>
        <v>OK</v>
      </c>
    </row>
    <row r="622" spans="1:4">
      <c r="A622" s="5">
        <v>563</v>
      </c>
      <c r="B622" s="924"/>
      <c r="D622" s="2" t="str">
        <f t="shared" si="8"/>
        <v>OK</v>
      </c>
    </row>
    <row r="623" spans="1:4">
      <c r="A623" s="5">
        <v>564</v>
      </c>
      <c r="B623" s="924"/>
      <c r="D623" s="2" t="str">
        <f t="shared" si="8"/>
        <v>OK</v>
      </c>
    </row>
    <row r="624" spans="1:4">
      <c r="A624" s="5">
        <v>565</v>
      </c>
      <c r="B624" s="924"/>
      <c r="D624" s="2" t="str">
        <f t="shared" si="8"/>
        <v>OK</v>
      </c>
    </row>
    <row r="625" spans="1:4">
      <c r="A625" s="5">
        <v>566</v>
      </c>
      <c r="B625" s="924"/>
      <c r="D625" s="2" t="str">
        <f t="shared" si="8"/>
        <v>OK</v>
      </c>
    </row>
    <row r="626" spans="1:4">
      <c r="A626" s="5">
        <v>567</v>
      </c>
      <c r="B626" s="924"/>
      <c r="D626" s="2" t="str">
        <f t="shared" si="8"/>
        <v>OK</v>
      </c>
    </row>
    <row r="627" spans="1:4">
      <c r="A627" s="5">
        <v>568</v>
      </c>
      <c r="B627" s="924"/>
      <c r="D627" s="2" t="str">
        <f t="shared" si="8"/>
        <v>OK</v>
      </c>
    </row>
    <row r="628" spans="1:4">
      <c r="A628" s="5">
        <v>569</v>
      </c>
      <c r="B628" s="924"/>
      <c r="D628" s="2" t="str">
        <f t="shared" si="8"/>
        <v>OK</v>
      </c>
    </row>
    <row r="629" spans="1:4">
      <c r="A629" s="5">
        <v>570</v>
      </c>
      <c r="B629" s="924"/>
      <c r="D629" s="2" t="str">
        <f t="shared" si="8"/>
        <v>OK</v>
      </c>
    </row>
    <row r="630" spans="1:4">
      <c r="A630" s="5">
        <v>571</v>
      </c>
      <c r="B630" s="924"/>
      <c r="D630" s="2" t="str">
        <f t="shared" si="8"/>
        <v>OK</v>
      </c>
    </row>
    <row r="631" spans="1:4">
      <c r="A631" s="5">
        <v>572</v>
      </c>
      <c r="B631" s="924"/>
      <c r="D631" s="2" t="str">
        <f t="shared" si="8"/>
        <v>OK</v>
      </c>
    </row>
    <row r="632" spans="1:4">
      <c r="A632" s="5">
        <v>573</v>
      </c>
      <c r="B632" s="924"/>
      <c r="D632" s="2" t="str">
        <f t="shared" si="8"/>
        <v>OK</v>
      </c>
    </row>
    <row r="633" spans="1:4">
      <c r="A633" s="5">
        <v>574</v>
      </c>
      <c r="B633" s="924"/>
      <c r="D633" s="2" t="str">
        <f t="shared" si="8"/>
        <v>OK</v>
      </c>
    </row>
    <row r="634" spans="1:4">
      <c r="A634" s="5">
        <v>575</v>
      </c>
      <c r="B634" s="924"/>
      <c r="D634" s="2" t="str">
        <f t="shared" si="8"/>
        <v>OK</v>
      </c>
    </row>
    <row r="635" spans="1:4">
      <c r="A635" s="5">
        <v>576</v>
      </c>
      <c r="B635" s="924"/>
      <c r="D635" s="2" t="str">
        <f t="shared" si="8"/>
        <v>OK</v>
      </c>
    </row>
    <row r="636" spans="1:4">
      <c r="A636" s="5">
        <v>577</v>
      </c>
      <c r="B636" s="924"/>
      <c r="D636" s="2" t="str">
        <f t="shared" si="8"/>
        <v>OK</v>
      </c>
    </row>
    <row r="637" spans="1:4">
      <c r="A637" s="5">
        <v>578</v>
      </c>
      <c r="B637" s="924"/>
      <c r="D637" s="2" t="str">
        <f t="shared" ref="D637:D700" si="9">IF(ISBLANK(B637),"OK",IF(A637-B637=0,"OK","Error?"))</f>
        <v>OK</v>
      </c>
    </row>
    <row r="638" spans="1:4">
      <c r="A638" s="5">
        <v>579</v>
      </c>
      <c r="B638" s="924"/>
      <c r="D638" s="2" t="str">
        <f t="shared" si="9"/>
        <v>OK</v>
      </c>
    </row>
    <row r="639" spans="1:4">
      <c r="A639" s="5">
        <v>580</v>
      </c>
      <c r="B639" s="924"/>
      <c r="D639" s="2" t="str">
        <f t="shared" si="9"/>
        <v>OK</v>
      </c>
    </row>
    <row r="640" spans="1:4">
      <c r="A640" s="5">
        <v>581</v>
      </c>
      <c r="B640" s="924"/>
      <c r="D640" s="2" t="str">
        <f t="shared" si="9"/>
        <v>OK</v>
      </c>
    </row>
    <row r="641" spans="1:4">
      <c r="A641" s="5">
        <v>582</v>
      </c>
      <c r="B641" s="924"/>
      <c r="D641" s="2" t="str">
        <f t="shared" si="9"/>
        <v>OK</v>
      </c>
    </row>
    <row r="642" spans="1:4">
      <c r="A642" s="5">
        <v>583</v>
      </c>
      <c r="B642" s="924"/>
      <c r="D642" s="2" t="str">
        <f t="shared" si="9"/>
        <v>OK</v>
      </c>
    </row>
    <row r="643" spans="1:4">
      <c r="A643" s="5">
        <v>584</v>
      </c>
      <c r="B643" s="924"/>
      <c r="D643" s="2" t="str">
        <f t="shared" si="9"/>
        <v>OK</v>
      </c>
    </row>
    <row r="644" spans="1:4">
      <c r="A644" s="5">
        <v>585</v>
      </c>
      <c r="B644" s="924"/>
      <c r="D644" s="2" t="str">
        <f t="shared" si="9"/>
        <v>OK</v>
      </c>
    </row>
    <row r="645" spans="1:4">
      <c r="A645" s="5">
        <v>586</v>
      </c>
      <c r="B645" s="924"/>
      <c r="D645" s="2" t="str">
        <f t="shared" si="9"/>
        <v>OK</v>
      </c>
    </row>
    <row r="646" spans="1:4">
      <c r="A646" s="5">
        <v>587</v>
      </c>
      <c r="B646" s="924"/>
      <c r="D646" s="2" t="str">
        <f t="shared" si="9"/>
        <v>OK</v>
      </c>
    </row>
    <row r="647" spans="1:4">
      <c r="A647" s="5">
        <v>588</v>
      </c>
      <c r="B647" s="924"/>
      <c r="D647" s="2" t="str">
        <f t="shared" si="9"/>
        <v>OK</v>
      </c>
    </row>
    <row r="648" spans="1:4">
      <c r="A648" s="5">
        <v>589</v>
      </c>
      <c r="B648" s="924"/>
      <c r="D648" s="2" t="str">
        <f t="shared" si="9"/>
        <v>OK</v>
      </c>
    </row>
    <row r="649" spans="1:4">
      <c r="A649">
        <v>590</v>
      </c>
      <c r="B649" s="924">
        <f>'Acct Summary 7-9'!I33</f>
        <v>0</v>
      </c>
      <c r="D649" s="2" t="str">
        <f t="shared" si="9"/>
        <v>Error?</v>
      </c>
    </row>
    <row r="650" spans="1:4">
      <c r="A650">
        <v>591</v>
      </c>
      <c r="B650" s="924">
        <f>'Acct Summary 7-9'!I34</f>
        <v>0</v>
      </c>
      <c r="D650" s="2" t="str">
        <f t="shared" si="9"/>
        <v>Error?</v>
      </c>
    </row>
    <row r="651" spans="1:4">
      <c r="A651">
        <v>592</v>
      </c>
      <c r="B651" s="924">
        <f>'Acct Summary 7-9'!I35</f>
        <v>0</v>
      </c>
      <c r="D651" s="2" t="str">
        <f t="shared" si="9"/>
        <v>Error?</v>
      </c>
    </row>
    <row r="652" spans="1:4">
      <c r="A652" s="5">
        <v>593</v>
      </c>
      <c r="B652" s="924"/>
      <c r="D652" s="2" t="str">
        <f t="shared" si="9"/>
        <v>OK</v>
      </c>
    </row>
    <row r="653" spans="1:4">
      <c r="A653" s="5">
        <v>594</v>
      </c>
      <c r="B653" s="924"/>
      <c r="D653" s="2" t="str">
        <f t="shared" si="9"/>
        <v>OK</v>
      </c>
    </row>
    <row r="654" spans="1:4">
      <c r="A654" s="5">
        <v>595</v>
      </c>
      <c r="B654" s="924"/>
      <c r="D654" s="2" t="str">
        <f t="shared" si="9"/>
        <v>OK</v>
      </c>
    </row>
    <row r="655" spans="1:4">
      <c r="A655" s="5">
        <v>596</v>
      </c>
      <c r="B655" s="924"/>
      <c r="D655" s="2" t="str">
        <f t="shared" si="9"/>
        <v>OK</v>
      </c>
    </row>
    <row r="656" spans="1:4">
      <c r="A656" s="5">
        <v>597</v>
      </c>
      <c r="B656" s="924"/>
      <c r="D656" s="2" t="str">
        <f t="shared" si="9"/>
        <v>OK</v>
      </c>
    </row>
    <row r="657" spans="1:4">
      <c r="A657" s="5">
        <v>598</v>
      </c>
      <c r="B657" s="924"/>
      <c r="D657" s="2" t="str">
        <f t="shared" si="9"/>
        <v>OK</v>
      </c>
    </row>
    <row r="658" spans="1:4">
      <c r="A658" s="5">
        <v>599</v>
      </c>
      <c r="B658" s="924"/>
      <c r="D658" s="2" t="str">
        <f t="shared" si="9"/>
        <v>OK</v>
      </c>
    </row>
    <row r="659" spans="1:4">
      <c r="A659" s="5">
        <v>600</v>
      </c>
      <c r="B659" s="924"/>
      <c r="D659" s="2" t="str">
        <f t="shared" si="9"/>
        <v>OK</v>
      </c>
    </row>
    <row r="660" spans="1:4">
      <c r="A660" s="5">
        <v>601</v>
      </c>
      <c r="B660" s="924"/>
      <c r="D660" s="2" t="str">
        <f t="shared" si="9"/>
        <v>OK</v>
      </c>
    </row>
    <row r="661" spans="1:4">
      <c r="A661" s="5">
        <v>602</v>
      </c>
      <c r="B661" s="924"/>
      <c r="D661" s="2" t="str">
        <f t="shared" si="9"/>
        <v>OK</v>
      </c>
    </row>
    <row r="662" spans="1:4">
      <c r="A662" s="5">
        <v>603</v>
      </c>
      <c r="B662" s="924"/>
      <c r="D662" s="2" t="str">
        <f t="shared" si="9"/>
        <v>OK</v>
      </c>
    </row>
    <row r="663" spans="1:4">
      <c r="A663" s="5">
        <v>604</v>
      </c>
      <c r="B663" s="924"/>
      <c r="D663" s="2" t="str">
        <f t="shared" si="9"/>
        <v>OK</v>
      </c>
    </row>
    <row r="664" spans="1:4">
      <c r="A664" s="5">
        <v>605</v>
      </c>
      <c r="B664" s="924"/>
      <c r="D664" s="2" t="str">
        <f t="shared" si="9"/>
        <v>OK</v>
      </c>
    </row>
    <row r="665" spans="1:4">
      <c r="A665" s="5">
        <v>606</v>
      </c>
      <c r="B665" s="924"/>
      <c r="D665" s="2" t="str">
        <f t="shared" si="9"/>
        <v>OK</v>
      </c>
    </row>
    <row r="666" spans="1:4">
      <c r="A666" s="5">
        <v>607</v>
      </c>
      <c r="B666" s="924"/>
      <c r="D666" s="2" t="str">
        <f t="shared" si="9"/>
        <v>OK</v>
      </c>
    </row>
    <row r="667" spans="1:4">
      <c r="A667" s="5">
        <v>608</v>
      </c>
      <c r="B667" s="924"/>
      <c r="D667" s="2" t="str">
        <f t="shared" si="9"/>
        <v>OK</v>
      </c>
    </row>
    <row r="668" spans="1:4">
      <c r="A668" s="5">
        <v>609</v>
      </c>
      <c r="B668" s="924"/>
      <c r="D668" s="2" t="str">
        <f t="shared" si="9"/>
        <v>OK</v>
      </c>
    </row>
    <row r="669" spans="1:4">
      <c r="A669" s="5">
        <v>610</v>
      </c>
      <c r="B669" s="924"/>
      <c r="D669" s="2" t="str">
        <f t="shared" si="9"/>
        <v>OK</v>
      </c>
    </row>
    <row r="670" spans="1:4">
      <c r="A670" s="5">
        <v>611</v>
      </c>
      <c r="B670" s="924"/>
      <c r="D670" s="2" t="str">
        <f t="shared" si="9"/>
        <v>OK</v>
      </c>
    </row>
    <row r="671" spans="1:4">
      <c r="A671" s="5">
        <v>612</v>
      </c>
      <c r="B671" s="924"/>
      <c r="D671" s="2" t="str">
        <f t="shared" si="9"/>
        <v>OK</v>
      </c>
    </row>
    <row r="672" spans="1:4">
      <c r="A672" s="5">
        <v>613</v>
      </c>
      <c r="B672" s="924"/>
      <c r="D672" s="2" t="str">
        <f t="shared" si="9"/>
        <v>OK</v>
      </c>
    </row>
    <row r="673" spans="1:4">
      <c r="A673" s="5">
        <v>614</v>
      </c>
      <c r="B673" s="924"/>
      <c r="D673" s="2" t="str">
        <f t="shared" si="9"/>
        <v>OK</v>
      </c>
    </row>
    <row r="674" spans="1:4">
      <c r="A674" s="5">
        <v>615</v>
      </c>
      <c r="B674" s="924"/>
      <c r="D674" s="2" t="str">
        <f t="shared" si="9"/>
        <v>OK</v>
      </c>
    </row>
    <row r="675" spans="1:4">
      <c r="A675" s="5">
        <v>616</v>
      </c>
      <c r="B675" s="924"/>
      <c r="D675" s="2" t="str">
        <f t="shared" si="9"/>
        <v>OK</v>
      </c>
    </row>
    <row r="676" spans="1:4">
      <c r="A676" s="5">
        <v>617</v>
      </c>
      <c r="B676" s="924"/>
      <c r="D676" s="2" t="str">
        <f t="shared" si="9"/>
        <v>OK</v>
      </c>
    </row>
    <row r="677" spans="1:4">
      <c r="A677" s="5">
        <v>618</v>
      </c>
      <c r="B677" s="924"/>
      <c r="D677" s="2" t="str">
        <f t="shared" si="9"/>
        <v>OK</v>
      </c>
    </row>
    <row r="678" spans="1:4">
      <c r="A678" s="5">
        <v>619</v>
      </c>
      <c r="B678" s="924"/>
      <c r="D678" s="2" t="str">
        <f t="shared" si="9"/>
        <v>OK</v>
      </c>
    </row>
    <row r="679" spans="1:4">
      <c r="A679" s="5">
        <v>620</v>
      </c>
      <c r="B679" s="924"/>
      <c r="D679" s="2" t="str">
        <f t="shared" si="9"/>
        <v>OK</v>
      </c>
    </row>
    <row r="680" spans="1:4">
      <c r="A680" s="5">
        <v>621</v>
      </c>
      <c r="B680" s="924"/>
      <c r="D680" s="2" t="str">
        <f t="shared" si="9"/>
        <v>OK</v>
      </c>
    </row>
    <row r="681" spans="1:4">
      <c r="A681" s="5">
        <v>622</v>
      </c>
      <c r="B681" s="924"/>
      <c r="D681" s="2" t="str">
        <f t="shared" si="9"/>
        <v>OK</v>
      </c>
    </row>
    <row r="682" spans="1:4">
      <c r="A682" s="5">
        <v>623</v>
      </c>
      <c r="B682" s="924"/>
      <c r="D682" s="2" t="str">
        <f t="shared" si="9"/>
        <v>OK</v>
      </c>
    </row>
    <row r="683" spans="1:4">
      <c r="A683" s="5">
        <v>624</v>
      </c>
      <c r="B683" s="924"/>
      <c r="D683" s="2" t="str">
        <f t="shared" si="9"/>
        <v>OK</v>
      </c>
    </row>
    <row r="684" spans="1:4">
      <c r="A684" s="5">
        <v>625</v>
      </c>
      <c r="B684" s="924"/>
      <c r="D684" s="2" t="str">
        <f t="shared" si="9"/>
        <v>OK</v>
      </c>
    </row>
    <row r="685" spans="1:4">
      <c r="A685" s="5">
        <v>626</v>
      </c>
      <c r="B685" s="924"/>
      <c r="D685" s="2" t="str">
        <f t="shared" si="9"/>
        <v>OK</v>
      </c>
    </row>
    <row r="686" spans="1:4">
      <c r="A686" s="5">
        <v>627</v>
      </c>
      <c r="B686" s="924"/>
      <c r="D686" s="2" t="str">
        <f t="shared" si="9"/>
        <v>OK</v>
      </c>
    </row>
    <row r="687" spans="1:4">
      <c r="A687" s="5">
        <v>628</v>
      </c>
      <c r="B687" s="924"/>
      <c r="D687" s="2" t="str">
        <f t="shared" si="9"/>
        <v>OK</v>
      </c>
    </row>
    <row r="688" spans="1:4">
      <c r="A688" s="5">
        <v>629</v>
      </c>
      <c r="B688" s="924"/>
      <c r="D688" s="2" t="str">
        <f t="shared" si="9"/>
        <v>OK</v>
      </c>
    </row>
    <row r="689" spans="1:4">
      <c r="A689" s="5">
        <v>630</v>
      </c>
      <c r="B689" s="924"/>
      <c r="D689" s="2" t="str">
        <f t="shared" si="9"/>
        <v>OK</v>
      </c>
    </row>
    <row r="690" spans="1:4">
      <c r="A690" s="5">
        <v>631</v>
      </c>
      <c r="B690" s="924"/>
      <c r="D690" s="2" t="str">
        <f t="shared" si="9"/>
        <v>OK</v>
      </c>
    </row>
    <row r="691" spans="1:4">
      <c r="A691" s="5">
        <v>632</v>
      </c>
      <c r="B691" s="924"/>
      <c r="D691" s="2" t="str">
        <f t="shared" si="9"/>
        <v>OK</v>
      </c>
    </row>
    <row r="692" spans="1:4">
      <c r="A692" s="5">
        <v>633</v>
      </c>
      <c r="B692" s="924"/>
      <c r="D692" s="2" t="str">
        <f t="shared" si="9"/>
        <v>OK</v>
      </c>
    </row>
    <row r="693" spans="1:4">
      <c r="A693" s="5">
        <v>634</v>
      </c>
      <c r="B693" s="924"/>
      <c r="D693" s="2" t="str">
        <f t="shared" si="9"/>
        <v>OK</v>
      </c>
    </row>
    <row r="694" spans="1:4">
      <c r="A694" s="5">
        <v>635</v>
      </c>
      <c r="B694" s="924"/>
      <c r="D694" s="2" t="str">
        <f t="shared" si="9"/>
        <v>OK</v>
      </c>
    </row>
    <row r="695" spans="1:4">
      <c r="A695" s="5">
        <v>636</v>
      </c>
      <c r="B695" s="924"/>
      <c r="D695" s="2" t="str">
        <f t="shared" si="9"/>
        <v>OK</v>
      </c>
    </row>
    <row r="696" spans="1:4">
      <c r="A696" s="5">
        <v>637</v>
      </c>
      <c r="B696" s="924"/>
      <c r="D696" s="2" t="str">
        <f t="shared" si="9"/>
        <v>OK</v>
      </c>
    </row>
    <row r="697" spans="1:4">
      <c r="A697" s="5">
        <v>638</v>
      </c>
      <c r="B697" s="924"/>
      <c r="D697" s="2" t="str">
        <f t="shared" si="9"/>
        <v>OK</v>
      </c>
    </row>
    <row r="698" spans="1:4">
      <c r="A698" s="5">
        <v>639</v>
      </c>
      <c r="B698" s="924"/>
      <c r="D698" s="2" t="str">
        <f t="shared" si="9"/>
        <v>OK</v>
      </c>
    </row>
    <row r="699" spans="1:4">
      <c r="A699" s="5">
        <v>640</v>
      </c>
      <c r="B699" s="924"/>
      <c r="D699" s="2" t="str">
        <f t="shared" si="9"/>
        <v>OK</v>
      </c>
    </row>
    <row r="700" spans="1:4">
      <c r="A700" s="5">
        <v>641</v>
      </c>
      <c r="B700" s="924"/>
      <c r="D700" s="2" t="str">
        <f t="shared" si="9"/>
        <v>OK</v>
      </c>
    </row>
    <row r="701" spans="1:4">
      <c r="A701" s="5">
        <v>642</v>
      </c>
      <c r="B701" s="924"/>
      <c r="D701" s="2" t="str">
        <f t="shared" ref="D701:D764" si="10">IF(ISBLANK(B701),"OK",IF(A701-B701=0,"OK","Error?"))</f>
        <v>OK</v>
      </c>
    </row>
    <row r="702" spans="1:4">
      <c r="A702" s="5">
        <v>643</v>
      </c>
      <c r="B702" s="924"/>
      <c r="D702" s="2" t="str">
        <f t="shared" si="10"/>
        <v>OK</v>
      </c>
    </row>
    <row r="703" spans="1:4">
      <c r="A703">
        <v>644</v>
      </c>
      <c r="B703" s="924">
        <f>'Expenditures 16-24'!C5</f>
        <v>8179374</v>
      </c>
      <c r="D703" s="2" t="str">
        <f t="shared" si="10"/>
        <v>Error?</v>
      </c>
    </row>
    <row r="704" spans="1:4">
      <c r="A704">
        <v>645</v>
      </c>
      <c r="B704" s="924">
        <f>'Expenditures 16-24'!C16</f>
        <v>0</v>
      </c>
      <c r="D704" s="2" t="str">
        <f t="shared" si="10"/>
        <v>Error?</v>
      </c>
    </row>
    <row r="705" spans="1:4">
      <c r="A705" s="5">
        <v>646</v>
      </c>
      <c r="B705" s="924"/>
      <c r="D705" s="2" t="str">
        <f t="shared" si="10"/>
        <v>OK</v>
      </c>
    </row>
    <row r="706" spans="1:4">
      <c r="A706" s="5">
        <v>647</v>
      </c>
      <c r="B706" s="924"/>
      <c r="D706" s="2" t="str">
        <f t="shared" si="10"/>
        <v>OK</v>
      </c>
    </row>
    <row r="707" spans="1:4">
      <c r="A707" s="5">
        <v>648</v>
      </c>
      <c r="B707" s="924"/>
      <c r="D707" s="2" t="str">
        <f t="shared" si="10"/>
        <v>OK</v>
      </c>
    </row>
    <row r="708" spans="1:4">
      <c r="A708" s="5">
        <v>649</v>
      </c>
      <c r="B708" s="924"/>
      <c r="D708" s="2" t="str">
        <f t="shared" si="10"/>
        <v>OK</v>
      </c>
    </row>
    <row r="709" spans="1:4">
      <c r="A709" s="5">
        <v>650</v>
      </c>
      <c r="B709" s="924"/>
      <c r="D709" s="2" t="str">
        <f t="shared" si="10"/>
        <v>OK</v>
      </c>
    </row>
    <row r="710" spans="1:4">
      <c r="A710">
        <v>651</v>
      </c>
      <c r="B710" s="924">
        <f>'Expenditures 16-24'!C18</f>
        <v>0</v>
      </c>
      <c r="D710" s="2" t="str">
        <f t="shared" si="10"/>
        <v>Error?</v>
      </c>
    </row>
    <row r="711" spans="1:4">
      <c r="A711" s="5">
        <v>652</v>
      </c>
      <c r="B711" s="924"/>
      <c r="D711" s="2" t="str">
        <f t="shared" si="10"/>
        <v>OK</v>
      </c>
    </row>
    <row r="712" spans="1:4">
      <c r="A712" s="5">
        <v>653</v>
      </c>
      <c r="B712" s="924"/>
      <c r="D712" s="2" t="str">
        <f t="shared" si="10"/>
        <v>OK</v>
      </c>
    </row>
    <row r="713" spans="1:4">
      <c r="A713" s="5">
        <v>654</v>
      </c>
      <c r="B713" s="924"/>
      <c r="D713" s="2" t="str">
        <f t="shared" si="10"/>
        <v>OK</v>
      </c>
    </row>
    <row r="714" spans="1:4">
      <c r="A714" s="1">
        <v>655</v>
      </c>
      <c r="B714" s="924">
        <f>'Expenditures 16-24'!C12</f>
        <v>0</v>
      </c>
      <c r="D714" s="2" t="str">
        <f t="shared" si="10"/>
        <v>Error?</v>
      </c>
    </row>
    <row r="715" spans="1:4">
      <c r="A715">
        <v>656</v>
      </c>
      <c r="B715" s="924">
        <f>'Expenditures 16-24'!C13</f>
        <v>354658</v>
      </c>
      <c r="D715" s="2" t="str">
        <f t="shared" si="10"/>
        <v>Error?</v>
      </c>
    </row>
    <row r="716" spans="1:4">
      <c r="A716">
        <v>657</v>
      </c>
      <c r="B716" s="924">
        <f>'Expenditures 16-24'!C14</f>
        <v>641598</v>
      </c>
      <c r="D716" s="2" t="str">
        <f t="shared" si="10"/>
        <v>Error?</v>
      </c>
    </row>
    <row r="717" spans="1:4">
      <c r="A717">
        <v>658</v>
      </c>
      <c r="B717" s="924">
        <f>'Expenditures 16-24'!C15</f>
        <v>49017</v>
      </c>
      <c r="D717" s="2" t="str">
        <f t="shared" si="10"/>
        <v>Error?</v>
      </c>
    </row>
    <row r="718" spans="1:4">
      <c r="A718">
        <v>659</v>
      </c>
      <c r="B718" s="924">
        <f>'Expenditures 16-24'!C34</f>
        <v>11754958</v>
      </c>
      <c r="D718" s="2" t="str">
        <f t="shared" si="10"/>
        <v>Error?</v>
      </c>
    </row>
    <row r="719" spans="1:4">
      <c r="A719">
        <v>660</v>
      </c>
      <c r="B719" s="924">
        <f>'Expenditures 16-24'!C38</f>
        <v>300162</v>
      </c>
      <c r="D719" s="2" t="str">
        <f t="shared" si="10"/>
        <v>Error?</v>
      </c>
    </row>
    <row r="720" spans="1:4">
      <c r="A720">
        <v>661</v>
      </c>
      <c r="B720" s="924">
        <f>'Expenditures 16-24'!C39</f>
        <v>209366</v>
      </c>
      <c r="C720" s="2" t="s">
        <v>512</v>
      </c>
      <c r="D720" s="2" t="str">
        <f t="shared" si="10"/>
        <v>Error?</v>
      </c>
    </row>
    <row r="721" spans="1:4">
      <c r="A721">
        <v>662</v>
      </c>
      <c r="B721" s="924">
        <f>'Expenditures 16-24'!C40</f>
        <v>122724</v>
      </c>
      <c r="D721" s="2" t="str">
        <f t="shared" si="10"/>
        <v>Error?</v>
      </c>
    </row>
    <row r="722" spans="1:4">
      <c r="A722">
        <v>663</v>
      </c>
      <c r="B722" s="924">
        <f>'Expenditures 16-24'!C41</f>
        <v>146970</v>
      </c>
      <c r="D722" s="2" t="str">
        <f t="shared" si="10"/>
        <v>Error?</v>
      </c>
    </row>
    <row r="723" spans="1:4">
      <c r="A723">
        <v>664</v>
      </c>
      <c r="B723" s="924">
        <f>'Expenditures 16-24'!C42</f>
        <v>268204</v>
      </c>
      <c r="D723" s="2" t="str">
        <f t="shared" si="10"/>
        <v>Error?</v>
      </c>
    </row>
    <row r="724" spans="1:4">
      <c r="A724">
        <v>665</v>
      </c>
      <c r="B724" s="924">
        <f>'Expenditures 16-24'!C43</f>
        <v>115620</v>
      </c>
      <c r="D724" s="2" t="str">
        <f t="shared" si="10"/>
        <v>Error?</v>
      </c>
    </row>
    <row r="725" spans="1:4">
      <c r="A725">
        <v>666</v>
      </c>
      <c r="B725" s="924">
        <f>'Expenditures 16-24'!C44</f>
        <v>1163046</v>
      </c>
      <c r="D725" s="2" t="str">
        <f t="shared" si="10"/>
        <v>Error?</v>
      </c>
    </row>
    <row r="726" spans="1:4">
      <c r="A726">
        <v>667</v>
      </c>
      <c r="B726" s="924">
        <f>'Expenditures 16-24'!C46</f>
        <v>187507</v>
      </c>
      <c r="D726" s="2" t="str">
        <f t="shared" si="10"/>
        <v>Error?</v>
      </c>
    </row>
    <row r="727" spans="1:4">
      <c r="A727">
        <v>668</v>
      </c>
      <c r="B727" s="924">
        <f>'Expenditures 16-24'!C47</f>
        <v>330814</v>
      </c>
      <c r="C727" s="2" t="s">
        <v>512</v>
      </c>
      <c r="D727" s="2" t="str">
        <f t="shared" si="10"/>
        <v>Error?</v>
      </c>
    </row>
    <row r="728" spans="1:4">
      <c r="A728">
        <v>669</v>
      </c>
      <c r="B728" s="924">
        <f>'Expenditures 16-24'!C48</f>
        <v>0</v>
      </c>
      <c r="D728" s="2" t="str">
        <f t="shared" si="10"/>
        <v>Error?</v>
      </c>
    </row>
    <row r="729" spans="1:4">
      <c r="A729">
        <v>670</v>
      </c>
      <c r="B729" s="924">
        <f>'Expenditures 16-24'!C49</f>
        <v>518321</v>
      </c>
      <c r="D729" s="2" t="str">
        <f t="shared" si="10"/>
        <v>Error?</v>
      </c>
    </row>
    <row r="730" spans="1:4">
      <c r="A730">
        <v>671</v>
      </c>
      <c r="B730" s="924">
        <f>'Expenditures 16-24'!C51</f>
        <v>3</v>
      </c>
      <c r="D730" s="2" t="str">
        <f t="shared" si="10"/>
        <v>Error?</v>
      </c>
    </row>
    <row r="731" spans="1:4">
      <c r="A731">
        <v>672</v>
      </c>
      <c r="B731" s="924">
        <f>'Expenditures 16-24'!C52</f>
        <v>236558</v>
      </c>
      <c r="C731" s="2" t="s">
        <v>512</v>
      </c>
      <c r="D731" s="2" t="str">
        <f t="shared" si="10"/>
        <v>Error?</v>
      </c>
    </row>
    <row r="732" spans="1:4">
      <c r="A732">
        <v>673</v>
      </c>
      <c r="B732" s="924">
        <f>'Expenditures 16-24'!C55</f>
        <v>236561</v>
      </c>
      <c r="D732" s="2" t="str">
        <f t="shared" si="10"/>
        <v>Error?</v>
      </c>
    </row>
    <row r="733" spans="1:4">
      <c r="A733">
        <v>674</v>
      </c>
      <c r="B733" s="924">
        <f>'Expenditures 16-24'!C57</f>
        <v>1019435</v>
      </c>
      <c r="D733" s="2" t="str">
        <f t="shared" si="10"/>
        <v>Error?</v>
      </c>
    </row>
    <row r="734" spans="1:4">
      <c r="A734">
        <v>675</v>
      </c>
      <c r="B734" s="924">
        <f>'Expenditures 16-24'!C58</f>
        <v>0</v>
      </c>
      <c r="C734" s="2" t="s">
        <v>512</v>
      </c>
      <c r="D734" s="2" t="str">
        <f t="shared" si="10"/>
        <v>Error?</v>
      </c>
    </row>
    <row r="735" spans="1:4">
      <c r="A735">
        <v>676</v>
      </c>
      <c r="B735" s="924">
        <f>'Expenditures 16-24'!C59</f>
        <v>1019435</v>
      </c>
      <c r="D735" s="2" t="str">
        <f t="shared" si="10"/>
        <v>Error?</v>
      </c>
    </row>
    <row r="736" spans="1:4">
      <c r="A736">
        <v>677</v>
      </c>
      <c r="B736" s="924">
        <f>'Expenditures 16-24'!C61</f>
        <v>80000</v>
      </c>
      <c r="D736" s="2" t="str">
        <f t="shared" si="10"/>
        <v>Error?</v>
      </c>
    </row>
    <row r="737" spans="1:4">
      <c r="A737">
        <v>678</v>
      </c>
      <c r="B737" s="924">
        <f>'Expenditures 16-24'!C62</f>
        <v>105499</v>
      </c>
      <c r="C737" s="2" t="s">
        <v>512</v>
      </c>
      <c r="D737" s="2" t="str">
        <f t="shared" si="10"/>
        <v>Error?</v>
      </c>
    </row>
    <row r="738" spans="1:4">
      <c r="A738">
        <v>679</v>
      </c>
      <c r="B738" s="924">
        <f>'Expenditures 16-24'!C63</f>
        <v>0</v>
      </c>
      <c r="D738" s="2" t="str">
        <f t="shared" si="10"/>
        <v>Error?</v>
      </c>
    </row>
    <row r="739" spans="1:4">
      <c r="A739">
        <v>680</v>
      </c>
      <c r="B739" s="924">
        <f>'Expenditures 16-24'!C64</f>
        <v>0</v>
      </c>
      <c r="D739" s="2" t="str">
        <f t="shared" si="10"/>
        <v>Error?</v>
      </c>
    </row>
    <row r="740" spans="1:4">
      <c r="A740">
        <v>681</v>
      </c>
      <c r="B740" s="924">
        <f>'Expenditures 16-24'!C65</f>
        <v>268002</v>
      </c>
      <c r="D740" s="2" t="str">
        <f t="shared" si="10"/>
        <v>Error?</v>
      </c>
    </row>
    <row r="741" spans="1:4">
      <c r="A741">
        <v>682</v>
      </c>
      <c r="B741" s="924">
        <f>'Expenditures 16-24'!C66</f>
        <v>0</v>
      </c>
      <c r="D741" s="2" t="str">
        <f t="shared" si="10"/>
        <v>Error?</v>
      </c>
    </row>
    <row r="742" spans="1:4">
      <c r="A742" s="5">
        <v>683</v>
      </c>
      <c r="B742" s="924"/>
      <c r="D742" s="2" t="str">
        <f t="shared" si="10"/>
        <v>OK</v>
      </c>
    </row>
    <row r="743" spans="1:4">
      <c r="A743">
        <v>684</v>
      </c>
      <c r="B743" s="924">
        <f>'Expenditures 16-24'!C67</f>
        <v>453501</v>
      </c>
      <c r="D743" s="2" t="str">
        <f t="shared" si="10"/>
        <v>Error?</v>
      </c>
    </row>
    <row r="744" spans="1:4">
      <c r="A744">
        <v>685</v>
      </c>
      <c r="B744" s="924">
        <f>'Expenditures 16-24'!C69</f>
        <v>0</v>
      </c>
      <c r="D744" s="2" t="str">
        <f t="shared" si="10"/>
        <v>Error?</v>
      </c>
    </row>
    <row r="745" spans="1:4">
      <c r="A745">
        <v>686</v>
      </c>
      <c r="B745" s="924">
        <f>'Expenditures 16-24'!C70</f>
        <v>0</v>
      </c>
      <c r="C745" s="2" t="s">
        <v>512</v>
      </c>
      <c r="D745" s="2" t="str">
        <f t="shared" si="10"/>
        <v>Error?</v>
      </c>
    </row>
    <row r="746" spans="1:4">
      <c r="A746">
        <v>687</v>
      </c>
      <c r="B746" s="924">
        <f>'Expenditures 16-24'!C71</f>
        <v>0</v>
      </c>
      <c r="D746" s="2" t="str">
        <f t="shared" si="10"/>
        <v>Error?</v>
      </c>
    </row>
    <row r="747" spans="1:4">
      <c r="A747">
        <v>688</v>
      </c>
      <c r="B747" s="924">
        <f>'Expenditures 16-24'!C72</f>
        <v>0</v>
      </c>
      <c r="D747" s="2" t="str">
        <f t="shared" si="10"/>
        <v>Error?</v>
      </c>
    </row>
    <row r="748" spans="1:4">
      <c r="A748" s="5">
        <v>689</v>
      </c>
      <c r="B748" s="924"/>
      <c r="D748" s="2" t="str">
        <f t="shared" si="10"/>
        <v>OK</v>
      </c>
    </row>
    <row r="749" spans="1:4">
      <c r="A749">
        <v>690</v>
      </c>
      <c r="B749" s="924">
        <f>'Expenditures 16-24'!C73</f>
        <v>0</v>
      </c>
      <c r="D749" s="2" t="str">
        <f t="shared" si="10"/>
        <v>Error?</v>
      </c>
    </row>
    <row r="750" spans="1:4">
      <c r="A750" s="5">
        <v>691</v>
      </c>
      <c r="B750" s="924"/>
      <c r="D750" s="2" t="str">
        <f t="shared" si="10"/>
        <v>OK</v>
      </c>
    </row>
    <row r="751" spans="1:4">
      <c r="A751">
        <v>692</v>
      </c>
      <c r="B751" s="924">
        <f>'Expenditures 16-24'!C74</f>
        <v>0</v>
      </c>
      <c r="D751" s="2" t="str">
        <f t="shared" si="10"/>
        <v>Error?</v>
      </c>
    </row>
    <row r="752" spans="1:4">
      <c r="A752">
        <v>693</v>
      </c>
      <c r="B752" s="924">
        <f>'Expenditures 16-24'!C75</f>
        <v>0</v>
      </c>
      <c r="D752" s="2" t="str">
        <f t="shared" si="10"/>
        <v>Error?</v>
      </c>
    </row>
    <row r="753" spans="1:4">
      <c r="A753">
        <v>694</v>
      </c>
      <c r="B753" s="924">
        <f>'Expenditures 16-24'!C76</f>
        <v>3390864</v>
      </c>
      <c r="C753" s="2" t="s">
        <v>512</v>
      </c>
      <c r="D753" s="2" t="str">
        <f t="shared" si="10"/>
        <v>Error?</v>
      </c>
    </row>
    <row r="754" spans="1:4">
      <c r="A754">
        <v>695</v>
      </c>
      <c r="B754" s="924">
        <f>'Expenditures 16-24'!C77</f>
        <v>0</v>
      </c>
      <c r="D754" s="2" t="str">
        <f t="shared" si="10"/>
        <v>Error?</v>
      </c>
    </row>
    <row r="755" spans="1:4">
      <c r="A755">
        <v>696</v>
      </c>
      <c r="B755" s="924">
        <f>'Expenditures 16-24'!C116</f>
        <v>15145822</v>
      </c>
      <c r="C755" s="2" t="s">
        <v>512</v>
      </c>
      <c r="D755" s="2" t="str">
        <f t="shared" si="10"/>
        <v>Error?</v>
      </c>
    </row>
    <row r="756" spans="1:4">
      <c r="A756" s="5">
        <v>697</v>
      </c>
      <c r="B756" s="924"/>
      <c r="D756" s="2" t="str">
        <f t="shared" si="10"/>
        <v>OK</v>
      </c>
    </row>
    <row r="757" spans="1:4">
      <c r="A757" s="5">
        <v>698</v>
      </c>
      <c r="B757" s="924"/>
      <c r="C757" s="2" t="s">
        <v>512</v>
      </c>
      <c r="D757" s="2" t="str">
        <f t="shared" si="10"/>
        <v>OK</v>
      </c>
    </row>
    <row r="758" spans="1:4">
      <c r="A758" s="5">
        <v>699</v>
      </c>
      <c r="B758" s="924"/>
      <c r="D758" s="2" t="str">
        <f t="shared" si="10"/>
        <v>OK</v>
      </c>
    </row>
    <row r="759" spans="1:4">
      <c r="A759" s="5">
        <v>700</v>
      </c>
      <c r="B759" s="924"/>
      <c r="D759" s="2" t="str">
        <f t="shared" si="10"/>
        <v>OK</v>
      </c>
    </row>
    <row r="760" spans="1:4">
      <c r="A760" s="5">
        <v>701</v>
      </c>
      <c r="B760" s="924"/>
      <c r="D760" s="2" t="str">
        <f t="shared" si="10"/>
        <v>OK</v>
      </c>
    </row>
    <row r="761" spans="1:4">
      <c r="A761">
        <v>702</v>
      </c>
      <c r="B761" s="924">
        <f>'Expenditures 16-24'!D5</f>
        <v>1995678</v>
      </c>
      <c r="D761" s="2" t="str">
        <f t="shared" si="10"/>
        <v>Error?</v>
      </c>
    </row>
    <row r="762" spans="1:4">
      <c r="A762">
        <v>703</v>
      </c>
      <c r="B762" s="924">
        <f>'Expenditures 16-24'!D16</f>
        <v>0</v>
      </c>
      <c r="D762" s="2" t="str">
        <f t="shared" si="10"/>
        <v>Error?</v>
      </c>
    </row>
    <row r="763" spans="1:4">
      <c r="A763" s="5">
        <v>704</v>
      </c>
      <c r="B763" s="924"/>
      <c r="D763" s="2" t="str">
        <f t="shared" si="10"/>
        <v>OK</v>
      </c>
    </row>
    <row r="764" spans="1:4">
      <c r="A764" s="5">
        <v>705</v>
      </c>
      <c r="B764" s="924"/>
      <c r="D764" s="2" t="str">
        <f t="shared" si="10"/>
        <v>OK</v>
      </c>
    </row>
    <row r="765" spans="1:4">
      <c r="A765" s="5">
        <v>706</v>
      </c>
      <c r="B765" s="924"/>
      <c r="D765" s="2" t="str">
        <f t="shared" ref="D765:D828" si="11">IF(ISBLANK(B765),"OK",IF(A765-B765=0,"OK","Error?"))</f>
        <v>OK</v>
      </c>
    </row>
    <row r="766" spans="1:4">
      <c r="A766" s="5">
        <v>707</v>
      </c>
      <c r="B766" s="924"/>
      <c r="D766" s="2" t="str">
        <f t="shared" si="11"/>
        <v>OK</v>
      </c>
    </row>
    <row r="767" spans="1:4">
      <c r="A767" s="5">
        <v>708</v>
      </c>
      <c r="B767" s="924"/>
      <c r="D767" s="2" t="str">
        <f t="shared" si="11"/>
        <v>OK</v>
      </c>
    </row>
    <row r="768" spans="1:4">
      <c r="A768">
        <v>709</v>
      </c>
      <c r="B768" s="924">
        <f>'Expenditures 16-24'!D18</f>
        <v>0</v>
      </c>
      <c r="D768" s="2" t="str">
        <f t="shared" si="11"/>
        <v>Error?</v>
      </c>
    </row>
    <row r="769" spans="1:4">
      <c r="A769" s="5">
        <v>710</v>
      </c>
      <c r="B769" s="924"/>
      <c r="D769" s="2" t="str">
        <f t="shared" si="11"/>
        <v>OK</v>
      </c>
    </row>
    <row r="770" spans="1:4">
      <c r="A770" s="5">
        <v>711</v>
      </c>
      <c r="B770" s="924"/>
      <c r="D770" s="2" t="str">
        <f t="shared" si="11"/>
        <v>OK</v>
      </c>
    </row>
    <row r="771" spans="1:4">
      <c r="A771" s="5">
        <v>712</v>
      </c>
      <c r="B771" s="924"/>
      <c r="D771" s="2" t="str">
        <f t="shared" si="11"/>
        <v>OK</v>
      </c>
    </row>
    <row r="772" spans="1:4">
      <c r="A772">
        <v>713</v>
      </c>
      <c r="B772" s="924">
        <f>'Expenditures 16-24'!D12</f>
        <v>0</v>
      </c>
      <c r="D772" s="2" t="str">
        <f t="shared" si="11"/>
        <v>Error?</v>
      </c>
    </row>
    <row r="773" spans="1:4">
      <c r="A773">
        <v>714</v>
      </c>
      <c r="B773" s="924">
        <f>'Expenditures 16-24'!D13</f>
        <v>73198</v>
      </c>
      <c r="D773" s="2" t="str">
        <f t="shared" si="11"/>
        <v>Error?</v>
      </c>
    </row>
    <row r="774" spans="1:4">
      <c r="A774">
        <v>715</v>
      </c>
      <c r="B774" s="924">
        <f>'Expenditures 16-24'!D14</f>
        <v>143242</v>
      </c>
      <c r="D774" s="2" t="str">
        <f t="shared" si="11"/>
        <v>Error?</v>
      </c>
    </row>
    <row r="775" spans="1:4">
      <c r="A775">
        <v>716</v>
      </c>
      <c r="B775" s="924">
        <f>'Expenditures 16-24'!D15</f>
        <v>7800</v>
      </c>
      <c r="D775" s="2" t="str">
        <f t="shared" si="11"/>
        <v>Error?</v>
      </c>
    </row>
    <row r="776" spans="1:4">
      <c r="A776">
        <v>717</v>
      </c>
      <c r="B776" s="924">
        <f>'Expenditures 16-24'!D34</f>
        <v>2773851</v>
      </c>
      <c r="D776" s="2" t="str">
        <f t="shared" si="11"/>
        <v>Error?</v>
      </c>
    </row>
    <row r="777" spans="1:4">
      <c r="A777">
        <v>718</v>
      </c>
      <c r="B777" s="924">
        <f>'Expenditures 16-24'!D38</f>
        <v>92378</v>
      </c>
      <c r="D777" s="2" t="str">
        <f t="shared" si="11"/>
        <v>Error?</v>
      </c>
    </row>
    <row r="778" spans="1:4">
      <c r="A778">
        <v>719</v>
      </c>
      <c r="B778" s="924">
        <f>'Expenditures 16-24'!D39</f>
        <v>55749</v>
      </c>
      <c r="C778" s="2" t="s">
        <v>512</v>
      </c>
      <c r="D778" s="2" t="str">
        <f t="shared" si="11"/>
        <v>Error?</v>
      </c>
    </row>
    <row r="779" spans="1:4">
      <c r="A779">
        <v>720</v>
      </c>
      <c r="B779" s="924">
        <f>'Expenditures 16-24'!D40</f>
        <v>19943</v>
      </c>
      <c r="D779" s="2" t="str">
        <f t="shared" si="11"/>
        <v>Error?</v>
      </c>
    </row>
    <row r="780" spans="1:4">
      <c r="A780">
        <v>721</v>
      </c>
      <c r="B780" s="924">
        <f>'Expenditures 16-24'!D41</f>
        <v>32421</v>
      </c>
      <c r="D780" s="2" t="str">
        <f t="shared" si="11"/>
        <v>Error?</v>
      </c>
    </row>
    <row r="781" spans="1:4">
      <c r="A781">
        <v>722</v>
      </c>
      <c r="B781" s="924">
        <f>'Expenditures 16-24'!D42</f>
        <v>37499</v>
      </c>
      <c r="D781" s="2" t="str">
        <f t="shared" si="11"/>
        <v>Error?</v>
      </c>
    </row>
    <row r="782" spans="1:4">
      <c r="A782">
        <v>723</v>
      </c>
      <c r="B782" s="924">
        <f>'Expenditures 16-24'!D43</f>
        <v>26500</v>
      </c>
      <c r="D782" s="2" t="str">
        <f t="shared" si="11"/>
        <v>Error?</v>
      </c>
    </row>
    <row r="783" spans="1:4">
      <c r="A783">
        <v>724</v>
      </c>
      <c r="B783" s="924">
        <f>'Expenditures 16-24'!D44</f>
        <v>264490</v>
      </c>
      <c r="D783" s="2" t="str">
        <f t="shared" si="11"/>
        <v>Error?</v>
      </c>
    </row>
    <row r="784" spans="1:4">
      <c r="A784">
        <v>725</v>
      </c>
      <c r="B784" s="924">
        <f>'Expenditures 16-24'!D46</f>
        <v>68781</v>
      </c>
      <c r="D784" s="2" t="str">
        <f t="shared" si="11"/>
        <v>Error?</v>
      </c>
    </row>
    <row r="785" spans="1:4">
      <c r="A785">
        <v>726</v>
      </c>
      <c r="B785" s="924">
        <f>'Expenditures 16-24'!D47</f>
        <v>66547</v>
      </c>
      <c r="C785" s="2" t="s">
        <v>512</v>
      </c>
      <c r="D785" s="2" t="str">
        <f t="shared" si="11"/>
        <v>Error?</v>
      </c>
    </row>
    <row r="786" spans="1:4">
      <c r="A786">
        <v>727</v>
      </c>
      <c r="B786" s="924">
        <f>'Expenditures 16-24'!D48</f>
        <v>0</v>
      </c>
      <c r="D786" s="2" t="str">
        <f t="shared" si="11"/>
        <v>Error?</v>
      </c>
    </row>
    <row r="787" spans="1:4">
      <c r="A787">
        <v>728</v>
      </c>
      <c r="B787" s="924">
        <f>'Expenditures 16-24'!D49</f>
        <v>135328</v>
      </c>
      <c r="D787" s="2" t="str">
        <f t="shared" si="11"/>
        <v>Error?</v>
      </c>
    </row>
    <row r="788" spans="1:4">
      <c r="A788">
        <v>729</v>
      </c>
      <c r="B788" s="924">
        <f>'Expenditures 16-24'!D51</f>
        <v>0</v>
      </c>
      <c r="D788" s="2" t="str">
        <f t="shared" si="11"/>
        <v>Error?</v>
      </c>
    </row>
    <row r="789" spans="1:4">
      <c r="A789">
        <v>730</v>
      </c>
      <c r="B789" s="924">
        <f>'Expenditures 16-24'!D52</f>
        <v>76777</v>
      </c>
      <c r="C789" s="2" t="s">
        <v>512</v>
      </c>
      <c r="D789" s="2" t="str">
        <f t="shared" si="11"/>
        <v>Error?</v>
      </c>
    </row>
    <row r="790" spans="1:4">
      <c r="A790">
        <v>731</v>
      </c>
      <c r="B790" s="924">
        <f>'Expenditures 16-24'!D55</f>
        <v>76777</v>
      </c>
      <c r="D790" s="2" t="str">
        <f t="shared" si="11"/>
        <v>Error?</v>
      </c>
    </row>
    <row r="791" spans="1:4">
      <c r="A791">
        <v>732</v>
      </c>
      <c r="B791" s="924">
        <f>'Expenditures 16-24'!D57</f>
        <v>329717</v>
      </c>
      <c r="D791" s="2" t="str">
        <f t="shared" si="11"/>
        <v>Error?</v>
      </c>
    </row>
    <row r="792" spans="1:4">
      <c r="A792">
        <v>733</v>
      </c>
      <c r="B792" s="924">
        <f>'Expenditures 16-24'!D58</f>
        <v>0</v>
      </c>
      <c r="C792" s="2" t="s">
        <v>512</v>
      </c>
      <c r="D792" s="2" t="str">
        <f t="shared" si="11"/>
        <v>Error?</v>
      </c>
    </row>
    <row r="793" spans="1:4">
      <c r="A793">
        <v>734</v>
      </c>
      <c r="B793" s="924">
        <f>'Expenditures 16-24'!D59</f>
        <v>329717</v>
      </c>
      <c r="D793" s="2" t="str">
        <f t="shared" si="11"/>
        <v>Error?</v>
      </c>
    </row>
    <row r="794" spans="1:4">
      <c r="A794">
        <v>735</v>
      </c>
      <c r="B794" s="924">
        <f>'Expenditures 16-24'!D61</f>
        <v>24804</v>
      </c>
      <c r="D794" s="2" t="str">
        <f t="shared" si="11"/>
        <v>Error?</v>
      </c>
    </row>
    <row r="795" spans="1:4">
      <c r="A795">
        <v>736</v>
      </c>
      <c r="B795" s="924">
        <f>'Expenditures 16-24'!D62</f>
        <v>20008</v>
      </c>
      <c r="C795" s="2" t="s">
        <v>512</v>
      </c>
      <c r="D795" s="2" t="str">
        <f t="shared" si="11"/>
        <v>Error?</v>
      </c>
    </row>
    <row r="796" spans="1:4">
      <c r="A796">
        <v>737</v>
      </c>
      <c r="B796" s="924">
        <f>'Expenditures 16-24'!D63</f>
        <v>0</v>
      </c>
      <c r="D796" s="2" t="str">
        <f t="shared" si="11"/>
        <v>Error?</v>
      </c>
    </row>
    <row r="797" spans="1:4">
      <c r="A797">
        <v>738</v>
      </c>
      <c r="B797" s="924">
        <f>'Expenditures 16-24'!D64</f>
        <v>0</v>
      </c>
      <c r="D797" s="2" t="str">
        <f t="shared" si="11"/>
        <v>Error?</v>
      </c>
    </row>
    <row r="798" spans="1:4">
      <c r="A798">
        <v>739</v>
      </c>
      <c r="B798" s="924">
        <f>'Expenditures 16-24'!D65</f>
        <v>45976</v>
      </c>
      <c r="D798" s="2" t="str">
        <f t="shared" si="11"/>
        <v>Error?</v>
      </c>
    </row>
    <row r="799" spans="1:4">
      <c r="A799">
        <v>740</v>
      </c>
      <c r="B799" s="924">
        <f>'Expenditures 16-24'!D66</f>
        <v>0</v>
      </c>
      <c r="D799" s="2" t="str">
        <f t="shared" si="11"/>
        <v>Error?</v>
      </c>
    </row>
    <row r="800" spans="1:4">
      <c r="A800" s="5">
        <v>741</v>
      </c>
      <c r="B800" s="924"/>
      <c r="D800" s="2" t="str">
        <f t="shared" si="11"/>
        <v>OK</v>
      </c>
    </row>
    <row r="801" spans="1:4">
      <c r="A801">
        <v>742</v>
      </c>
      <c r="B801" s="924">
        <f>'Expenditures 16-24'!D67</f>
        <v>90788</v>
      </c>
      <c r="D801" s="2" t="str">
        <f t="shared" si="11"/>
        <v>Error?</v>
      </c>
    </row>
    <row r="802" spans="1:4">
      <c r="A802">
        <v>743</v>
      </c>
      <c r="B802" s="924">
        <f>'Expenditures 16-24'!D69</f>
        <v>0</v>
      </c>
      <c r="D802" s="2" t="str">
        <f t="shared" si="11"/>
        <v>Error?</v>
      </c>
    </row>
    <row r="803" spans="1:4">
      <c r="A803">
        <v>744</v>
      </c>
      <c r="B803" s="924">
        <f>'Expenditures 16-24'!D70</f>
        <v>0</v>
      </c>
      <c r="C803" s="2" t="s">
        <v>512</v>
      </c>
      <c r="D803" s="2" t="str">
        <f t="shared" si="11"/>
        <v>Error?</v>
      </c>
    </row>
    <row r="804" spans="1:4">
      <c r="A804">
        <v>745</v>
      </c>
      <c r="B804" s="924">
        <f>'Expenditures 16-24'!D71</f>
        <v>0</v>
      </c>
      <c r="D804" s="2" t="str">
        <f t="shared" si="11"/>
        <v>Error?</v>
      </c>
    </row>
    <row r="805" spans="1:4">
      <c r="A805">
        <v>746</v>
      </c>
      <c r="B805" s="924">
        <f>'Expenditures 16-24'!D72</f>
        <v>0</v>
      </c>
      <c r="D805" s="2" t="str">
        <f t="shared" si="11"/>
        <v>Error?</v>
      </c>
    </row>
    <row r="806" spans="1:4">
      <c r="A806" s="5">
        <v>747</v>
      </c>
      <c r="B806" s="924"/>
      <c r="D806" s="2" t="str">
        <f t="shared" si="11"/>
        <v>OK</v>
      </c>
    </row>
    <row r="807" spans="1:4">
      <c r="A807">
        <v>748</v>
      </c>
      <c r="B807" s="924">
        <f>'Expenditures 16-24'!D73</f>
        <v>0</v>
      </c>
      <c r="D807" s="2" t="str">
        <f t="shared" si="11"/>
        <v>Error?</v>
      </c>
    </row>
    <row r="808" spans="1:4">
      <c r="A808" s="5">
        <v>749</v>
      </c>
      <c r="B808" s="924"/>
      <c r="D808" s="2" t="str">
        <f t="shared" si="11"/>
        <v>OK</v>
      </c>
    </row>
    <row r="809" spans="1:4">
      <c r="A809">
        <v>750</v>
      </c>
      <c r="B809" s="924">
        <f>'Expenditures 16-24'!D74</f>
        <v>0</v>
      </c>
      <c r="D809" s="2" t="str">
        <f t="shared" si="11"/>
        <v>Error?</v>
      </c>
    </row>
    <row r="810" spans="1:4">
      <c r="A810">
        <v>751</v>
      </c>
      <c r="B810" s="924">
        <f>'Expenditures 16-24'!D75</f>
        <v>0</v>
      </c>
      <c r="D810" s="2" t="str">
        <f t="shared" si="11"/>
        <v>Error?</v>
      </c>
    </row>
    <row r="811" spans="1:4">
      <c r="A811">
        <v>752</v>
      </c>
      <c r="B811" s="924">
        <f>'Expenditures 16-24'!D76</f>
        <v>897100</v>
      </c>
      <c r="C811" s="2" t="s">
        <v>512</v>
      </c>
      <c r="D811" s="2" t="str">
        <f t="shared" si="11"/>
        <v>Error?</v>
      </c>
    </row>
    <row r="812" spans="1:4">
      <c r="A812">
        <v>753</v>
      </c>
      <c r="B812" s="924">
        <f>'Expenditures 16-24'!D77</f>
        <v>0</v>
      </c>
      <c r="D812" s="2" t="str">
        <f t="shared" si="11"/>
        <v>Error?</v>
      </c>
    </row>
    <row r="813" spans="1:4">
      <c r="A813">
        <v>754</v>
      </c>
      <c r="B813" s="924">
        <f>'Expenditures 16-24'!D116</f>
        <v>3670951</v>
      </c>
      <c r="C813" s="2" t="s">
        <v>512</v>
      </c>
      <c r="D813" s="2" t="str">
        <f t="shared" si="11"/>
        <v>Error?</v>
      </c>
    </row>
    <row r="814" spans="1:4">
      <c r="A814" s="5">
        <v>755</v>
      </c>
      <c r="B814" s="924"/>
      <c r="D814" s="2" t="str">
        <f t="shared" si="11"/>
        <v>OK</v>
      </c>
    </row>
    <row r="815" spans="1:4">
      <c r="A815" s="5">
        <v>756</v>
      </c>
      <c r="B815" s="924"/>
      <c r="C815" s="2" t="s">
        <v>512</v>
      </c>
      <c r="D815" s="2" t="str">
        <f t="shared" si="11"/>
        <v>OK</v>
      </c>
    </row>
    <row r="816" spans="1:4">
      <c r="A816" s="5">
        <v>757</v>
      </c>
      <c r="B816" s="924"/>
      <c r="D816" s="2" t="str">
        <f t="shared" si="11"/>
        <v>OK</v>
      </c>
    </row>
    <row r="817" spans="1:4">
      <c r="A817" s="5">
        <v>758</v>
      </c>
      <c r="B817" s="924"/>
      <c r="D817" s="2" t="str">
        <f t="shared" si="11"/>
        <v>OK</v>
      </c>
    </row>
    <row r="818" spans="1:4">
      <c r="A818" s="5">
        <v>759</v>
      </c>
      <c r="B818" s="924"/>
      <c r="D818" s="2" t="str">
        <f t="shared" si="11"/>
        <v>OK</v>
      </c>
    </row>
    <row r="819" spans="1:4">
      <c r="A819">
        <v>760</v>
      </c>
      <c r="B819" s="924">
        <f>'Expenditures 16-24'!E5</f>
        <v>32369</v>
      </c>
      <c r="D819" s="2" t="str">
        <f t="shared" si="11"/>
        <v>Error?</v>
      </c>
    </row>
    <row r="820" spans="1:4">
      <c r="A820">
        <v>761</v>
      </c>
      <c r="B820" s="924">
        <f>'Expenditures 16-24'!E16</f>
        <v>0</v>
      </c>
      <c r="D820" s="2" t="str">
        <f t="shared" si="11"/>
        <v>Error?</v>
      </c>
    </row>
    <row r="821" spans="1:4">
      <c r="A821" s="5">
        <v>762</v>
      </c>
      <c r="B821" s="924"/>
      <c r="D821" s="2" t="str">
        <f t="shared" si="11"/>
        <v>OK</v>
      </c>
    </row>
    <row r="822" spans="1:4">
      <c r="A822" s="5">
        <v>763</v>
      </c>
      <c r="B822" s="924"/>
      <c r="D822" s="2" t="str">
        <f t="shared" si="11"/>
        <v>OK</v>
      </c>
    </row>
    <row r="823" spans="1:4">
      <c r="A823" s="5">
        <v>764</v>
      </c>
      <c r="B823" s="924"/>
      <c r="D823" s="2" t="str">
        <f t="shared" si="11"/>
        <v>OK</v>
      </c>
    </row>
    <row r="824" spans="1:4">
      <c r="A824" s="5">
        <v>765</v>
      </c>
      <c r="B824" s="924"/>
      <c r="D824" s="2" t="str">
        <f t="shared" si="11"/>
        <v>OK</v>
      </c>
    </row>
    <row r="825" spans="1:4">
      <c r="A825" s="5">
        <v>766</v>
      </c>
      <c r="B825" s="924"/>
      <c r="D825" s="2" t="str">
        <f t="shared" si="11"/>
        <v>OK</v>
      </c>
    </row>
    <row r="826" spans="1:4">
      <c r="A826">
        <v>767</v>
      </c>
      <c r="B826" s="924">
        <f>'Expenditures 16-24'!E18</f>
        <v>0</v>
      </c>
      <c r="D826" s="2" t="str">
        <f t="shared" si="11"/>
        <v>Error?</v>
      </c>
    </row>
    <row r="827" spans="1:4">
      <c r="A827" s="5">
        <v>768</v>
      </c>
      <c r="B827" s="924"/>
      <c r="D827" s="2" t="str">
        <f t="shared" si="11"/>
        <v>OK</v>
      </c>
    </row>
    <row r="828" spans="1:4">
      <c r="A828" s="5">
        <v>769</v>
      </c>
      <c r="B828" s="924"/>
      <c r="D828" s="2" t="str">
        <f t="shared" si="11"/>
        <v>OK</v>
      </c>
    </row>
    <row r="829" spans="1:4">
      <c r="A829" s="5">
        <v>770</v>
      </c>
      <c r="B829" s="924"/>
      <c r="D829" s="2" t="str">
        <f t="shared" ref="D829:D892" si="12">IF(ISBLANK(B829),"OK",IF(A829-B829=0,"OK","Error?"))</f>
        <v>OK</v>
      </c>
    </row>
    <row r="830" spans="1:4">
      <c r="A830">
        <v>771</v>
      </c>
      <c r="B830" s="924">
        <f>'Expenditures 16-24'!E12</f>
        <v>0</v>
      </c>
      <c r="D830" s="2" t="str">
        <f t="shared" si="12"/>
        <v>Error?</v>
      </c>
    </row>
    <row r="831" spans="1:4">
      <c r="A831">
        <v>772</v>
      </c>
      <c r="B831" s="924">
        <f>'Expenditures 16-24'!E13</f>
        <v>98</v>
      </c>
      <c r="D831" s="2" t="str">
        <f t="shared" si="12"/>
        <v>Error?</v>
      </c>
    </row>
    <row r="832" spans="1:4">
      <c r="A832">
        <v>773</v>
      </c>
      <c r="B832" s="924">
        <f>'Expenditures 16-24'!E14</f>
        <v>104579</v>
      </c>
      <c r="D832" s="2" t="str">
        <f t="shared" si="12"/>
        <v>Error?</v>
      </c>
    </row>
    <row r="833" spans="1:4">
      <c r="A833">
        <v>774</v>
      </c>
      <c r="B833" s="924">
        <f>'Expenditures 16-24'!E15</f>
        <v>0</v>
      </c>
      <c r="D833" s="2" t="str">
        <f t="shared" si="12"/>
        <v>Error?</v>
      </c>
    </row>
    <row r="834" spans="1:4">
      <c r="A834">
        <v>775</v>
      </c>
      <c r="B834" s="924">
        <f>'Expenditures 16-24'!E34</f>
        <v>302991</v>
      </c>
      <c r="D834" s="2" t="str">
        <f t="shared" si="12"/>
        <v>Error?</v>
      </c>
    </row>
    <row r="835" spans="1:4">
      <c r="A835">
        <v>776</v>
      </c>
      <c r="B835" s="924">
        <f>'Expenditures 16-24'!E38</f>
        <v>1072</v>
      </c>
      <c r="D835" s="2" t="str">
        <f t="shared" si="12"/>
        <v>Error?</v>
      </c>
    </row>
    <row r="836" spans="1:4">
      <c r="A836">
        <v>777</v>
      </c>
      <c r="B836" s="924">
        <f>'Expenditures 16-24'!E39</f>
        <v>0</v>
      </c>
      <c r="C836" s="2" t="s">
        <v>512</v>
      </c>
      <c r="D836" s="2" t="str">
        <f t="shared" si="12"/>
        <v>Error?</v>
      </c>
    </row>
    <row r="837" spans="1:4">
      <c r="A837">
        <v>778</v>
      </c>
      <c r="B837" s="924">
        <f>'Expenditures 16-24'!E40</f>
        <v>30</v>
      </c>
      <c r="D837" s="2" t="str">
        <f t="shared" si="12"/>
        <v>Error?</v>
      </c>
    </row>
    <row r="838" spans="1:4">
      <c r="A838">
        <v>779</v>
      </c>
      <c r="B838" s="924">
        <f>'Expenditures 16-24'!E41</f>
        <v>0</v>
      </c>
      <c r="D838" s="2" t="str">
        <f t="shared" si="12"/>
        <v>Error?</v>
      </c>
    </row>
    <row r="839" spans="1:4">
      <c r="A839">
        <v>780</v>
      </c>
      <c r="B839" s="924">
        <f>'Expenditures 16-24'!E42</f>
        <v>0</v>
      </c>
      <c r="D839" s="2" t="str">
        <f t="shared" si="12"/>
        <v>Error?</v>
      </c>
    </row>
    <row r="840" spans="1:4">
      <c r="A840">
        <v>781</v>
      </c>
      <c r="B840" s="924">
        <f>'Expenditures 16-24'!E43</f>
        <v>145415</v>
      </c>
      <c r="D840" s="2" t="str">
        <f t="shared" si="12"/>
        <v>Error?</v>
      </c>
    </row>
    <row r="841" spans="1:4">
      <c r="A841">
        <v>782</v>
      </c>
      <c r="B841" s="924">
        <f>'Expenditures 16-24'!E44</f>
        <v>146517</v>
      </c>
      <c r="D841" s="2" t="str">
        <f t="shared" si="12"/>
        <v>Error?</v>
      </c>
    </row>
    <row r="842" spans="1:4">
      <c r="A842">
        <v>783</v>
      </c>
      <c r="B842" s="924">
        <f>'Expenditures 16-24'!E46</f>
        <v>61499</v>
      </c>
      <c r="D842" s="2" t="str">
        <f t="shared" si="12"/>
        <v>Error?</v>
      </c>
    </row>
    <row r="843" spans="1:4">
      <c r="A843">
        <v>784</v>
      </c>
      <c r="B843" s="924">
        <f>'Expenditures 16-24'!E47</f>
        <v>593208</v>
      </c>
      <c r="C843" s="2" t="s">
        <v>512</v>
      </c>
      <c r="D843" s="2" t="str">
        <f t="shared" si="12"/>
        <v>Error?</v>
      </c>
    </row>
    <row r="844" spans="1:4">
      <c r="A844">
        <v>785</v>
      </c>
      <c r="B844" s="924">
        <f>'Expenditures 16-24'!E48</f>
        <v>940</v>
      </c>
      <c r="D844" s="2" t="str">
        <f t="shared" si="12"/>
        <v>Error?</v>
      </c>
    </row>
    <row r="845" spans="1:4">
      <c r="A845">
        <v>786</v>
      </c>
      <c r="B845" s="924">
        <f>'Expenditures 16-24'!E49</f>
        <v>655647</v>
      </c>
      <c r="D845" s="2" t="str">
        <f t="shared" si="12"/>
        <v>Error?</v>
      </c>
    </row>
    <row r="846" spans="1:4">
      <c r="A846">
        <v>787</v>
      </c>
      <c r="B846" s="924">
        <f>'Expenditures 16-24'!E51</f>
        <v>479958</v>
      </c>
      <c r="D846" s="2" t="str">
        <f t="shared" si="12"/>
        <v>Error?</v>
      </c>
    </row>
    <row r="847" spans="1:4">
      <c r="A847">
        <v>788</v>
      </c>
      <c r="B847" s="924">
        <f>'Expenditures 16-24'!E52</f>
        <v>2754</v>
      </c>
      <c r="C847" s="2" t="s">
        <v>512</v>
      </c>
      <c r="D847" s="2" t="str">
        <f t="shared" si="12"/>
        <v>Error?</v>
      </c>
    </row>
    <row r="848" spans="1:4">
      <c r="A848">
        <v>789</v>
      </c>
      <c r="B848" s="924">
        <f>'Expenditures 16-24'!E55</f>
        <v>482712</v>
      </c>
      <c r="D848" s="2" t="str">
        <f t="shared" si="12"/>
        <v>Error?</v>
      </c>
    </row>
    <row r="849" spans="1:4">
      <c r="A849">
        <v>790</v>
      </c>
      <c r="B849" s="924">
        <f>'Expenditures 16-24'!E57</f>
        <v>4898</v>
      </c>
      <c r="D849" s="2" t="str">
        <f t="shared" si="12"/>
        <v>Error?</v>
      </c>
    </row>
    <row r="850" spans="1:4">
      <c r="A850">
        <v>791</v>
      </c>
      <c r="B850" s="924">
        <f>'Expenditures 16-24'!E58</f>
        <v>1920</v>
      </c>
      <c r="C850" s="2" t="s">
        <v>512</v>
      </c>
      <c r="D850" s="2" t="str">
        <f t="shared" si="12"/>
        <v>Error?</v>
      </c>
    </row>
    <row r="851" spans="1:4">
      <c r="A851">
        <v>792</v>
      </c>
      <c r="B851" s="924">
        <f>'Expenditures 16-24'!E59</f>
        <v>6818</v>
      </c>
      <c r="D851" s="2" t="str">
        <f t="shared" si="12"/>
        <v>Error?</v>
      </c>
    </row>
    <row r="852" spans="1:4">
      <c r="A852">
        <v>793</v>
      </c>
      <c r="B852" s="924">
        <f>'Expenditures 16-24'!E61</f>
        <v>1372</v>
      </c>
      <c r="D852" s="2" t="str">
        <f t="shared" si="12"/>
        <v>Error?</v>
      </c>
    </row>
    <row r="853" spans="1:4">
      <c r="A853">
        <v>794</v>
      </c>
      <c r="B853" s="924">
        <f>'Expenditures 16-24'!E62</f>
        <v>3491</v>
      </c>
      <c r="C853" s="2" t="s">
        <v>512</v>
      </c>
      <c r="D853" s="2" t="str">
        <f t="shared" si="12"/>
        <v>Error?</v>
      </c>
    </row>
    <row r="854" spans="1:4">
      <c r="A854">
        <v>795</v>
      </c>
      <c r="B854" s="924">
        <f>'Expenditures 16-24'!E63</f>
        <v>0</v>
      </c>
      <c r="D854" s="2" t="str">
        <f t="shared" si="12"/>
        <v>Error?</v>
      </c>
    </row>
    <row r="855" spans="1:4">
      <c r="A855">
        <v>796</v>
      </c>
      <c r="B855" s="924">
        <f>'Expenditures 16-24'!E64</f>
        <v>0</v>
      </c>
      <c r="D855" s="2" t="str">
        <f t="shared" si="12"/>
        <v>Error?</v>
      </c>
    </row>
    <row r="856" spans="1:4">
      <c r="A856">
        <v>797</v>
      </c>
      <c r="B856" s="924">
        <f>'Expenditures 16-24'!E65</f>
        <v>17222</v>
      </c>
      <c r="D856" s="2" t="str">
        <f t="shared" si="12"/>
        <v>Error?</v>
      </c>
    </row>
    <row r="857" spans="1:4">
      <c r="A857">
        <v>798</v>
      </c>
      <c r="B857" s="924">
        <f>'Expenditures 16-24'!E66</f>
        <v>57266</v>
      </c>
      <c r="D857" s="2" t="str">
        <f t="shared" si="12"/>
        <v>Error?</v>
      </c>
    </row>
    <row r="858" spans="1:4">
      <c r="A858" s="5">
        <v>799</v>
      </c>
      <c r="B858" s="924"/>
      <c r="D858" s="2" t="str">
        <f t="shared" si="12"/>
        <v>OK</v>
      </c>
    </row>
    <row r="859" spans="1:4">
      <c r="A859">
        <v>800</v>
      </c>
      <c r="B859" s="924">
        <f>'Expenditures 16-24'!E67</f>
        <v>79351</v>
      </c>
      <c r="D859" s="2" t="str">
        <f t="shared" si="12"/>
        <v>Error?</v>
      </c>
    </row>
    <row r="860" spans="1:4">
      <c r="A860">
        <v>801</v>
      </c>
      <c r="B860" s="924">
        <f>'Expenditures 16-24'!E69</f>
        <v>0</v>
      </c>
      <c r="D860" s="2" t="str">
        <f t="shared" si="12"/>
        <v>Error?</v>
      </c>
    </row>
    <row r="861" spans="1:4">
      <c r="A861">
        <v>802</v>
      </c>
      <c r="B861" s="924">
        <f>'Expenditures 16-24'!E70</f>
        <v>0</v>
      </c>
      <c r="C861" s="2" t="s">
        <v>512</v>
      </c>
      <c r="D861" s="2" t="str">
        <f t="shared" si="12"/>
        <v>Error?</v>
      </c>
    </row>
    <row r="862" spans="1:4">
      <c r="A862">
        <v>803</v>
      </c>
      <c r="B862" s="924">
        <f>'Expenditures 16-24'!E71</f>
        <v>1251</v>
      </c>
      <c r="D862" s="2" t="str">
        <f t="shared" si="12"/>
        <v>Error?</v>
      </c>
    </row>
    <row r="863" spans="1:4">
      <c r="A863">
        <v>804</v>
      </c>
      <c r="B863" s="924">
        <f>'Expenditures 16-24'!E72</f>
        <v>0</v>
      </c>
      <c r="D863" s="2" t="str">
        <f t="shared" si="12"/>
        <v>Error?</v>
      </c>
    </row>
    <row r="864" spans="1:4">
      <c r="A864" s="5">
        <v>805</v>
      </c>
      <c r="B864" s="924"/>
      <c r="D864" s="2" t="str">
        <f t="shared" si="12"/>
        <v>OK</v>
      </c>
    </row>
    <row r="865" spans="1:4">
      <c r="A865">
        <v>806</v>
      </c>
      <c r="B865" s="924">
        <f>'Expenditures 16-24'!E73</f>
        <v>0</v>
      </c>
      <c r="D865" s="2" t="str">
        <f t="shared" si="12"/>
        <v>Error?</v>
      </c>
    </row>
    <row r="866" spans="1:4">
      <c r="A866" s="5">
        <v>807</v>
      </c>
      <c r="B866" s="924"/>
      <c r="D866" s="2" t="str">
        <f t="shared" si="12"/>
        <v>OK</v>
      </c>
    </row>
    <row r="867" spans="1:4">
      <c r="A867">
        <v>808</v>
      </c>
      <c r="B867" s="924">
        <f>'Expenditures 16-24'!E74</f>
        <v>1251</v>
      </c>
      <c r="D867" s="2" t="str">
        <f t="shared" si="12"/>
        <v>Error?</v>
      </c>
    </row>
    <row r="868" spans="1:4">
      <c r="A868">
        <v>809</v>
      </c>
      <c r="B868" s="924">
        <f>'Expenditures 16-24'!E75</f>
        <v>0</v>
      </c>
      <c r="D868" s="2" t="str">
        <f t="shared" si="12"/>
        <v>Error?</v>
      </c>
    </row>
    <row r="869" spans="1:4">
      <c r="A869">
        <v>810</v>
      </c>
      <c r="B869" s="924">
        <f>'Expenditures 16-24'!E76</f>
        <v>1372296</v>
      </c>
      <c r="C869" s="2" t="s">
        <v>512</v>
      </c>
      <c r="D869" s="2" t="str">
        <f t="shared" si="12"/>
        <v>Error?</v>
      </c>
    </row>
    <row r="870" spans="1:4">
      <c r="A870">
        <v>811</v>
      </c>
      <c r="B870" s="924">
        <f>'Expenditures 16-24'!E77</f>
        <v>0</v>
      </c>
      <c r="D870" s="2" t="str">
        <f t="shared" si="12"/>
        <v>Error?</v>
      </c>
    </row>
    <row r="871" spans="1:4">
      <c r="A871">
        <v>812</v>
      </c>
      <c r="B871" s="924">
        <f>'Expenditures 16-24'!E116</f>
        <v>1690017</v>
      </c>
      <c r="C871" s="2" t="s">
        <v>512</v>
      </c>
      <c r="D871" s="2" t="str">
        <f t="shared" si="12"/>
        <v>Error?</v>
      </c>
    </row>
    <row r="872" spans="1:4">
      <c r="A872" s="5">
        <v>813</v>
      </c>
      <c r="B872" s="924"/>
      <c r="D872" s="2" t="str">
        <f t="shared" si="12"/>
        <v>OK</v>
      </c>
    </row>
    <row r="873" spans="1:4">
      <c r="A873" s="5">
        <v>814</v>
      </c>
      <c r="B873" s="924"/>
      <c r="C873" s="2" t="s">
        <v>512</v>
      </c>
      <c r="D873" s="2" t="str">
        <f t="shared" si="12"/>
        <v>OK</v>
      </c>
    </row>
    <row r="874" spans="1:4">
      <c r="A874" s="5">
        <v>815</v>
      </c>
      <c r="B874" s="924"/>
      <c r="D874" s="2" t="str">
        <f t="shared" si="12"/>
        <v>OK</v>
      </c>
    </row>
    <row r="875" spans="1:4">
      <c r="A875" s="5">
        <v>816</v>
      </c>
      <c r="B875" s="924"/>
      <c r="D875" s="2" t="str">
        <f t="shared" si="12"/>
        <v>OK</v>
      </c>
    </row>
    <row r="876" spans="1:4">
      <c r="A876" s="5">
        <v>817</v>
      </c>
      <c r="B876" s="924"/>
      <c r="D876" s="2" t="str">
        <f t="shared" si="12"/>
        <v>OK</v>
      </c>
    </row>
    <row r="877" spans="1:4">
      <c r="A877">
        <v>818</v>
      </c>
      <c r="B877" s="924">
        <f>'Expenditures 16-24'!F5</f>
        <v>641925</v>
      </c>
      <c r="D877" s="2" t="str">
        <f t="shared" si="12"/>
        <v>Error?</v>
      </c>
    </row>
    <row r="878" spans="1:4">
      <c r="A878">
        <v>819</v>
      </c>
      <c r="B878" s="924">
        <f>'Expenditures 16-24'!F16</f>
        <v>0</v>
      </c>
      <c r="D878" s="2" t="str">
        <f t="shared" si="12"/>
        <v>Error?</v>
      </c>
    </row>
    <row r="879" spans="1:4">
      <c r="A879" s="5">
        <v>820</v>
      </c>
      <c r="B879" s="924"/>
      <c r="D879" s="2" t="str">
        <f t="shared" si="12"/>
        <v>OK</v>
      </c>
    </row>
    <row r="880" spans="1:4">
      <c r="A880" s="5">
        <v>821</v>
      </c>
      <c r="B880" s="924"/>
      <c r="D880" s="2" t="str">
        <f t="shared" si="12"/>
        <v>OK</v>
      </c>
    </row>
    <row r="881" spans="1:4">
      <c r="A881" s="5">
        <v>822</v>
      </c>
      <c r="B881" s="924"/>
      <c r="D881" s="2" t="str">
        <f t="shared" si="12"/>
        <v>OK</v>
      </c>
    </row>
    <row r="882" spans="1:4">
      <c r="A882" s="5">
        <v>823</v>
      </c>
      <c r="B882" s="924"/>
      <c r="D882" s="2" t="str">
        <f t="shared" si="12"/>
        <v>OK</v>
      </c>
    </row>
    <row r="883" spans="1:4">
      <c r="A883" s="5">
        <v>824</v>
      </c>
      <c r="B883" s="924"/>
      <c r="D883" s="2" t="str">
        <f t="shared" si="12"/>
        <v>OK</v>
      </c>
    </row>
    <row r="884" spans="1:4">
      <c r="A884">
        <v>825</v>
      </c>
      <c r="B884" s="924">
        <f>'Expenditures 16-24'!F18</f>
        <v>0</v>
      </c>
      <c r="D884" s="2" t="str">
        <f t="shared" si="12"/>
        <v>Error?</v>
      </c>
    </row>
    <row r="885" spans="1:4">
      <c r="A885" s="5">
        <v>826</v>
      </c>
      <c r="B885" s="924"/>
      <c r="D885" s="2" t="str">
        <f t="shared" si="12"/>
        <v>OK</v>
      </c>
    </row>
    <row r="886" spans="1:4">
      <c r="A886" s="5">
        <v>827</v>
      </c>
      <c r="B886" s="924"/>
      <c r="D886" s="2" t="str">
        <f t="shared" si="12"/>
        <v>OK</v>
      </c>
    </row>
    <row r="887" spans="1:4">
      <c r="A887" s="5">
        <v>828</v>
      </c>
      <c r="B887" s="924"/>
      <c r="D887" s="2" t="str">
        <f t="shared" si="12"/>
        <v>OK</v>
      </c>
    </row>
    <row r="888" spans="1:4">
      <c r="A888">
        <v>829</v>
      </c>
      <c r="B888" s="924">
        <f>'Expenditures 16-24'!F12</f>
        <v>0</v>
      </c>
      <c r="D888" s="2" t="str">
        <f t="shared" si="12"/>
        <v>Error?</v>
      </c>
    </row>
    <row r="889" spans="1:4">
      <c r="A889">
        <v>830</v>
      </c>
      <c r="B889" s="924">
        <f>'Expenditures 16-24'!F13</f>
        <v>25863</v>
      </c>
      <c r="D889" s="2" t="str">
        <f t="shared" si="12"/>
        <v>Error?</v>
      </c>
    </row>
    <row r="890" spans="1:4">
      <c r="A890">
        <v>831</v>
      </c>
      <c r="B890" s="924">
        <f>'Expenditures 16-24'!F14</f>
        <v>46366</v>
      </c>
      <c r="D890" s="2" t="str">
        <f t="shared" si="12"/>
        <v>Error?</v>
      </c>
    </row>
    <row r="891" spans="1:4">
      <c r="A891">
        <v>832</v>
      </c>
      <c r="B891" s="924">
        <f>'Expenditures 16-24'!F15</f>
        <v>10405</v>
      </c>
      <c r="D891" s="2" t="str">
        <f t="shared" si="12"/>
        <v>Error?</v>
      </c>
    </row>
    <row r="892" spans="1:4">
      <c r="A892">
        <v>833</v>
      </c>
      <c r="B892" s="924">
        <f>'Expenditures 16-24'!F34</f>
        <v>898688</v>
      </c>
      <c r="D892" s="2" t="str">
        <f t="shared" si="12"/>
        <v>Error?</v>
      </c>
    </row>
    <row r="893" spans="1:4">
      <c r="A893">
        <v>834</v>
      </c>
      <c r="B893" s="924">
        <f>'Expenditures 16-24'!F38</f>
        <v>874</v>
      </c>
      <c r="D893" s="2" t="str">
        <f t="shared" ref="D893:D956" si="13">IF(ISBLANK(B893),"OK",IF(A893-B893=0,"OK","Error?"))</f>
        <v>Error?</v>
      </c>
    </row>
    <row r="894" spans="1:4">
      <c r="A894">
        <v>835</v>
      </c>
      <c r="B894" s="924">
        <f>'Expenditures 16-24'!F39</f>
        <v>0</v>
      </c>
      <c r="C894" s="2" t="s">
        <v>512</v>
      </c>
      <c r="D894" s="2" t="str">
        <f t="shared" si="13"/>
        <v>Error?</v>
      </c>
    </row>
    <row r="895" spans="1:4">
      <c r="A895">
        <v>836</v>
      </c>
      <c r="B895" s="924">
        <f>'Expenditures 16-24'!F40</f>
        <v>6225</v>
      </c>
      <c r="D895" s="2" t="str">
        <f t="shared" si="13"/>
        <v>Error?</v>
      </c>
    </row>
    <row r="896" spans="1:4">
      <c r="A896">
        <v>837</v>
      </c>
      <c r="B896" s="924">
        <f>'Expenditures 16-24'!F41</f>
        <v>0</v>
      </c>
      <c r="D896" s="2" t="str">
        <f t="shared" si="13"/>
        <v>Error?</v>
      </c>
    </row>
    <row r="897" spans="1:4">
      <c r="A897">
        <v>838</v>
      </c>
      <c r="B897" s="924">
        <f>'Expenditures 16-24'!F42</f>
        <v>0</v>
      </c>
      <c r="D897" s="2" t="str">
        <f t="shared" si="13"/>
        <v>Error?</v>
      </c>
    </row>
    <row r="898" spans="1:4">
      <c r="A898">
        <v>839</v>
      </c>
      <c r="B898" s="924">
        <f>'Expenditures 16-24'!F43</f>
        <v>5226</v>
      </c>
      <c r="D898" s="2" t="str">
        <f t="shared" si="13"/>
        <v>Error?</v>
      </c>
    </row>
    <row r="899" spans="1:4">
      <c r="A899">
        <v>840</v>
      </c>
      <c r="B899" s="924">
        <f>'Expenditures 16-24'!F44</f>
        <v>12325</v>
      </c>
      <c r="D899" s="2" t="str">
        <f t="shared" si="13"/>
        <v>Error?</v>
      </c>
    </row>
    <row r="900" spans="1:4">
      <c r="A900">
        <v>841</v>
      </c>
      <c r="B900" s="924">
        <f>'Expenditures 16-24'!F46</f>
        <v>8512</v>
      </c>
      <c r="D900" s="2" t="str">
        <f t="shared" si="13"/>
        <v>Error?</v>
      </c>
    </row>
    <row r="901" spans="1:4">
      <c r="A901">
        <v>842</v>
      </c>
      <c r="B901" s="924">
        <f>'Expenditures 16-24'!F47</f>
        <v>29311</v>
      </c>
      <c r="C901" s="2" t="s">
        <v>512</v>
      </c>
      <c r="D901" s="2" t="str">
        <f t="shared" si="13"/>
        <v>Error?</v>
      </c>
    </row>
    <row r="902" spans="1:4">
      <c r="A902">
        <v>843</v>
      </c>
      <c r="B902" s="924">
        <f>'Expenditures 16-24'!F48</f>
        <v>68399</v>
      </c>
      <c r="D902" s="2" t="str">
        <f t="shared" si="13"/>
        <v>Error?</v>
      </c>
    </row>
    <row r="903" spans="1:4">
      <c r="A903">
        <v>844</v>
      </c>
      <c r="B903" s="924">
        <f>'Expenditures 16-24'!F49</f>
        <v>106222</v>
      </c>
      <c r="D903" s="2" t="str">
        <f t="shared" si="13"/>
        <v>Error?</v>
      </c>
    </row>
    <row r="904" spans="1:4">
      <c r="A904">
        <v>845</v>
      </c>
      <c r="B904" s="924">
        <f>'Expenditures 16-24'!F51</f>
        <v>22916</v>
      </c>
      <c r="D904" s="2" t="str">
        <f t="shared" si="13"/>
        <v>Error?</v>
      </c>
    </row>
    <row r="905" spans="1:4">
      <c r="A905">
        <v>846</v>
      </c>
      <c r="B905" s="924">
        <f>'Expenditures 16-24'!F52</f>
        <v>456</v>
      </c>
      <c r="C905" s="2" t="s">
        <v>512</v>
      </c>
      <c r="D905" s="2" t="str">
        <f t="shared" si="13"/>
        <v>Error?</v>
      </c>
    </row>
    <row r="906" spans="1:4">
      <c r="A906">
        <v>847</v>
      </c>
      <c r="B906" s="924">
        <f>'Expenditures 16-24'!F55</f>
        <v>23372</v>
      </c>
      <c r="D906" s="2" t="str">
        <f t="shared" si="13"/>
        <v>Error?</v>
      </c>
    </row>
    <row r="907" spans="1:4">
      <c r="A907">
        <v>848</v>
      </c>
      <c r="B907" s="924">
        <f>'Expenditures 16-24'!F57</f>
        <v>24984</v>
      </c>
      <c r="D907" s="2" t="str">
        <f t="shared" si="13"/>
        <v>Error?</v>
      </c>
    </row>
    <row r="908" spans="1:4">
      <c r="A908">
        <v>849</v>
      </c>
      <c r="B908" s="924">
        <f>'Expenditures 16-24'!F58</f>
        <v>0</v>
      </c>
      <c r="C908" s="2" t="s">
        <v>512</v>
      </c>
      <c r="D908" s="2" t="str">
        <f t="shared" si="13"/>
        <v>Error?</v>
      </c>
    </row>
    <row r="909" spans="1:4">
      <c r="A909">
        <v>850</v>
      </c>
      <c r="B909" s="924">
        <f>'Expenditures 16-24'!F59</f>
        <v>24984</v>
      </c>
      <c r="D909" s="2" t="str">
        <f t="shared" si="13"/>
        <v>Error?</v>
      </c>
    </row>
    <row r="910" spans="1:4">
      <c r="A910">
        <v>851</v>
      </c>
      <c r="B910" s="924">
        <f>'Expenditures 16-24'!F61</f>
        <v>1917</v>
      </c>
      <c r="D910" s="2" t="str">
        <f t="shared" si="13"/>
        <v>Error?</v>
      </c>
    </row>
    <row r="911" spans="1:4">
      <c r="A911">
        <v>852</v>
      </c>
      <c r="B911" s="924">
        <f>'Expenditures 16-24'!F62</f>
        <v>24579</v>
      </c>
      <c r="C911" s="2" t="s">
        <v>512</v>
      </c>
      <c r="D911" s="2" t="str">
        <f t="shared" si="13"/>
        <v>Error?</v>
      </c>
    </row>
    <row r="912" spans="1:4">
      <c r="A912">
        <v>853</v>
      </c>
      <c r="B912" s="924">
        <f>'Expenditures 16-24'!F63</f>
        <v>2258</v>
      </c>
      <c r="D912" s="2" t="str">
        <f t="shared" si="13"/>
        <v>Error?</v>
      </c>
    </row>
    <row r="913" spans="1:4">
      <c r="A913">
        <v>854</v>
      </c>
      <c r="B913" s="924">
        <f>'Expenditures 16-24'!F64</f>
        <v>0</v>
      </c>
      <c r="D913" s="2" t="str">
        <f t="shared" si="13"/>
        <v>Error?</v>
      </c>
    </row>
    <row r="914" spans="1:4">
      <c r="A914">
        <v>855</v>
      </c>
      <c r="B914" s="924">
        <f>'Expenditures 16-24'!F65</f>
        <v>418948</v>
      </c>
      <c r="D914" s="2" t="str">
        <f t="shared" si="13"/>
        <v>Error?</v>
      </c>
    </row>
    <row r="915" spans="1:4">
      <c r="A915">
        <v>856</v>
      </c>
      <c r="B915" s="924">
        <f>'Expenditures 16-24'!F66</f>
        <v>0</v>
      </c>
      <c r="D915" s="2" t="str">
        <f t="shared" si="13"/>
        <v>Error?</v>
      </c>
    </row>
    <row r="916" spans="1:4">
      <c r="A916" s="5">
        <v>857</v>
      </c>
      <c r="B916" s="924"/>
      <c r="D916" s="2" t="str">
        <f t="shared" si="13"/>
        <v>OK</v>
      </c>
    </row>
    <row r="917" spans="1:4">
      <c r="A917">
        <v>858</v>
      </c>
      <c r="B917" s="924">
        <f>'Expenditures 16-24'!F67</f>
        <v>447702</v>
      </c>
      <c r="D917" s="2" t="str">
        <f t="shared" si="13"/>
        <v>Error?</v>
      </c>
    </row>
    <row r="918" spans="1:4">
      <c r="A918">
        <v>859</v>
      </c>
      <c r="B918" s="924">
        <f>'Expenditures 16-24'!F69</f>
        <v>0</v>
      </c>
      <c r="D918" s="2" t="str">
        <f t="shared" si="13"/>
        <v>Error?</v>
      </c>
    </row>
    <row r="919" spans="1:4">
      <c r="A919">
        <v>860</v>
      </c>
      <c r="B919" s="924">
        <f>'Expenditures 16-24'!F70</f>
        <v>0</v>
      </c>
      <c r="C919" s="2" t="s">
        <v>512</v>
      </c>
      <c r="D919" s="2" t="str">
        <f t="shared" si="13"/>
        <v>Error?</v>
      </c>
    </row>
    <row r="920" spans="1:4">
      <c r="A920">
        <v>861</v>
      </c>
      <c r="B920" s="924">
        <f>'Expenditures 16-24'!F71</f>
        <v>0</v>
      </c>
      <c r="D920" s="2" t="str">
        <f t="shared" si="13"/>
        <v>Error?</v>
      </c>
    </row>
    <row r="921" spans="1:4">
      <c r="A921">
        <v>862</v>
      </c>
      <c r="B921" s="924">
        <f>'Expenditures 16-24'!F72</f>
        <v>0</v>
      </c>
      <c r="D921" s="2" t="str">
        <f t="shared" si="13"/>
        <v>Error?</v>
      </c>
    </row>
    <row r="922" spans="1:4">
      <c r="A922" s="5">
        <v>863</v>
      </c>
      <c r="B922" s="924"/>
      <c r="D922" s="2" t="str">
        <f t="shared" si="13"/>
        <v>OK</v>
      </c>
    </row>
    <row r="923" spans="1:4">
      <c r="A923">
        <v>864</v>
      </c>
      <c r="B923" s="924">
        <f>'Expenditures 16-24'!F73</f>
        <v>0</v>
      </c>
      <c r="D923" s="2" t="str">
        <f t="shared" si="13"/>
        <v>Error?</v>
      </c>
    </row>
    <row r="924" spans="1:4">
      <c r="A924" s="5">
        <v>865</v>
      </c>
      <c r="B924" s="924"/>
      <c r="D924" s="2" t="str">
        <f t="shared" si="13"/>
        <v>OK</v>
      </c>
    </row>
    <row r="925" spans="1:4">
      <c r="A925">
        <v>866</v>
      </c>
      <c r="B925" s="924">
        <f>'Expenditures 16-24'!F74</f>
        <v>0</v>
      </c>
      <c r="D925" s="2" t="str">
        <f t="shared" si="13"/>
        <v>Error?</v>
      </c>
    </row>
    <row r="926" spans="1:4">
      <c r="A926">
        <v>867</v>
      </c>
      <c r="B926" s="924">
        <f>'Expenditures 16-24'!F75</f>
        <v>100</v>
      </c>
      <c r="D926" s="2" t="str">
        <f t="shared" si="13"/>
        <v>Error?</v>
      </c>
    </row>
    <row r="927" spans="1:4">
      <c r="A927">
        <v>868</v>
      </c>
      <c r="B927" s="924">
        <f>'Expenditures 16-24'!F76</f>
        <v>614705</v>
      </c>
      <c r="C927" s="2" t="s">
        <v>512</v>
      </c>
      <c r="D927" s="2" t="str">
        <f t="shared" si="13"/>
        <v>Error?</v>
      </c>
    </row>
    <row r="928" spans="1:4">
      <c r="A928">
        <v>869</v>
      </c>
      <c r="B928" s="924">
        <f>'Expenditures 16-24'!F77</f>
        <v>48</v>
      </c>
      <c r="D928" s="2" t="str">
        <f t="shared" si="13"/>
        <v>Error?</v>
      </c>
    </row>
    <row r="929" spans="1:4">
      <c r="A929">
        <v>870</v>
      </c>
      <c r="B929" s="924">
        <f>'Expenditures 16-24'!F116</f>
        <v>1513441</v>
      </c>
      <c r="C929" s="2" t="s">
        <v>512</v>
      </c>
      <c r="D929" s="2" t="str">
        <f t="shared" si="13"/>
        <v>Error?</v>
      </c>
    </row>
    <row r="930" spans="1:4">
      <c r="A930" s="5">
        <v>871</v>
      </c>
      <c r="B930" s="924"/>
      <c r="D930" s="2" t="str">
        <f t="shared" si="13"/>
        <v>OK</v>
      </c>
    </row>
    <row r="931" spans="1:4">
      <c r="A931" s="5">
        <v>872</v>
      </c>
      <c r="B931" s="924"/>
      <c r="C931" s="2" t="s">
        <v>512</v>
      </c>
      <c r="D931" s="2" t="str">
        <f t="shared" si="13"/>
        <v>OK</v>
      </c>
    </row>
    <row r="932" spans="1:4">
      <c r="A932" s="5">
        <v>873</v>
      </c>
      <c r="B932" s="924"/>
      <c r="D932" s="2" t="str">
        <f t="shared" si="13"/>
        <v>OK</v>
      </c>
    </row>
    <row r="933" spans="1:4">
      <c r="A933" s="5">
        <v>874</v>
      </c>
      <c r="B933" s="924"/>
      <c r="D933" s="2" t="str">
        <f t="shared" si="13"/>
        <v>OK</v>
      </c>
    </row>
    <row r="934" spans="1:4">
      <c r="A934" s="5">
        <v>875</v>
      </c>
      <c r="B934" s="924"/>
      <c r="D934" s="2" t="str">
        <f t="shared" si="13"/>
        <v>OK</v>
      </c>
    </row>
    <row r="935" spans="1:4">
      <c r="A935">
        <v>876</v>
      </c>
      <c r="B935" s="924">
        <f>'Expenditures 16-24'!G5</f>
        <v>45952</v>
      </c>
      <c r="D935" s="2" t="str">
        <f t="shared" si="13"/>
        <v>Error?</v>
      </c>
    </row>
    <row r="936" spans="1:4">
      <c r="A936">
        <v>877</v>
      </c>
      <c r="B936" s="924">
        <f>'Expenditures 16-24'!G16</f>
        <v>0</v>
      </c>
      <c r="D936" s="2" t="str">
        <f t="shared" si="13"/>
        <v>Error?</v>
      </c>
    </row>
    <row r="937" spans="1:4">
      <c r="A937" s="5">
        <v>878</v>
      </c>
      <c r="B937" s="924"/>
      <c r="D937" s="2" t="str">
        <f t="shared" si="13"/>
        <v>OK</v>
      </c>
    </row>
    <row r="938" spans="1:4">
      <c r="A938" s="5">
        <v>879</v>
      </c>
      <c r="B938" s="924"/>
      <c r="D938" s="2" t="str">
        <f t="shared" si="13"/>
        <v>OK</v>
      </c>
    </row>
    <row r="939" spans="1:4">
      <c r="A939" s="5">
        <v>880</v>
      </c>
      <c r="B939" s="924"/>
      <c r="D939" s="2" t="str">
        <f t="shared" si="13"/>
        <v>OK</v>
      </c>
    </row>
    <row r="940" spans="1:4">
      <c r="A940" s="5">
        <v>881</v>
      </c>
      <c r="B940" s="924"/>
      <c r="D940" s="2" t="str">
        <f t="shared" si="13"/>
        <v>OK</v>
      </c>
    </row>
    <row r="941" spans="1:4">
      <c r="A941" s="5">
        <v>882</v>
      </c>
      <c r="B941" s="924"/>
      <c r="D941" s="2" t="str">
        <f t="shared" si="13"/>
        <v>OK</v>
      </c>
    </row>
    <row r="942" spans="1:4">
      <c r="A942">
        <v>883</v>
      </c>
      <c r="B942" s="924">
        <f>'Expenditures 16-24'!G18</f>
        <v>0</v>
      </c>
      <c r="D942" s="2" t="str">
        <f t="shared" si="13"/>
        <v>Error?</v>
      </c>
    </row>
    <row r="943" spans="1:4">
      <c r="A943" s="5">
        <v>884</v>
      </c>
      <c r="B943" s="924"/>
      <c r="D943" s="2" t="str">
        <f t="shared" si="13"/>
        <v>OK</v>
      </c>
    </row>
    <row r="944" spans="1:4">
      <c r="A944" s="5">
        <v>885</v>
      </c>
      <c r="B944" s="924"/>
      <c r="D944" s="2" t="str">
        <f t="shared" si="13"/>
        <v>OK</v>
      </c>
    </row>
    <row r="945" spans="1:4">
      <c r="A945" s="5">
        <v>886</v>
      </c>
      <c r="B945" s="924"/>
      <c r="D945" s="2" t="str">
        <f t="shared" si="13"/>
        <v>OK</v>
      </c>
    </row>
    <row r="946" spans="1:4">
      <c r="A946">
        <v>887</v>
      </c>
      <c r="B946" s="924">
        <f>'Expenditures 16-24'!G12</f>
        <v>0</v>
      </c>
      <c r="D946" s="2" t="str">
        <f t="shared" si="13"/>
        <v>Error?</v>
      </c>
    </row>
    <row r="947" spans="1:4">
      <c r="A947">
        <v>888</v>
      </c>
      <c r="B947" s="924">
        <f>'Expenditures 16-24'!G13</f>
        <v>2400</v>
      </c>
      <c r="D947" s="2" t="str">
        <f t="shared" si="13"/>
        <v>Error?</v>
      </c>
    </row>
    <row r="948" spans="1:4">
      <c r="A948">
        <v>889</v>
      </c>
      <c r="B948" s="924">
        <f>'Expenditures 16-24'!G14</f>
        <v>18062</v>
      </c>
      <c r="D948" s="2" t="str">
        <f t="shared" si="13"/>
        <v>Error?</v>
      </c>
    </row>
    <row r="949" spans="1:4">
      <c r="A949">
        <v>890</v>
      </c>
      <c r="B949" s="924">
        <f>'Expenditures 16-24'!G15</f>
        <v>0</v>
      </c>
      <c r="D949" s="2" t="str">
        <f t="shared" si="13"/>
        <v>Error?</v>
      </c>
    </row>
    <row r="950" spans="1:4">
      <c r="A950">
        <v>891</v>
      </c>
      <c r="B950" s="924">
        <f>'Expenditures 16-24'!G34</f>
        <v>82262</v>
      </c>
      <c r="D950" s="2" t="str">
        <f t="shared" si="13"/>
        <v>Error?</v>
      </c>
    </row>
    <row r="951" spans="1:4">
      <c r="A951">
        <v>892</v>
      </c>
      <c r="B951" s="924">
        <f>'Expenditures 16-24'!G38</f>
        <v>0</v>
      </c>
      <c r="D951" s="2" t="str">
        <f t="shared" si="13"/>
        <v>Error?</v>
      </c>
    </row>
    <row r="952" spans="1:4">
      <c r="A952">
        <v>893</v>
      </c>
      <c r="B952" s="924">
        <f>'Expenditures 16-24'!G39</f>
        <v>0</v>
      </c>
      <c r="C952" s="2" t="s">
        <v>512</v>
      </c>
      <c r="D952" s="2" t="str">
        <f t="shared" si="13"/>
        <v>Error?</v>
      </c>
    </row>
    <row r="953" spans="1:4">
      <c r="A953">
        <v>894</v>
      </c>
      <c r="B953" s="924">
        <f>'Expenditures 16-24'!G40</f>
        <v>0</v>
      </c>
      <c r="D953" s="2" t="str">
        <f t="shared" si="13"/>
        <v>Error?</v>
      </c>
    </row>
    <row r="954" spans="1:4">
      <c r="A954">
        <v>895</v>
      </c>
      <c r="B954" s="924">
        <f>'Expenditures 16-24'!G41</f>
        <v>0</v>
      </c>
      <c r="D954" s="2" t="str">
        <f t="shared" si="13"/>
        <v>Error?</v>
      </c>
    </row>
    <row r="955" spans="1:4">
      <c r="A955">
        <v>896</v>
      </c>
      <c r="B955" s="924">
        <f>'Expenditures 16-24'!G42</f>
        <v>0</v>
      </c>
      <c r="D955" s="2" t="str">
        <f t="shared" si="13"/>
        <v>Error?</v>
      </c>
    </row>
    <row r="956" spans="1:4">
      <c r="A956">
        <v>897</v>
      </c>
      <c r="B956" s="924">
        <f>'Expenditures 16-24'!G43</f>
        <v>0</v>
      </c>
      <c r="D956" s="2" t="str">
        <f t="shared" si="13"/>
        <v>Error?</v>
      </c>
    </row>
    <row r="957" spans="1:4">
      <c r="A957">
        <v>898</v>
      </c>
      <c r="B957" s="924">
        <f>'Expenditures 16-24'!G44</f>
        <v>0</v>
      </c>
      <c r="D957" s="2" t="str">
        <f t="shared" ref="D957:D1020" si="14">IF(ISBLANK(B957),"OK",IF(A957-B957=0,"OK","Error?"))</f>
        <v>Error?</v>
      </c>
    </row>
    <row r="958" spans="1:4">
      <c r="A958">
        <v>899</v>
      </c>
      <c r="B958" s="924">
        <f>'Expenditures 16-24'!G46</f>
        <v>11655</v>
      </c>
      <c r="D958" s="2" t="str">
        <f t="shared" si="14"/>
        <v>Error?</v>
      </c>
    </row>
    <row r="959" spans="1:4">
      <c r="A959">
        <v>900</v>
      </c>
      <c r="B959" s="924">
        <f>'Expenditures 16-24'!G47</f>
        <v>24307</v>
      </c>
      <c r="C959" s="2" t="s">
        <v>512</v>
      </c>
      <c r="D959" s="2" t="str">
        <f t="shared" si="14"/>
        <v>Error?</v>
      </c>
    </row>
    <row r="960" spans="1:4">
      <c r="A960">
        <v>901</v>
      </c>
      <c r="B960" s="924">
        <f>'Expenditures 16-24'!G48</f>
        <v>0</v>
      </c>
      <c r="D960" s="2" t="str">
        <f t="shared" si="14"/>
        <v>Error?</v>
      </c>
    </row>
    <row r="961" spans="1:4">
      <c r="A961">
        <v>902</v>
      </c>
      <c r="B961" s="924">
        <f>'Expenditures 16-24'!G49</f>
        <v>35962</v>
      </c>
      <c r="D961" s="2" t="str">
        <f t="shared" si="14"/>
        <v>Error?</v>
      </c>
    </row>
    <row r="962" spans="1:4">
      <c r="A962">
        <v>903</v>
      </c>
      <c r="B962" s="924">
        <f>'Expenditures 16-24'!G51</f>
        <v>0</v>
      </c>
      <c r="D962" s="2" t="str">
        <f t="shared" si="14"/>
        <v>Error?</v>
      </c>
    </row>
    <row r="963" spans="1:4">
      <c r="A963">
        <v>904</v>
      </c>
      <c r="B963" s="924">
        <f>'Expenditures 16-24'!G52</f>
        <v>0</v>
      </c>
      <c r="C963" s="2" t="s">
        <v>512</v>
      </c>
      <c r="D963" s="2" t="str">
        <f t="shared" si="14"/>
        <v>Error?</v>
      </c>
    </row>
    <row r="964" spans="1:4">
      <c r="A964">
        <v>905</v>
      </c>
      <c r="B964" s="924">
        <f>'Expenditures 16-24'!G55</f>
        <v>0</v>
      </c>
      <c r="D964" s="2" t="str">
        <f t="shared" si="14"/>
        <v>Error?</v>
      </c>
    </row>
    <row r="965" spans="1:4">
      <c r="A965">
        <v>906</v>
      </c>
      <c r="B965" s="924">
        <f>'Expenditures 16-24'!G57</f>
        <v>0</v>
      </c>
      <c r="D965" s="2" t="str">
        <f t="shared" si="14"/>
        <v>Error?</v>
      </c>
    </row>
    <row r="966" spans="1:4">
      <c r="A966">
        <v>907</v>
      </c>
      <c r="B966" s="924">
        <f>'Expenditures 16-24'!G58</f>
        <v>0</v>
      </c>
      <c r="C966" s="2" t="s">
        <v>512</v>
      </c>
      <c r="D966" s="2" t="str">
        <f t="shared" si="14"/>
        <v>Error?</v>
      </c>
    </row>
    <row r="967" spans="1:4">
      <c r="A967">
        <v>908</v>
      </c>
      <c r="B967" s="924">
        <f>'Expenditures 16-24'!G59</f>
        <v>0</v>
      </c>
      <c r="D967" s="2" t="str">
        <f t="shared" si="14"/>
        <v>Error?</v>
      </c>
    </row>
    <row r="968" spans="1:4">
      <c r="A968">
        <v>909</v>
      </c>
      <c r="B968" s="924">
        <f>'Expenditures 16-24'!G61</f>
        <v>0</v>
      </c>
      <c r="D968" s="2" t="str">
        <f t="shared" si="14"/>
        <v>Error?</v>
      </c>
    </row>
    <row r="969" spans="1:4">
      <c r="A969">
        <v>910</v>
      </c>
      <c r="B969" s="924">
        <f>'Expenditures 16-24'!G62</f>
        <v>4962</v>
      </c>
      <c r="C969" s="2" t="s">
        <v>512</v>
      </c>
      <c r="D969" s="2" t="str">
        <f t="shared" si="14"/>
        <v>Error?</v>
      </c>
    </row>
    <row r="970" spans="1:4">
      <c r="A970">
        <v>911</v>
      </c>
      <c r="B970" s="924">
        <f>'Expenditures 16-24'!G63</f>
        <v>0</v>
      </c>
      <c r="D970" s="2" t="str">
        <f t="shared" si="14"/>
        <v>Error?</v>
      </c>
    </row>
    <row r="971" spans="1:4">
      <c r="A971">
        <v>912</v>
      </c>
      <c r="B971" s="924">
        <f>'Expenditures 16-24'!G64</f>
        <v>0</v>
      </c>
      <c r="D971" s="2" t="str">
        <f t="shared" si="14"/>
        <v>Error?</v>
      </c>
    </row>
    <row r="972" spans="1:4">
      <c r="A972">
        <v>913</v>
      </c>
      <c r="B972" s="924">
        <f>'Expenditures 16-24'!G65</f>
        <v>11698</v>
      </c>
      <c r="D972" s="2" t="str">
        <f t="shared" si="14"/>
        <v>Error?</v>
      </c>
    </row>
    <row r="973" spans="1:4">
      <c r="A973">
        <v>914</v>
      </c>
      <c r="B973" s="924">
        <f>'Expenditures 16-24'!G66</f>
        <v>0</v>
      </c>
      <c r="D973" s="2" t="str">
        <f t="shared" si="14"/>
        <v>Error?</v>
      </c>
    </row>
    <row r="974" spans="1:4">
      <c r="A974" s="5">
        <v>915</v>
      </c>
      <c r="B974" s="924"/>
      <c r="D974" s="2" t="str">
        <f t="shared" si="14"/>
        <v>OK</v>
      </c>
    </row>
    <row r="975" spans="1:4">
      <c r="A975">
        <v>916</v>
      </c>
      <c r="B975" s="924">
        <f>'Expenditures 16-24'!G67</f>
        <v>16660</v>
      </c>
      <c r="D975" s="2" t="str">
        <f t="shared" si="14"/>
        <v>Error?</v>
      </c>
    </row>
    <row r="976" spans="1:4">
      <c r="A976">
        <v>917</v>
      </c>
      <c r="B976" s="924">
        <f>'Expenditures 16-24'!G69</f>
        <v>0</v>
      </c>
      <c r="D976" s="2" t="str">
        <f t="shared" si="14"/>
        <v>Error?</v>
      </c>
    </row>
    <row r="977" spans="1:4">
      <c r="A977">
        <v>918</v>
      </c>
      <c r="B977" s="924">
        <f>'Expenditures 16-24'!G70</f>
        <v>0</v>
      </c>
      <c r="C977" s="2" t="s">
        <v>512</v>
      </c>
      <c r="D977" s="2" t="str">
        <f t="shared" si="14"/>
        <v>Error?</v>
      </c>
    </row>
    <row r="978" spans="1:4">
      <c r="A978">
        <v>919</v>
      </c>
      <c r="B978" s="924">
        <f>'Expenditures 16-24'!G71</f>
        <v>0</v>
      </c>
      <c r="D978" s="2" t="str">
        <f t="shared" si="14"/>
        <v>Error?</v>
      </c>
    </row>
    <row r="979" spans="1:4">
      <c r="A979">
        <v>920</v>
      </c>
      <c r="B979" s="924">
        <f>'Expenditures 16-24'!G72</f>
        <v>0</v>
      </c>
      <c r="D979" s="2" t="str">
        <f t="shared" si="14"/>
        <v>Error?</v>
      </c>
    </row>
    <row r="980" spans="1:4">
      <c r="A980" s="5">
        <v>921</v>
      </c>
      <c r="B980" s="924"/>
      <c r="D980" s="2" t="str">
        <f t="shared" si="14"/>
        <v>OK</v>
      </c>
    </row>
    <row r="981" spans="1:4">
      <c r="A981">
        <v>922</v>
      </c>
      <c r="B981" s="924">
        <f>'Expenditures 16-24'!G73</f>
        <v>0</v>
      </c>
      <c r="D981" s="2" t="str">
        <f t="shared" si="14"/>
        <v>Error?</v>
      </c>
    </row>
    <row r="982" spans="1:4">
      <c r="A982" s="5">
        <v>923</v>
      </c>
      <c r="B982" s="924"/>
      <c r="D982" s="2" t="str">
        <f t="shared" si="14"/>
        <v>OK</v>
      </c>
    </row>
    <row r="983" spans="1:4">
      <c r="A983">
        <v>924</v>
      </c>
      <c r="B983" s="924">
        <f>'Expenditures 16-24'!G74</f>
        <v>0</v>
      </c>
      <c r="D983" s="2" t="str">
        <f t="shared" si="14"/>
        <v>Error?</v>
      </c>
    </row>
    <row r="984" spans="1:4">
      <c r="A984">
        <v>925</v>
      </c>
      <c r="B984" s="924">
        <f>'Expenditures 16-24'!G75</f>
        <v>0</v>
      </c>
      <c r="D984" s="2" t="str">
        <f t="shared" si="14"/>
        <v>Error?</v>
      </c>
    </row>
    <row r="985" spans="1:4">
      <c r="A985">
        <v>926</v>
      </c>
      <c r="B985" s="924">
        <f>'Expenditures 16-24'!G76</f>
        <v>52622</v>
      </c>
      <c r="C985" s="2" t="s">
        <v>512</v>
      </c>
      <c r="D985" s="2" t="str">
        <f t="shared" si="14"/>
        <v>Error?</v>
      </c>
    </row>
    <row r="986" spans="1:4">
      <c r="A986">
        <v>927</v>
      </c>
      <c r="B986" s="924">
        <f>'Expenditures 16-24'!G77</f>
        <v>0</v>
      </c>
      <c r="D986" s="2" t="str">
        <f t="shared" si="14"/>
        <v>Error?</v>
      </c>
    </row>
    <row r="987" spans="1:4">
      <c r="A987">
        <v>928</v>
      </c>
      <c r="B987" s="924">
        <f>'Expenditures 16-24'!G116</f>
        <v>134884</v>
      </c>
      <c r="C987" s="2" t="s">
        <v>512</v>
      </c>
      <c r="D987" s="2" t="str">
        <f t="shared" si="14"/>
        <v>Error?</v>
      </c>
    </row>
    <row r="988" spans="1:4">
      <c r="A988" s="5">
        <v>929</v>
      </c>
      <c r="B988" s="924"/>
      <c r="D988" s="2" t="str">
        <f t="shared" si="14"/>
        <v>OK</v>
      </c>
    </row>
    <row r="989" spans="1:4">
      <c r="A989" s="5">
        <v>930</v>
      </c>
      <c r="B989" s="924"/>
      <c r="C989" s="2" t="s">
        <v>512</v>
      </c>
      <c r="D989" s="2" t="str">
        <f t="shared" si="14"/>
        <v>OK</v>
      </c>
    </row>
    <row r="990" spans="1:4">
      <c r="A990" s="5">
        <v>931</v>
      </c>
      <c r="B990" s="924"/>
      <c r="D990" s="2" t="str">
        <f t="shared" si="14"/>
        <v>OK</v>
      </c>
    </row>
    <row r="991" spans="1:4">
      <c r="A991" s="5">
        <v>932</v>
      </c>
      <c r="B991" s="924"/>
      <c r="D991" s="2" t="str">
        <f t="shared" si="14"/>
        <v>OK</v>
      </c>
    </row>
    <row r="992" spans="1:4">
      <c r="A992" s="5">
        <v>933</v>
      </c>
      <c r="B992" s="924"/>
      <c r="D992" s="2" t="str">
        <f t="shared" si="14"/>
        <v>OK</v>
      </c>
    </row>
    <row r="993" spans="1:4">
      <c r="A993">
        <v>934</v>
      </c>
      <c r="B993" s="924">
        <f>'Expenditures 16-24'!H5</f>
        <v>0</v>
      </c>
      <c r="D993" s="2" t="str">
        <f t="shared" si="14"/>
        <v>Error?</v>
      </c>
    </row>
    <row r="994" spans="1:4">
      <c r="A994">
        <v>935</v>
      </c>
      <c r="B994" s="924">
        <f>'Expenditures 16-24'!H16</f>
        <v>0</v>
      </c>
      <c r="D994" s="2" t="str">
        <f t="shared" si="14"/>
        <v>Error?</v>
      </c>
    </row>
    <row r="995" spans="1:4">
      <c r="A995" s="5">
        <v>936</v>
      </c>
      <c r="B995" s="924"/>
      <c r="D995" s="2" t="str">
        <f t="shared" si="14"/>
        <v>OK</v>
      </c>
    </row>
    <row r="996" spans="1:4">
      <c r="A996" s="5">
        <v>937</v>
      </c>
      <c r="B996" s="924"/>
      <c r="D996" s="2" t="str">
        <f t="shared" si="14"/>
        <v>OK</v>
      </c>
    </row>
    <row r="997" spans="1:4">
      <c r="A997" s="5">
        <v>938</v>
      </c>
      <c r="B997" s="924"/>
      <c r="D997" s="2" t="str">
        <f t="shared" si="14"/>
        <v>OK</v>
      </c>
    </row>
    <row r="998" spans="1:4">
      <c r="A998" s="5">
        <v>939</v>
      </c>
      <c r="B998" s="924"/>
      <c r="D998" s="2" t="str">
        <f t="shared" si="14"/>
        <v>OK</v>
      </c>
    </row>
    <row r="999" spans="1:4">
      <c r="A999" s="5">
        <v>940</v>
      </c>
      <c r="B999" s="924"/>
      <c r="D999" s="2" t="str">
        <f t="shared" si="14"/>
        <v>OK</v>
      </c>
    </row>
    <row r="1000" spans="1:4">
      <c r="A1000">
        <v>941</v>
      </c>
      <c r="B1000" s="924">
        <f>'Expenditures 16-24'!H18</f>
        <v>0</v>
      </c>
      <c r="D1000" s="2" t="str">
        <f t="shared" si="14"/>
        <v>Error?</v>
      </c>
    </row>
    <row r="1001" spans="1:4">
      <c r="A1001" s="5">
        <v>942</v>
      </c>
      <c r="B1001" s="924"/>
      <c r="D1001" s="2" t="str">
        <f t="shared" si="14"/>
        <v>OK</v>
      </c>
    </row>
    <row r="1002" spans="1:4">
      <c r="A1002" s="5">
        <v>943</v>
      </c>
      <c r="B1002" s="924"/>
      <c r="D1002" s="2" t="str">
        <f t="shared" si="14"/>
        <v>OK</v>
      </c>
    </row>
    <row r="1003" spans="1:4">
      <c r="A1003" s="5">
        <v>944</v>
      </c>
      <c r="B1003" s="924"/>
      <c r="D1003" s="2" t="str">
        <f t="shared" si="14"/>
        <v>OK</v>
      </c>
    </row>
    <row r="1004" spans="1:4">
      <c r="A1004">
        <v>945</v>
      </c>
      <c r="B1004" s="924">
        <f>'Expenditures 16-24'!H12</f>
        <v>0</v>
      </c>
      <c r="D1004" s="2" t="str">
        <f t="shared" si="14"/>
        <v>Error?</v>
      </c>
    </row>
    <row r="1005" spans="1:4">
      <c r="A1005">
        <v>946</v>
      </c>
      <c r="B1005" s="924">
        <f>'Expenditures 16-24'!H13</f>
        <v>0</v>
      </c>
      <c r="D1005" s="2" t="str">
        <f t="shared" si="14"/>
        <v>Error?</v>
      </c>
    </row>
    <row r="1006" spans="1:4">
      <c r="A1006">
        <v>947</v>
      </c>
      <c r="B1006" s="924">
        <f>'Expenditures 16-24'!H14</f>
        <v>25673</v>
      </c>
      <c r="D1006" s="2" t="str">
        <f t="shared" si="14"/>
        <v>Error?</v>
      </c>
    </row>
    <row r="1007" spans="1:4">
      <c r="A1007">
        <v>948</v>
      </c>
      <c r="B1007" s="924">
        <f>'Expenditures 16-24'!H15</f>
        <v>0</v>
      </c>
      <c r="D1007" s="2" t="str">
        <f t="shared" si="14"/>
        <v>Error?</v>
      </c>
    </row>
    <row r="1008" spans="1:4">
      <c r="A1008">
        <v>949</v>
      </c>
      <c r="B1008" s="924">
        <f>'Expenditures 16-24'!H34</f>
        <v>594047</v>
      </c>
      <c r="D1008" s="2" t="str">
        <f t="shared" si="14"/>
        <v>Error?</v>
      </c>
    </row>
    <row r="1009" spans="1:4">
      <c r="A1009">
        <v>950</v>
      </c>
      <c r="B1009" s="924">
        <f>'Expenditures 16-24'!H38</f>
        <v>0</v>
      </c>
      <c r="D1009" s="2" t="str">
        <f t="shared" si="14"/>
        <v>Error?</v>
      </c>
    </row>
    <row r="1010" spans="1:4">
      <c r="A1010">
        <v>951</v>
      </c>
      <c r="B1010" s="924">
        <f>'Expenditures 16-24'!H39</f>
        <v>0</v>
      </c>
      <c r="C1010" s="2" t="s">
        <v>512</v>
      </c>
      <c r="D1010" s="2" t="str">
        <f t="shared" si="14"/>
        <v>Error?</v>
      </c>
    </row>
    <row r="1011" spans="1:4">
      <c r="A1011">
        <v>952</v>
      </c>
      <c r="B1011" s="924">
        <f>'Expenditures 16-24'!H40</f>
        <v>0</v>
      </c>
      <c r="D1011" s="2" t="str">
        <f t="shared" si="14"/>
        <v>Error?</v>
      </c>
    </row>
    <row r="1012" spans="1:4">
      <c r="A1012">
        <v>953</v>
      </c>
      <c r="B1012" s="924">
        <f>'Expenditures 16-24'!H41</f>
        <v>0</v>
      </c>
      <c r="D1012" s="2" t="str">
        <f t="shared" si="14"/>
        <v>Error?</v>
      </c>
    </row>
    <row r="1013" spans="1:4">
      <c r="A1013">
        <v>954</v>
      </c>
      <c r="B1013" s="924">
        <f>'Expenditures 16-24'!H42</f>
        <v>0</v>
      </c>
      <c r="D1013" s="2" t="str">
        <f t="shared" si="14"/>
        <v>Error?</v>
      </c>
    </row>
    <row r="1014" spans="1:4">
      <c r="A1014">
        <v>955</v>
      </c>
      <c r="B1014" s="924">
        <f>'Expenditures 16-24'!H43</f>
        <v>0</v>
      </c>
      <c r="D1014" s="2" t="str">
        <f t="shared" si="14"/>
        <v>Error?</v>
      </c>
    </row>
    <row r="1015" spans="1:4">
      <c r="A1015">
        <v>956</v>
      </c>
      <c r="B1015" s="924">
        <f>'Expenditures 16-24'!H44</f>
        <v>0</v>
      </c>
      <c r="D1015" s="2" t="str">
        <f t="shared" si="14"/>
        <v>Error?</v>
      </c>
    </row>
    <row r="1016" spans="1:4">
      <c r="A1016">
        <v>957</v>
      </c>
      <c r="B1016" s="924">
        <f>'Expenditures 16-24'!H46</f>
        <v>0</v>
      </c>
      <c r="D1016" s="2" t="str">
        <f t="shared" si="14"/>
        <v>Error?</v>
      </c>
    </row>
    <row r="1017" spans="1:4">
      <c r="A1017">
        <v>958</v>
      </c>
      <c r="B1017" s="924">
        <f>'Expenditures 16-24'!H47</f>
        <v>0</v>
      </c>
      <c r="C1017" s="2" t="s">
        <v>512</v>
      </c>
      <c r="D1017" s="2" t="str">
        <f t="shared" si="14"/>
        <v>Error?</v>
      </c>
    </row>
    <row r="1018" spans="1:4">
      <c r="A1018">
        <v>959</v>
      </c>
      <c r="B1018" s="924">
        <f>'Expenditures 16-24'!H48</f>
        <v>0</v>
      </c>
      <c r="D1018" s="2" t="str">
        <f t="shared" si="14"/>
        <v>Error?</v>
      </c>
    </row>
    <row r="1019" spans="1:4">
      <c r="A1019">
        <v>960</v>
      </c>
      <c r="B1019" s="924">
        <f>'Expenditures 16-24'!H49</f>
        <v>0</v>
      </c>
      <c r="D1019" s="2" t="str">
        <f t="shared" si="14"/>
        <v>Error?</v>
      </c>
    </row>
    <row r="1020" spans="1:4">
      <c r="A1020">
        <v>961</v>
      </c>
      <c r="B1020" s="924">
        <f>'Expenditures 16-24'!H51</f>
        <v>27134</v>
      </c>
      <c r="D1020" s="2" t="str">
        <f t="shared" si="14"/>
        <v>Error?</v>
      </c>
    </row>
    <row r="1021" spans="1:4">
      <c r="A1021">
        <v>962</v>
      </c>
      <c r="B1021" s="924">
        <f>'Expenditures 16-24'!H52</f>
        <v>4815</v>
      </c>
      <c r="C1021" s="2" t="s">
        <v>512</v>
      </c>
      <c r="D1021" s="2" t="str">
        <f t="shared" ref="D1021:D1084" si="15">IF(ISBLANK(B1021),"OK",IF(A1021-B1021=0,"OK","Error?"))</f>
        <v>Error?</v>
      </c>
    </row>
    <row r="1022" spans="1:4">
      <c r="A1022">
        <v>963</v>
      </c>
      <c r="B1022" s="924">
        <f>'Expenditures 16-24'!H55</f>
        <v>31949</v>
      </c>
      <c r="D1022" s="2" t="str">
        <f t="shared" si="15"/>
        <v>Error?</v>
      </c>
    </row>
    <row r="1023" spans="1:4">
      <c r="A1023">
        <v>964</v>
      </c>
      <c r="B1023" s="924">
        <f>'Expenditures 16-24'!H57</f>
        <v>2207</v>
      </c>
      <c r="D1023" s="2" t="str">
        <f t="shared" si="15"/>
        <v>Error?</v>
      </c>
    </row>
    <row r="1024" spans="1:4">
      <c r="A1024">
        <v>965</v>
      </c>
      <c r="B1024" s="924">
        <f>'Expenditures 16-24'!H58</f>
        <v>0</v>
      </c>
      <c r="C1024" s="2" t="s">
        <v>512</v>
      </c>
      <c r="D1024" s="2" t="str">
        <f t="shared" si="15"/>
        <v>Error?</v>
      </c>
    </row>
    <row r="1025" spans="1:4">
      <c r="A1025">
        <v>966</v>
      </c>
      <c r="B1025" s="924">
        <f>'Expenditures 16-24'!H59</f>
        <v>2207</v>
      </c>
      <c r="D1025" s="2" t="str">
        <f t="shared" si="15"/>
        <v>Error?</v>
      </c>
    </row>
    <row r="1026" spans="1:4">
      <c r="A1026">
        <v>967</v>
      </c>
      <c r="B1026" s="924">
        <f>'Expenditures 16-24'!H61</f>
        <v>1084</v>
      </c>
      <c r="D1026" s="2" t="str">
        <f t="shared" si="15"/>
        <v>Error?</v>
      </c>
    </row>
    <row r="1027" spans="1:4">
      <c r="A1027">
        <v>968</v>
      </c>
      <c r="B1027" s="924">
        <f>'Expenditures 16-24'!H62</f>
        <v>978</v>
      </c>
      <c r="C1027" s="2" t="s">
        <v>512</v>
      </c>
      <c r="D1027" s="2" t="str">
        <f t="shared" si="15"/>
        <v>Error?</v>
      </c>
    </row>
    <row r="1028" spans="1:4">
      <c r="A1028">
        <v>969</v>
      </c>
      <c r="B1028" s="924">
        <f>'Expenditures 16-24'!H63</f>
        <v>0</v>
      </c>
      <c r="D1028" s="2" t="str">
        <f t="shared" si="15"/>
        <v>Error?</v>
      </c>
    </row>
    <row r="1029" spans="1:4">
      <c r="A1029">
        <v>970</v>
      </c>
      <c r="B1029" s="924">
        <f>'Expenditures 16-24'!H64</f>
        <v>0</v>
      </c>
      <c r="D1029" s="2" t="str">
        <f t="shared" si="15"/>
        <v>Error?</v>
      </c>
    </row>
    <row r="1030" spans="1:4">
      <c r="A1030">
        <v>971</v>
      </c>
      <c r="B1030" s="924">
        <f>'Expenditures 16-24'!H65</f>
        <v>0</v>
      </c>
      <c r="D1030" s="2" t="str">
        <f t="shared" si="15"/>
        <v>Error?</v>
      </c>
    </row>
    <row r="1031" spans="1:4">
      <c r="A1031">
        <v>972</v>
      </c>
      <c r="B1031" s="924">
        <f>'Expenditures 16-24'!H66</f>
        <v>0</v>
      </c>
      <c r="D1031" s="2" t="str">
        <f t="shared" si="15"/>
        <v>Error?</v>
      </c>
    </row>
    <row r="1032" spans="1:4">
      <c r="A1032" s="5">
        <v>973</v>
      </c>
      <c r="B1032" s="924"/>
      <c r="D1032" s="2" t="str">
        <f t="shared" si="15"/>
        <v>OK</v>
      </c>
    </row>
    <row r="1033" spans="1:4">
      <c r="A1033">
        <v>974</v>
      </c>
      <c r="B1033" s="924">
        <f>'Expenditures 16-24'!H67</f>
        <v>2062</v>
      </c>
      <c r="D1033" s="2" t="str">
        <f t="shared" si="15"/>
        <v>Error?</v>
      </c>
    </row>
    <row r="1034" spans="1:4">
      <c r="A1034">
        <v>975</v>
      </c>
      <c r="B1034" s="924">
        <f>'Expenditures 16-24'!H69</f>
        <v>0</v>
      </c>
      <c r="D1034" s="2" t="str">
        <f t="shared" si="15"/>
        <v>Error?</v>
      </c>
    </row>
    <row r="1035" spans="1:4">
      <c r="A1035">
        <v>976</v>
      </c>
      <c r="B1035" s="924">
        <f>'Expenditures 16-24'!H70</f>
        <v>0</v>
      </c>
      <c r="C1035" s="2" t="s">
        <v>512</v>
      </c>
      <c r="D1035" s="2" t="str">
        <f t="shared" si="15"/>
        <v>Error?</v>
      </c>
    </row>
    <row r="1036" spans="1:4">
      <c r="A1036">
        <v>977</v>
      </c>
      <c r="B1036" s="924">
        <f>'Expenditures 16-24'!H71</f>
        <v>0</v>
      </c>
      <c r="D1036" s="2" t="str">
        <f t="shared" si="15"/>
        <v>Error?</v>
      </c>
    </row>
    <row r="1037" spans="1:4">
      <c r="A1037">
        <v>978</v>
      </c>
      <c r="B1037" s="924">
        <f>'Expenditures 16-24'!H72</f>
        <v>0</v>
      </c>
      <c r="D1037" s="2" t="str">
        <f t="shared" si="15"/>
        <v>Error?</v>
      </c>
    </row>
    <row r="1038" spans="1:4">
      <c r="A1038" s="5">
        <v>979</v>
      </c>
      <c r="B1038" s="924"/>
      <c r="D1038" s="2" t="str">
        <f t="shared" si="15"/>
        <v>OK</v>
      </c>
    </row>
    <row r="1039" spans="1:4">
      <c r="A1039">
        <v>980</v>
      </c>
      <c r="B1039" s="924">
        <f>'Expenditures 16-24'!H73</f>
        <v>0</v>
      </c>
      <c r="D1039" s="2" t="str">
        <f t="shared" si="15"/>
        <v>Error?</v>
      </c>
    </row>
    <row r="1040" spans="1:4">
      <c r="A1040" s="5">
        <v>981</v>
      </c>
      <c r="B1040" s="924"/>
      <c r="D1040" s="2" t="str">
        <f t="shared" si="15"/>
        <v>OK</v>
      </c>
    </row>
    <row r="1041" spans="1:5">
      <c r="A1041">
        <v>982</v>
      </c>
      <c r="B1041" s="924">
        <f>'Expenditures 16-24'!H74</f>
        <v>0</v>
      </c>
      <c r="D1041" s="2" t="str">
        <f t="shared" si="15"/>
        <v>Error?</v>
      </c>
    </row>
    <row r="1042" spans="1:5">
      <c r="A1042">
        <v>983</v>
      </c>
      <c r="B1042" s="924">
        <f>'Expenditures 16-24'!H75</f>
        <v>0</v>
      </c>
      <c r="D1042" s="2" t="str">
        <f t="shared" si="15"/>
        <v>Error?</v>
      </c>
    </row>
    <row r="1043" spans="1:5">
      <c r="A1043">
        <v>984</v>
      </c>
      <c r="B1043" s="924">
        <f>'Expenditures 16-24'!H76</f>
        <v>36218</v>
      </c>
      <c r="C1043" s="2" t="s">
        <v>512</v>
      </c>
      <c r="D1043" s="2" t="str">
        <f t="shared" si="15"/>
        <v>Error?</v>
      </c>
    </row>
    <row r="1044" spans="1:5">
      <c r="A1044">
        <v>985</v>
      </c>
      <c r="B1044" s="924">
        <f>'Expenditures 16-24'!H77</f>
        <v>0</v>
      </c>
      <c r="D1044" s="2" t="str">
        <f t="shared" si="15"/>
        <v>Error?</v>
      </c>
    </row>
    <row r="1045" spans="1:5">
      <c r="A1045">
        <v>986</v>
      </c>
      <c r="B1045" s="924">
        <f>'Expenditures 16-24'!H104</f>
        <v>366994</v>
      </c>
      <c r="C1045" s="2" t="s">
        <v>512</v>
      </c>
      <c r="D1045" s="2" t="str">
        <f t="shared" si="15"/>
        <v>Error?</v>
      </c>
    </row>
    <row r="1046" spans="1:5">
      <c r="A1046">
        <v>987</v>
      </c>
      <c r="B1046" s="924">
        <f>'Expenditures 16-24'!H107</f>
        <v>0</v>
      </c>
      <c r="D1046" s="2" t="str">
        <f t="shared" si="15"/>
        <v>Error?</v>
      </c>
    </row>
    <row r="1047" spans="1:5">
      <c r="A1047">
        <v>988</v>
      </c>
      <c r="B1047" s="924">
        <f>'Expenditures 16-24'!H108</f>
        <v>0</v>
      </c>
      <c r="C1047" s="2" t="s">
        <v>512</v>
      </c>
      <c r="D1047" s="2" t="str">
        <f t="shared" si="15"/>
        <v>Error?</v>
      </c>
    </row>
    <row r="1048" spans="1:5">
      <c r="A1048" s="5">
        <v>989</v>
      </c>
      <c r="B1048" s="924"/>
      <c r="D1048" s="2" t="str">
        <f t="shared" si="15"/>
        <v>OK</v>
      </c>
    </row>
    <row r="1049" spans="1:5">
      <c r="A1049">
        <v>990</v>
      </c>
      <c r="B1049" s="924">
        <f>'Expenditures 16-24'!H111</f>
        <v>0</v>
      </c>
      <c r="D1049" s="2" t="str">
        <f t="shared" si="15"/>
        <v>Error?</v>
      </c>
    </row>
    <row r="1050" spans="1:5">
      <c r="A1050" s="5">
        <v>991</v>
      </c>
      <c r="B1050" s="924"/>
      <c r="D1050" s="2" t="str">
        <f t="shared" si="15"/>
        <v>OK</v>
      </c>
    </row>
    <row r="1051" spans="1:5">
      <c r="A1051">
        <v>992</v>
      </c>
      <c r="B1051" s="924">
        <f>'Expenditures 16-24'!H112</f>
        <v>0</v>
      </c>
      <c r="D1051" s="2" t="str">
        <f t="shared" si="15"/>
        <v>Error?</v>
      </c>
    </row>
    <row r="1052" spans="1:5">
      <c r="A1052">
        <v>993</v>
      </c>
      <c r="B1052" s="924">
        <f>'Expenditures 16-24'!H116</f>
        <v>997259</v>
      </c>
      <c r="D1052" s="2" t="str">
        <f t="shared" si="15"/>
        <v>Error?</v>
      </c>
    </row>
    <row r="1053" spans="1:5">
      <c r="A1053" s="5">
        <v>994</v>
      </c>
      <c r="B1053" s="924"/>
      <c r="C1053" s="2" t="s">
        <v>512</v>
      </c>
      <c r="D1053" s="2" t="str">
        <f t="shared" si="15"/>
        <v>OK</v>
      </c>
    </row>
    <row r="1054" spans="1:5">
      <c r="A1054" s="5">
        <v>995</v>
      </c>
      <c r="B1054" s="924"/>
      <c r="C1054" s="2" t="s">
        <v>512</v>
      </c>
      <c r="D1054" s="2" t="str">
        <f t="shared" si="15"/>
        <v>OK</v>
      </c>
      <c r="E1054" s="4" t="s">
        <v>1433</v>
      </c>
    </row>
    <row r="1055" spans="1:5">
      <c r="A1055" s="5">
        <v>996</v>
      </c>
      <c r="B1055" s="924"/>
      <c r="D1055" s="2" t="str">
        <f t="shared" si="15"/>
        <v>OK</v>
      </c>
    </row>
    <row r="1056" spans="1:5">
      <c r="A1056" s="5">
        <v>997</v>
      </c>
      <c r="B1056" s="924"/>
      <c r="C1056" s="2" t="s">
        <v>512</v>
      </c>
      <c r="D1056" s="2" t="str">
        <f t="shared" si="15"/>
        <v>OK</v>
      </c>
    </row>
    <row r="1057" spans="1:4">
      <c r="A1057" s="5">
        <v>998</v>
      </c>
      <c r="B1057" s="924"/>
      <c r="C1057" s="2" t="s">
        <v>512</v>
      </c>
      <c r="D1057" s="2" t="str">
        <f t="shared" si="15"/>
        <v>OK</v>
      </c>
    </row>
    <row r="1058" spans="1:4">
      <c r="A1058" s="5">
        <v>999</v>
      </c>
      <c r="B1058" s="924"/>
      <c r="D1058" s="2" t="str">
        <f t="shared" si="15"/>
        <v>OK</v>
      </c>
    </row>
    <row r="1059" spans="1:4">
      <c r="A1059" s="5">
        <v>1000</v>
      </c>
      <c r="B1059" s="924"/>
      <c r="D1059" s="2" t="str">
        <f t="shared" si="15"/>
        <v>OK</v>
      </c>
    </row>
    <row r="1060" spans="1:4">
      <c r="A1060" s="5">
        <v>1001</v>
      </c>
      <c r="B1060" s="924"/>
      <c r="D1060" s="2" t="str">
        <f t="shared" si="15"/>
        <v>OK</v>
      </c>
    </row>
    <row r="1061" spans="1:4">
      <c r="A1061" s="5">
        <v>1002</v>
      </c>
      <c r="B1061" s="924"/>
      <c r="D1061" s="2" t="str">
        <f t="shared" si="15"/>
        <v>OK</v>
      </c>
    </row>
    <row r="1062" spans="1:4">
      <c r="A1062" s="5">
        <v>1003</v>
      </c>
      <c r="B1062" s="924"/>
      <c r="D1062" s="2" t="str">
        <f t="shared" si="15"/>
        <v>OK</v>
      </c>
    </row>
    <row r="1063" spans="1:4">
      <c r="A1063" s="5">
        <v>1004</v>
      </c>
      <c r="B1063" s="924"/>
      <c r="D1063" s="2" t="str">
        <f t="shared" si="15"/>
        <v>OK</v>
      </c>
    </row>
    <row r="1064" spans="1:4">
      <c r="A1064" s="5">
        <v>1005</v>
      </c>
      <c r="B1064" s="924"/>
      <c r="D1064" s="2" t="str">
        <f t="shared" si="15"/>
        <v>OK</v>
      </c>
    </row>
    <row r="1065" spans="1:4">
      <c r="A1065" s="5">
        <v>1006</v>
      </c>
      <c r="B1065" s="924"/>
      <c r="D1065" s="2" t="str">
        <f t="shared" si="15"/>
        <v>OK</v>
      </c>
    </row>
    <row r="1066" spans="1:4">
      <c r="A1066" s="5">
        <v>1007</v>
      </c>
      <c r="B1066" s="924"/>
      <c r="D1066" s="2" t="str">
        <f t="shared" si="15"/>
        <v>OK</v>
      </c>
    </row>
    <row r="1067" spans="1:4">
      <c r="A1067" s="5">
        <v>1008</v>
      </c>
      <c r="B1067" s="924"/>
      <c r="D1067" s="2" t="str">
        <f t="shared" si="15"/>
        <v>OK</v>
      </c>
    </row>
    <row r="1068" spans="1:4">
      <c r="A1068" s="5">
        <v>1009</v>
      </c>
      <c r="B1068" s="924"/>
      <c r="D1068" s="2" t="str">
        <f t="shared" si="15"/>
        <v>OK</v>
      </c>
    </row>
    <row r="1069" spans="1:4">
      <c r="A1069" s="5">
        <v>1010</v>
      </c>
      <c r="B1069" s="924"/>
      <c r="D1069" s="2" t="str">
        <f t="shared" si="15"/>
        <v>OK</v>
      </c>
    </row>
    <row r="1070" spans="1:4">
      <c r="A1070" s="5">
        <v>1011</v>
      </c>
      <c r="B1070" s="924"/>
      <c r="D1070" s="2" t="str">
        <f t="shared" si="15"/>
        <v>OK</v>
      </c>
    </row>
    <row r="1071" spans="1:4">
      <c r="A1071" s="5">
        <v>1012</v>
      </c>
      <c r="B1071" s="924"/>
      <c r="D1071" s="2" t="str">
        <f t="shared" si="15"/>
        <v>OK</v>
      </c>
    </row>
    <row r="1072" spans="1:4">
      <c r="A1072" s="5">
        <v>1013</v>
      </c>
      <c r="B1072" s="924"/>
      <c r="D1072" s="2" t="str">
        <f t="shared" si="15"/>
        <v>OK</v>
      </c>
    </row>
    <row r="1073" spans="1:4">
      <c r="A1073" s="5">
        <v>1014</v>
      </c>
      <c r="B1073" s="924"/>
      <c r="D1073" s="2" t="str">
        <f t="shared" si="15"/>
        <v>OK</v>
      </c>
    </row>
    <row r="1074" spans="1:4">
      <c r="A1074" s="5">
        <v>1015</v>
      </c>
      <c r="B1074" s="924"/>
      <c r="D1074" s="2" t="str">
        <f t="shared" si="15"/>
        <v>OK</v>
      </c>
    </row>
    <row r="1075" spans="1:4">
      <c r="A1075" s="5">
        <v>1016</v>
      </c>
      <c r="B1075" s="924"/>
      <c r="D1075" s="2" t="str">
        <f t="shared" si="15"/>
        <v>OK</v>
      </c>
    </row>
    <row r="1076" spans="1:4">
      <c r="A1076" s="5">
        <v>1017</v>
      </c>
      <c r="B1076" s="924"/>
      <c r="D1076" s="2" t="str">
        <f t="shared" si="15"/>
        <v>OK</v>
      </c>
    </row>
    <row r="1077" spans="1:4">
      <c r="A1077" s="5">
        <v>1018</v>
      </c>
      <c r="B1077" s="924"/>
      <c r="D1077" s="2" t="str">
        <f t="shared" si="15"/>
        <v>OK</v>
      </c>
    </row>
    <row r="1078" spans="1:4">
      <c r="A1078" s="5">
        <v>1019</v>
      </c>
      <c r="B1078" s="924"/>
      <c r="C1078" s="2" t="s">
        <v>512</v>
      </c>
      <c r="D1078" s="2" t="str">
        <f t="shared" si="15"/>
        <v>OK</v>
      </c>
    </row>
    <row r="1079" spans="1:4">
      <c r="A1079" s="5">
        <v>1020</v>
      </c>
      <c r="B1079" s="924"/>
      <c r="D1079" s="2" t="str">
        <f t="shared" si="15"/>
        <v>OK</v>
      </c>
    </row>
    <row r="1080" spans="1:4">
      <c r="A1080" s="5">
        <v>1021</v>
      </c>
      <c r="B1080" s="924"/>
      <c r="D1080" s="2" t="str">
        <f t="shared" si="15"/>
        <v>OK</v>
      </c>
    </row>
    <row r="1081" spans="1:4">
      <c r="A1081" s="5">
        <v>1022</v>
      </c>
      <c r="B1081" s="924"/>
      <c r="D1081" s="2" t="str">
        <f t="shared" si="15"/>
        <v>OK</v>
      </c>
    </row>
    <row r="1082" spans="1:4">
      <c r="A1082" s="5">
        <v>1023</v>
      </c>
      <c r="B1082" s="924"/>
      <c r="D1082" s="2" t="str">
        <f t="shared" si="15"/>
        <v>OK</v>
      </c>
    </row>
    <row r="1083" spans="1:4">
      <c r="A1083" s="5">
        <v>1024</v>
      </c>
      <c r="B1083" s="924"/>
      <c r="D1083" s="2" t="str">
        <f t="shared" si="15"/>
        <v>OK</v>
      </c>
    </row>
    <row r="1084" spans="1:4">
      <c r="A1084" s="5">
        <v>1025</v>
      </c>
      <c r="B1084" s="924"/>
      <c r="D1084" s="2" t="str">
        <f t="shared" si="15"/>
        <v>OK</v>
      </c>
    </row>
    <row r="1085" spans="1:4">
      <c r="A1085" s="5">
        <v>1026</v>
      </c>
      <c r="B1085" s="924"/>
      <c r="D1085" s="2" t="str">
        <f t="shared" ref="D1085:D1148" si="16">IF(ISBLANK(B1085),"OK",IF(A1085-B1085=0,"OK","Error?"))</f>
        <v>OK</v>
      </c>
    </row>
    <row r="1086" spans="1:4">
      <c r="A1086" s="5">
        <v>1027</v>
      </c>
      <c r="B1086" s="924"/>
      <c r="C1086" s="2" t="s">
        <v>512</v>
      </c>
      <c r="D1086" s="2" t="str">
        <f t="shared" si="16"/>
        <v>OK</v>
      </c>
    </row>
    <row r="1087" spans="1:4">
      <c r="A1087" s="5">
        <v>1028</v>
      </c>
      <c r="B1087" s="924"/>
      <c r="C1087" s="2" t="s">
        <v>512</v>
      </c>
      <c r="D1087" s="2" t="str">
        <f t="shared" si="16"/>
        <v>OK</v>
      </c>
    </row>
    <row r="1088" spans="1:4">
      <c r="A1088" s="5">
        <v>1029</v>
      </c>
      <c r="B1088" s="924"/>
      <c r="D1088" s="2" t="str">
        <f t="shared" si="16"/>
        <v>OK</v>
      </c>
    </row>
    <row r="1089" spans="1:4">
      <c r="A1089" s="5">
        <v>1030</v>
      </c>
      <c r="B1089" s="924"/>
      <c r="D1089" s="2" t="str">
        <f t="shared" si="16"/>
        <v>OK</v>
      </c>
    </row>
    <row r="1090" spans="1:4">
      <c r="A1090" s="5">
        <v>1031</v>
      </c>
      <c r="B1090" s="924"/>
      <c r="D1090" s="2" t="str">
        <f t="shared" si="16"/>
        <v>OK</v>
      </c>
    </row>
    <row r="1091" spans="1:4">
      <c r="A1091">
        <v>1032</v>
      </c>
      <c r="B1091" s="924">
        <f>'Expenditures 16-24'!K5</f>
        <v>10895298</v>
      </c>
      <c r="D1091" s="2" t="str">
        <f t="shared" si="16"/>
        <v>Error?</v>
      </c>
    </row>
    <row r="1092" spans="1:4">
      <c r="A1092">
        <v>1033</v>
      </c>
      <c r="B1092" s="924">
        <f>'Expenditures 16-24'!K16</f>
        <v>0</v>
      </c>
      <c r="D1092" s="2" t="str">
        <f t="shared" si="16"/>
        <v>Error?</v>
      </c>
    </row>
    <row r="1093" spans="1:4">
      <c r="A1093" s="5">
        <v>1034</v>
      </c>
      <c r="B1093" s="924"/>
      <c r="C1093" s="2" t="s">
        <v>512</v>
      </c>
      <c r="D1093" s="2" t="str">
        <f t="shared" si="16"/>
        <v>OK</v>
      </c>
    </row>
    <row r="1094" spans="1:4">
      <c r="A1094" s="5">
        <v>1035</v>
      </c>
      <c r="B1094" s="924"/>
      <c r="C1094" s="2" t="s">
        <v>512</v>
      </c>
      <c r="D1094" s="2" t="str">
        <f t="shared" si="16"/>
        <v>OK</v>
      </c>
    </row>
    <row r="1095" spans="1:4">
      <c r="A1095" s="5">
        <v>1036</v>
      </c>
      <c r="B1095" s="924"/>
      <c r="D1095" s="2" t="str">
        <f t="shared" si="16"/>
        <v>OK</v>
      </c>
    </row>
    <row r="1096" spans="1:4">
      <c r="A1096" s="5">
        <v>1037</v>
      </c>
      <c r="B1096" s="924"/>
      <c r="D1096" s="2" t="str">
        <f t="shared" si="16"/>
        <v>OK</v>
      </c>
    </row>
    <row r="1097" spans="1:4">
      <c r="A1097" s="5">
        <v>1038</v>
      </c>
      <c r="B1097" s="924"/>
      <c r="D1097" s="2" t="str">
        <f t="shared" si="16"/>
        <v>OK</v>
      </c>
    </row>
    <row r="1098" spans="1:4">
      <c r="A1098">
        <v>1039</v>
      </c>
      <c r="B1098" s="924">
        <f>'Expenditures 16-24'!K18</f>
        <v>0</v>
      </c>
      <c r="D1098" s="2" t="str">
        <f t="shared" si="16"/>
        <v>Error?</v>
      </c>
    </row>
    <row r="1099" spans="1:4">
      <c r="A1099" s="5">
        <v>1040</v>
      </c>
      <c r="B1099" s="924"/>
      <c r="D1099" s="2" t="str">
        <f t="shared" si="16"/>
        <v>OK</v>
      </c>
    </row>
    <row r="1100" spans="1:4">
      <c r="A1100" s="5">
        <v>1041</v>
      </c>
      <c r="B1100" s="924"/>
      <c r="C1100" s="2" t="s">
        <v>512</v>
      </c>
      <c r="D1100" s="2" t="str">
        <f t="shared" si="16"/>
        <v>OK</v>
      </c>
    </row>
    <row r="1101" spans="1:4">
      <c r="A1101" s="5">
        <v>1042</v>
      </c>
      <c r="B1101" s="924"/>
      <c r="D1101" s="2" t="str">
        <f t="shared" si="16"/>
        <v>OK</v>
      </c>
    </row>
    <row r="1102" spans="1:4">
      <c r="A1102">
        <v>1043</v>
      </c>
      <c r="B1102" s="924">
        <f>'Expenditures 16-24'!K12</f>
        <v>0</v>
      </c>
      <c r="D1102" s="2" t="str">
        <f t="shared" si="16"/>
        <v>Error?</v>
      </c>
    </row>
    <row r="1103" spans="1:4">
      <c r="A1103">
        <v>1044</v>
      </c>
      <c r="B1103" s="924">
        <f>'Expenditures 16-24'!K13</f>
        <v>456217</v>
      </c>
      <c r="D1103" s="2" t="str">
        <f t="shared" si="16"/>
        <v>Error?</v>
      </c>
    </row>
    <row r="1104" spans="1:4">
      <c r="A1104">
        <v>1045</v>
      </c>
      <c r="B1104" s="924">
        <f>'Expenditures 16-24'!K14</f>
        <v>979520</v>
      </c>
      <c r="C1104" s="2" t="s">
        <v>512</v>
      </c>
      <c r="D1104" s="2" t="str">
        <f t="shared" si="16"/>
        <v>Error?</v>
      </c>
    </row>
    <row r="1105" spans="1:4">
      <c r="A1105">
        <v>1046</v>
      </c>
      <c r="B1105" s="924">
        <f>'Expenditures 16-24'!K15</f>
        <v>67222</v>
      </c>
      <c r="C1105" s="2" t="s">
        <v>512</v>
      </c>
      <c r="D1105" s="2" t="str">
        <f t="shared" si="16"/>
        <v>Error?</v>
      </c>
    </row>
    <row r="1106" spans="1:4">
      <c r="A1106">
        <v>1047</v>
      </c>
      <c r="B1106" s="924">
        <f>'Expenditures 16-24'!K34</f>
        <v>16406797</v>
      </c>
      <c r="C1106" s="2" t="s">
        <v>512</v>
      </c>
      <c r="D1106" s="2" t="str">
        <f t="shared" si="16"/>
        <v>Error?</v>
      </c>
    </row>
    <row r="1107" spans="1:4">
      <c r="A1107">
        <v>1048</v>
      </c>
      <c r="B1107" s="924">
        <f>'Expenditures 16-24'!K38</f>
        <v>394486</v>
      </c>
      <c r="C1107" s="2" t="s">
        <v>512</v>
      </c>
      <c r="D1107" s="2" t="str">
        <f t="shared" si="16"/>
        <v>Error?</v>
      </c>
    </row>
    <row r="1108" spans="1:4">
      <c r="A1108">
        <v>1049</v>
      </c>
      <c r="B1108" s="924">
        <f>'Expenditures 16-24'!K39</f>
        <v>265115</v>
      </c>
      <c r="C1108" s="2" t="s">
        <v>512</v>
      </c>
      <c r="D1108" s="2" t="str">
        <f t="shared" si="16"/>
        <v>Error?</v>
      </c>
    </row>
    <row r="1109" spans="1:4">
      <c r="A1109">
        <v>1050</v>
      </c>
      <c r="B1109" s="924">
        <f>'Expenditures 16-24'!K40</f>
        <v>148922</v>
      </c>
      <c r="C1109" s="2" t="s">
        <v>512</v>
      </c>
      <c r="D1109" s="2" t="str">
        <f t="shared" si="16"/>
        <v>Error?</v>
      </c>
    </row>
    <row r="1110" spans="1:4">
      <c r="A1110">
        <v>1051</v>
      </c>
      <c r="B1110" s="924">
        <f>'Expenditures 16-24'!K41</f>
        <v>179391</v>
      </c>
      <c r="C1110" s="2" t="s">
        <v>512</v>
      </c>
      <c r="D1110" s="2" t="str">
        <f t="shared" si="16"/>
        <v>Error?</v>
      </c>
    </row>
    <row r="1111" spans="1:4">
      <c r="A1111">
        <v>1052</v>
      </c>
      <c r="B1111" s="924">
        <f>'Expenditures 16-24'!K42</f>
        <v>305703</v>
      </c>
      <c r="C1111" s="2" t="s">
        <v>512</v>
      </c>
      <c r="D1111" s="2" t="str">
        <f t="shared" si="16"/>
        <v>Error?</v>
      </c>
    </row>
    <row r="1112" spans="1:4">
      <c r="A1112">
        <v>1053</v>
      </c>
      <c r="B1112" s="924">
        <f>'Expenditures 16-24'!K43</f>
        <v>292761</v>
      </c>
      <c r="C1112" s="2" t="s">
        <v>512</v>
      </c>
      <c r="D1112" s="2" t="str">
        <f t="shared" si="16"/>
        <v>Error?</v>
      </c>
    </row>
    <row r="1113" spans="1:4">
      <c r="A1113">
        <v>1054</v>
      </c>
      <c r="B1113" s="924">
        <f>'Expenditures 16-24'!K44</f>
        <v>1586378</v>
      </c>
      <c r="C1113" s="2" t="s">
        <v>512</v>
      </c>
      <c r="D1113" s="2" t="str">
        <f t="shared" si="16"/>
        <v>Error?</v>
      </c>
    </row>
    <row r="1114" spans="1:4">
      <c r="A1114">
        <v>1055</v>
      </c>
      <c r="B1114" s="924">
        <f>'Expenditures 16-24'!K46</f>
        <v>337954</v>
      </c>
      <c r="C1114" s="2" t="s">
        <v>512</v>
      </c>
      <c r="D1114" s="2" t="str">
        <f t="shared" si="16"/>
        <v>Error?</v>
      </c>
    </row>
    <row r="1115" spans="1:4">
      <c r="A1115">
        <v>1056</v>
      </c>
      <c r="B1115" s="924">
        <f>'Expenditures 16-24'!K47</f>
        <v>1044187</v>
      </c>
      <c r="C1115" s="2" t="s">
        <v>512</v>
      </c>
      <c r="D1115" s="2" t="str">
        <f t="shared" si="16"/>
        <v>Error?</v>
      </c>
    </row>
    <row r="1116" spans="1:4">
      <c r="A1116">
        <v>1057</v>
      </c>
      <c r="B1116" s="924">
        <f>'Expenditures 16-24'!K48</f>
        <v>69339</v>
      </c>
      <c r="C1116" s="2" t="s">
        <v>512</v>
      </c>
      <c r="D1116" s="2" t="str">
        <f t="shared" si="16"/>
        <v>Error?</v>
      </c>
    </row>
    <row r="1117" spans="1:4">
      <c r="A1117">
        <v>1058</v>
      </c>
      <c r="B1117" s="924">
        <f>'Expenditures 16-24'!K49</f>
        <v>1451480</v>
      </c>
      <c r="C1117" s="2" t="s">
        <v>512</v>
      </c>
      <c r="D1117" s="2" t="str">
        <f t="shared" si="16"/>
        <v>Error?</v>
      </c>
    </row>
    <row r="1118" spans="1:4">
      <c r="A1118">
        <v>1059</v>
      </c>
      <c r="B1118" s="924">
        <f>'Expenditures 16-24'!K51</f>
        <v>530011</v>
      </c>
      <c r="C1118" s="2" t="s">
        <v>512</v>
      </c>
      <c r="D1118" s="2" t="str">
        <f t="shared" si="16"/>
        <v>Error?</v>
      </c>
    </row>
    <row r="1119" spans="1:4">
      <c r="A1119">
        <v>1060</v>
      </c>
      <c r="B1119" s="924">
        <f>'Expenditures 16-24'!K52</f>
        <v>321360</v>
      </c>
      <c r="C1119" s="2" t="s">
        <v>512</v>
      </c>
      <c r="D1119" s="2" t="str">
        <f t="shared" si="16"/>
        <v>Error?</v>
      </c>
    </row>
    <row r="1120" spans="1:4">
      <c r="A1120">
        <v>1061</v>
      </c>
      <c r="B1120" s="924">
        <f>'Expenditures 16-24'!K55</f>
        <v>851371</v>
      </c>
      <c r="C1120" s="2" t="s">
        <v>512</v>
      </c>
      <c r="D1120" s="2" t="str">
        <f t="shared" si="16"/>
        <v>Error?</v>
      </c>
    </row>
    <row r="1121" spans="1:4">
      <c r="A1121">
        <v>1062</v>
      </c>
      <c r="B1121" s="924">
        <f>'Expenditures 16-24'!K57</f>
        <v>1381241</v>
      </c>
      <c r="C1121" s="2" t="s">
        <v>512</v>
      </c>
      <c r="D1121" s="2" t="str">
        <f t="shared" si="16"/>
        <v>Error?</v>
      </c>
    </row>
    <row r="1122" spans="1:4">
      <c r="A1122">
        <v>1063</v>
      </c>
      <c r="B1122" s="924">
        <f>'Expenditures 16-24'!K58</f>
        <v>1920</v>
      </c>
      <c r="C1122" s="2" t="s">
        <v>512</v>
      </c>
      <c r="D1122" s="2" t="str">
        <f t="shared" si="16"/>
        <v>Error?</v>
      </c>
    </row>
    <row r="1123" spans="1:4">
      <c r="A1123">
        <v>1064</v>
      </c>
      <c r="B1123" s="924">
        <f>'Expenditures 16-24'!K59</f>
        <v>1383161</v>
      </c>
      <c r="C1123" s="2" t="s">
        <v>512</v>
      </c>
      <c r="D1123" s="2" t="str">
        <f t="shared" si="16"/>
        <v>Error?</v>
      </c>
    </row>
    <row r="1124" spans="1:4">
      <c r="A1124">
        <v>1065</v>
      </c>
      <c r="B1124" s="924">
        <f>'Expenditures 16-24'!K61</f>
        <v>109177</v>
      </c>
      <c r="C1124" s="2" t="s">
        <v>512</v>
      </c>
      <c r="D1124" s="2" t="str">
        <f t="shared" si="16"/>
        <v>Error?</v>
      </c>
    </row>
    <row r="1125" spans="1:4">
      <c r="A1125">
        <v>1066</v>
      </c>
      <c r="B1125" s="924">
        <f>'Expenditures 16-24'!K62</f>
        <v>159517</v>
      </c>
      <c r="C1125" s="2" t="s">
        <v>512</v>
      </c>
      <c r="D1125" s="2" t="str">
        <f t="shared" si="16"/>
        <v>Error?</v>
      </c>
    </row>
    <row r="1126" spans="1:4">
      <c r="A1126">
        <v>1067</v>
      </c>
      <c r="B1126" s="924">
        <f>'Expenditures 16-24'!K63</f>
        <v>2258</v>
      </c>
      <c r="C1126" s="2" t="s">
        <v>512</v>
      </c>
      <c r="D1126" s="2" t="str">
        <f t="shared" si="16"/>
        <v>Error?</v>
      </c>
    </row>
    <row r="1127" spans="1:4">
      <c r="A1127">
        <v>1068</v>
      </c>
      <c r="B1127" s="924">
        <f>'Expenditures 16-24'!K64</f>
        <v>0</v>
      </c>
      <c r="C1127" s="2" t="s">
        <v>512</v>
      </c>
      <c r="D1127" s="2" t="str">
        <f t="shared" si="16"/>
        <v>Error?</v>
      </c>
    </row>
    <row r="1128" spans="1:4">
      <c r="A1128">
        <v>1069</v>
      </c>
      <c r="B1128" s="924">
        <f>'Expenditures 16-24'!K65</f>
        <v>761846</v>
      </c>
      <c r="C1128" s="2" t="s">
        <v>512</v>
      </c>
      <c r="D1128" s="2" t="str">
        <f t="shared" si="16"/>
        <v>Error?</v>
      </c>
    </row>
    <row r="1129" spans="1:4">
      <c r="A1129">
        <v>1070</v>
      </c>
      <c r="B1129" s="924">
        <f>'Expenditures 16-24'!K66</f>
        <v>57266</v>
      </c>
      <c r="C1129" s="2" t="s">
        <v>512</v>
      </c>
      <c r="D1129" s="2" t="str">
        <f t="shared" si="16"/>
        <v>Error?</v>
      </c>
    </row>
    <row r="1130" spans="1:4">
      <c r="A1130" s="5">
        <v>1071</v>
      </c>
      <c r="B1130" s="924"/>
      <c r="C1130" s="2" t="s">
        <v>512</v>
      </c>
      <c r="D1130" s="2" t="str">
        <f t="shared" si="16"/>
        <v>OK</v>
      </c>
    </row>
    <row r="1131" spans="1:4">
      <c r="A1131">
        <v>1072</v>
      </c>
      <c r="B1131" s="924">
        <f>'Expenditures 16-24'!K67</f>
        <v>1090064</v>
      </c>
      <c r="C1131" s="2" t="s">
        <v>512</v>
      </c>
      <c r="D1131" s="2" t="str">
        <f t="shared" si="16"/>
        <v>Error?</v>
      </c>
    </row>
    <row r="1132" spans="1:4">
      <c r="A1132">
        <v>1073</v>
      </c>
      <c r="B1132" s="924">
        <f>'Expenditures 16-24'!K69</f>
        <v>0</v>
      </c>
      <c r="D1132" s="2" t="str">
        <f t="shared" si="16"/>
        <v>Error?</v>
      </c>
    </row>
    <row r="1133" spans="1:4">
      <c r="A1133">
        <v>1074</v>
      </c>
      <c r="B1133" s="924">
        <f>'Expenditures 16-24'!K70</f>
        <v>0</v>
      </c>
      <c r="C1133" s="2" t="s">
        <v>512</v>
      </c>
      <c r="D1133" s="2" t="str">
        <f t="shared" si="16"/>
        <v>Error?</v>
      </c>
    </row>
    <row r="1134" spans="1:4">
      <c r="A1134">
        <v>1075</v>
      </c>
      <c r="B1134" s="924">
        <f>'Expenditures 16-24'!K71</f>
        <v>1251</v>
      </c>
      <c r="C1134" s="2" t="s">
        <v>512</v>
      </c>
      <c r="D1134" s="2" t="str">
        <f t="shared" si="16"/>
        <v>Error?</v>
      </c>
    </row>
    <row r="1135" spans="1:4">
      <c r="A1135">
        <v>1076</v>
      </c>
      <c r="B1135" s="924">
        <f>'Expenditures 16-24'!K72</f>
        <v>0</v>
      </c>
      <c r="C1135" s="2" t="s">
        <v>512</v>
      </c>
      <c r="D1135" s="2" t="str">
        <f t="shared" si="16"/>
        <v>Error?</v>
      </c>
    </row>
    <row r="1136" spans="1:4">
      <c r="A1136" s="5">
        <v>1077</v>
      </c>
      <c r="B1136" s="924"/>
      <c r="C1136" s="2" t="s">
        <v>512</v>
      </c>
      <c r="D1136" s="2" t="str">
        <f t="shared" si="16"/>
        <v>OK</v>
      </c>
    </row>
    <row r="1137" spans="1:4">
      <c r="A1137">
        <v>1078</v>
      </c>
      <c r="B1137" s="924">
        <f>'Expenditures 16-24'!K73</f>
        <v>0</v>
      </c>
      <c r="C1137" s="2" t="s">
        <v>512</v>
      </c>
      <c r="D1137" s="2" t="str">
        <f t="shared" si="16"/>
        <v>Error?</v>
      </c>
    </row>
    <row r="1138" spans="1:4">
      <c r="A1138" s="5">
        <v>1079</v>
      </c>
      <c r="B1138" s="924"/>
      <c r="D1138" s="2" t="str">
        <f t="shared" si="16"/>
        <v>OK</v>
      </c>
    </row>
    <row r="1139" spans="1:4">
      <c r="A1139">
        <v>1080</v>
      </c>
      <c r="B1139" s="924">
        <f>'Expenditures 16-24'!K74</f>
        <v>1251</v>
      </c>
      <c r="C1139" s="2" t="s">
        <v>512</v>
      </c>
      <c r="D1139" s="2" t="str">
        <f t="shared" si="16"/>
        <v>Error?</v>
      </c>
    </row>
    <row r="1140" spans="1:4">
      <c r="A1140">
        <v>1081</v>
      </c>
      <c r="B1140" s="924">
        <f>'Expenditures 16-24'!K75</f>
        <v>100</v>
      </c>
      <c r="D1140" s="2" t="str">
        <f t="shared" si="16"/>
        <v>Error?</v>
      </c>
    </row>
    <row r="1141" spans="1:4">
      <c r="A1141">
        <v>1082</v>
      </c>
      <c r="B1141" s="924">
        <f>'Expenditures 16-24'!K76</f>
        <v>6363805</v>
      </c>
      <c r="C1141" s="2" t="s">
        <v>512</v>
      </c>
      <c r="D1141" s="2" t="str">
        <f t="shared" si="16"/>
        <v>Error?</v>
      </c>
    </row>
    <row r="1142" spans="1:4">
      <c r="A1142">
        <v>1083</v>
      </c>
      <c r="B1142" s="924">
        <f>'Expenditures 16-24'!K77</f>
        <v>48</v>
      </c>
      <c r="C1142" s="2" t="s">
        <v>512</v>
      </c>
      <c r="D1142" s="2" t="str">
        <f t="shared" si="16"/>
        <v>Error?</v>
      </c>
    </row>
    <row r="1143" spans="1:4">
      <c r="A1143">
        <v>1084</v>
      </c>
      <c r="B1143" s="924">
        <f>'Expenditures 16-24'!K104</f>
        <v>381724</v>
      </c>
      <c r="C1143" s="2" t="s">
        <v>512</v>
      </c>
      <c r="D1143" s="2" t="str">
        <f t="shared" si="16"/>
        <v>Error?</v>
      </c>
    </row>
    <row r="1144" spans="1:4">
      <c r="A1144">
        <v>1085</v>
      </c>
      <c r="B1144" s="924">
        <f>'Expenditures 16-24'!K107</f>
        <v>0</v>
      </c>
      <c r="C1144" s="2" t="s">
        <v>512</v>
      </c>
      <c r="D1144" s="2" t="str">
        <f t="shared" si="16"/>
        <v>Error?</v>
      </c>
    </row>
    <row r="1145" spans="1:4">
      <c r="A1145">
        <v>1086</v>
      </c>
      <c r="B1145" s="924">
        <f>'Expenditures 16-24'!K108</f>
        <v>0</v>
      </c>
      <c r="C1145" s="2" t="s">
        <v>512</v>
      </c>
      <c r="D1145" s="2" t="str">
        <f t="shared" si="16"/>
        <v>Error?</v>
      </c>
    </row>
    <row r="1146" spans="1:4">
      <c r="A1146" s="5">
        <v>1087</v>
      </c>
      <c r="B1146" s="924"/>
      <c r="C1146" s="2" t="s">
        <v>512</v>
      </c>
      <c r="D1146" s="2" t="str">
        <f t="shared" si="16"/>
        <v>OK</v>
      </c>
    </row>
    <row r="1147" spans="1:4">
      <c r="A1147">
        <v>1088</v>
      </c>
      <c r="B1147" s="924">
        <f>'Expenditures 16-24'!K111</f>
        <v>0</v>
      </c>
      <c r="C1147" s="2" t="s">
        <v>512</v>
      </c>
      <c r="D1147" s="2" t="str">
        <f t="shared" si="16"/>
        <v>Error?</v>
      </c>
    </row>
    <row r="1148" spans="1:4">
      <c r="A1148" s="5">
        <v>1089</v>
      </c>
      <c r="B1148" s="924"/>
      <c r="C1148" s="2" t="s">
        <v>512</v>
      </c>
      <c r="D1148" s="2" t="str">
        <f t="shared" si="16"/>
        <v>OK</v>
      </c>
    </row>
    <row r="1149" spans="1:4">
      <c r="A1149">
        <v>1090</v>
      </c>
      <c r="B1149" s="924">
        <f>'Expenditures 16-24'!K112</f>
        <v>0</v>
      </c>
      <c r="C1149" s="2" t="s">
        <v>512</v>
      </c>
      <c r="D1149" s="2" t="str">
        <f t="shared" ref="D1149:D1212" si="17">IF(ISBLANK(B1149),"OK",IF(A1149-B1149=0,"OK","Error?"))</f>
        <v>Error?</v>
      </c>
    </row>
    <row r="1150" spans="1:4">
      <c r="A1150">
        <v>1091</v>
      </c>
      <c r="B1150" s="924">
        <f>'Expenditures 16-24'!K116</f>
        <v>23152374</v>
      </c>
      <c r="D1150" s="2" t="str">
        <f t="shared" si="17"/>
        <v>Error?</v>
      </c>
    </row>
    <row r="1151" spans="1:4">
      <c r="A1151">
        <v>1092</v>
      </c>
      <c r="B1151" s="924">
        <f>'Expenditures 16-24'!K118</f>
        <v>3184840</v>
      </c>
      <c r="C1151" s="2" t="s">
        <v>512</v>
      </c>
      <c r="D1151" s="2" t="str">
        <f t="shared" si="17"/>
        <v>Error?</v>
      </c>
    </row>
    <row r="1152" spans="1:4">
      <c r="A1152" s="5">
        <v>1093</v>
      </c>
      <c r="B1152" s="924"/>
      <c r="C1152" s="2" t="s">
        <v>512</v>
      </c>
      <c r="D1152" s="2" t="str">
        <f t="shared" si="17"/>
        <v>OK</v>
      </c>
    </row>
    <row r="1153" spans="1:4">
      <c r="A1153" s="5">
        <v>1094</v>
      </c>
      <c r="B1153" s="924"/>
      <c r="C1153" s="2" t="s">
        <v>512</v>
      </c>
      <c r="D1153" s="2" t="str">
        <f t="shared" si="17"/>
        <v>OK</v>
      </c>
    </row>
    <row r="1154" spans="1:4">
      <c r="A1154" s="5">
        <v>1095</v>
      </c>
      <c r="B1154" s="924"/>
      <c r="D1154" s="2" t="str">
        <f t="shared" si="17"/>
        <v>OK</v>
      </c>
    </row>
    <row r="1155" spans="1:4">
      <c r="A1155" s="5">
        <v>1096</v>
      </c>
      <c r="B1155" s="924"/>
      <c r="D1155" s="2" t="str">
        <f t="shared" si="17"/>
        <v>OK</v>
      </c>
    </row>
    <row r="1156" spans="1:4">
      <c r="A1156" s="5">
        <v>1097</v>
      </c>
      <c r="B1156" s="924"/>
      <c r="D1156" s="2" t="str">
        <f t="shared" si="17"/>
        <v>OK</v>
      </c>
    </row>
    <row r="1157" spans="1:4">
      <c r="A1157" s="5">
        <v>1098</v>
      </c>
      <c r="B1157" s="924"/>
      <c r="D1157" s="2" t="str">
        <f t="shared" si="17"/>
        <v>OK</v>
      </c>
    </row>
    <row r="1158" spans="1:4">
      <c r="A1158" s="5">
        <v>1099</v>
      </c>
      <c r="B1158" s="924"/>
      <c r="D1158" s="2" t="str">
        <f t="shared" si="17"/>
        <v>OK</v>
      </c>
    </row>
    <row r="1159" spans="1:4">
      <c r="A1159" s="5">
        <v>1100</v>
      </c>
      <c r="B1159" s="924"/>
      <c r="D1159" s="2" t="str">
        <f t="shared" si="17"/>
        <v>OK</v>
      </c>
    </row>
    <row r="1160" spans="1:4">
      <c r="A1160" s="5">
        <v>1101</v>
      </c>
      <c r="B1160" s="924"/>
      <c r="D1160" s="2" t="str">
        <f t="shared" si="17"/>
        <v>OK</v>
      </c>
    </row>
    <row r="1161" spans="1:4">
      <c r="A1161" s="5">
        <v>1102</v>
      </c>
      <c r="B1161" s="924"/>
      <c r="D1161" s="2" t="str">
        <f t="shared" si="17"/>
        <v>OK</v>
      </c>
    </row>
    <row r="1162" spans="1:4">
      <c r="A1162" s="5">
        <v>1103</v>
      </c>
      <c r="B1162" s="924"/>
      <c r="D1162" s="2" t="str">
        <f t="shared" si="17"/>
        <v>OK</v>
      </c>
    </row>
    <row r="1163" spans="1:4">
      <c r="A1163" s="5">
        <v>1104</v>
      </c>
      <c r="B1163" s="924"/>
      <c r="D1163" s="2" t="str">
        <f t="shared" si="17"/>
        <v>OK</v>
      </c>
    </row>
    <row r="1164" spans="1:4">
      <c r="A1164" s="5">
        <v>1105</v>
      </c>
      <c r="B1164" s="924"/>
      <c r="D1164" s="2" t="str">
        <f t="shared" si="17"/>
        <v>OK</v>
      </c>
    </row>
    <row r="1165" spans="1:4">
      <c r="A1165" s="5">
        <v>1106</v>
      </c>
      <c r="B1165" s="924"/>
      <c r="D1165" s="2" t="str">
        <f t="shared" si="17"/>
        <v>OK</v>
      </c>
    </row>
    <row r="1166" spans="1:4">
      <c r="A1166" s="5">
        <v>1107</v>
      </c>
      <c r="B1166" s="924"/>
      <c r="D1166" s="2" t="str">
        <f t="shared" si="17"/>
        <v>OK</v>
      </c>
    </row>
    <row r="1167" spans="1:4">
      <c r="A1167" s="5">
        <v>1108</v>
      </c>
      <c r="B1167" s="924"/>
      <c r="D1167" s="2" t="str">
        <f t="shared" si="17"/>
        <v>OK</v>
      </c>
    </row>
    <row r="1168" spans="1:4">
      <c r="A1168" s="5">
        <v>1109</v>
      </c>
      <c r="B1168" s="924"/>
      <c r="D1168" s="2" t="str">
        <f t="shared" si="17"/>
        <v>OK</v>
      </c>
    </row>
    <row r="1169" spans="1:4">
      <c r="A1169" s="5">
        <v>1110</v>
      </c>
      <c r="B1169" s="924"/>
      <c r="D1169" s="2" t="str">
        <f t="shared" si="17"/>
        <v>OK</v>
      </c>
    </row>
    <row r="1170" spans="1:4">
      <c r="A1170" s="5">
        <v>1111</v>
      </c>
      <c r="B1170" s="924"/>
      <c r="D1170" s="2" t="str">
        <f t="shared" si="17"/>
        <v>OK</v>
      </c>
    </row>
    <row r="1171" spans="1:4">
      <c r="A1171" s="5">
        <v>1112</v>
      </c>
      <c r="B1171" s="924"/>
      <c r="D1171" s="2" t="str">
        <f t="shared" si="17"/>
        <v>OK</v>
      </c>
    </row>
    <row r="1172" spans="1:4">
      <c r="A1172" s="5">
        <v>1113</v>
      </c>
      <c r="B1172" s="924"/>
      <c r="D1172" s="2" t="str">
        <f t="shared" si="17"/>
        <v>OK</v>
      </c>
    </row>
    <row r="1173" spans="1:4">
      <c r="A1173" s="5">
        <v>1114</v>
      </c>
      <c r="B1173" s="924"/>
      <c r="D1173" s="2" t="str">
        <f t="shared" si="17"/>
        <v>OK</v>
      </c>
    </row>
    <row r="1174" spans="1:4">
      <c r="A1174" s="5">
        <v>1115</v>
      </c>
      <c r="B1174" s="924"/>
      <c r="D1174" s="2" t="str">
        <f t="shared" si="17"/>
        <v>OK</v>
      </c>
    </row>
    <row r="1175" spans="1:4">
      <c r="A1175" s="5">
        <v>1116</v>
      </c>
      <c r="B1175" s="924"/>
      <c r="D1175" s="2" t="str">
        <f t="shared" si="17"/>
        <v>OK</v>
      </c>
    </row>
    <row r="1176" spans="1:4">
      <c r="A1176" s="5">
        <v>1117</v>
      </c>
      <c r="B1176" s="924"/>
      <c r="D1176" s="2" t="str">
        <f t="shared" si="17"/>
        <v>OK</v>
      </c>
    </row>
    <row r="1177" spans="1:4">
      <c r="A1177" s="5">
        <v>1118</v>
      </c>
      <c r="B1177" s="924"/>
      <c r="D1177" s="2" t="str">
        <f t="shared" si="17"/>
        <v>OK</v>
      </c>
    </row>
    <row r="1178" spans="1:4">
      <c r="A1178" s="5">
        <v>1119</v>
      </c>
      <c r="B1178" s="924"/>
      <c r="D1178" s="2" t="str">
        <f t="shared" si="17"/>
        <v>OK</v>
      </c>
    </row>
    <row r="1179" spans="1:4">
      <c r="A1179" s="5">
        <v>1120</v>
      </c>
      <c r="B1179" s="924"/>
      <c r="D1179" s="2" t="str">
        <f t="shared" si="17"/>
        <v>OK</v>
      </c>
    </row>
    <row r="1180" spans="1:4">
      <c r="A1180" s="5">
        <v>1121</v>
      </c>
      <c r="B1180" s="924"/>
      <c r="D1180" s="2" t="str">
        <f t="shared" si="17"/>
        <v>OK</v>
      </c>
    </row>
    <row r="1181" spans="1:4">
      <c r="A1181" s="5">
        <v>1122</v>
      </c>
      <c r="B1181" s="924"/>
      <c r="D1181" s="2" t="str">
        <f t="shared" si="17"/>
        <v>OK</v>
      </c>
    </row>
    <row r="1182" spans="1:4">
      <c r="A1182" s="5">
        <v>1123</v>
      </c>
      <c r="B1182" s="924"/>
      <c r="D1182" s="2" t="str">
        <f t="shared" si="17"/>
        <v>OK</v>
      </c>
    </row>
    <row r="1183" spans="1:4">
      <c r="A1183" s="5">
        <v>1124</v>
      </c>
      <c r="B1183" s="924"/>
      <c r="D1183" s="2" t="str">
        <f t="shared" si="17"/>
        <v>OK</v>
      </c>
    </row>
    <row r="1184" spans="1:4">
      <c r="A1184" s="5">
        <v>1125</v>
      </c>
      <c r="B1184" s="924"/>
      <c r="D1184" s="2" t="str">
        <f t="shared" si="17"/>
        <v>OK</v>
      </c>
    </row>
    <row r="1185" spans="1:4">
      <c r="A1185" s="5">
        <v>1126</v>
      </c>
      <c r="B1185" s="924"/>
      <c r="D1185" s="2" t="str">
        <f t="shared" si="17"/>
        <v>OK</v>
      </c>
    </row>
    <row r="1186" spans="1:4">
      <c r="A1186" s="5">
        <v>1127</v>
      </c>
      <c r="B1186" s="924"/>
      <c r="D1186" s="2" t="str">
        <f t="shared" si="17"/>
        <v>OK</v>
      </c>
    </row>
    <row r="1187" spans="1:4">
      <c r="A1187" s="5">
        <v>1128</v>
      </c>
      <c r="B1187" s="924"/>
      <c r="D1187" s="2" t="str">
        <f t="shared" si="17"/>
        <v>OK</v>
      </c>
    </row>
    <row r="1188" spans="1:4">
      <c r="A1188" s="5">
        <v>1129</v>
      </c>
      <c r="B1188" s="924"/>
      <c r="D1188" s="2" t="str">
        <f t="shared" si="17"/>
        <v>OK</v>
      </c>
    </row>
    <row r="1189" spans="1:4">
      <c r="A1189" s="5">
        <v>1130</v>
      </c>
      <c r="B1189" s="924"/>
      <c r="D1189" s="2" t="str">
        <f t="shared" si="17"/>
        <v>OK</v>
      </c>
    </row>
    <row r="1190" spans="1:4">
      <c r="A1190" s="5">
        <v>1131</v>
      </c>
      <c r="B1190" s="924"/>
      <c r="D1190" s="2" t="str">
        <f t="shared" si="17"/>
        <v>OK</v>
      </c>
    </row>
    <row r="1191" spans="1:4">
      <c r="A1191" s="5">
        <v>1132</v>
      </c>
      <c r="B1191" s="924"/>
      <c r="D1191" s="2" t="str">
        <f t="shared" si="17"/>
        <v>OK</v>
      </c>
    </row>
    <row r="1192" spans="1:4">
      <c r="A1192" s="5">
        <v>1133</v>
      </c>
      <c r="B1192" s="924"/>
      <c r="D1192" s="2" t="str">
        <f t="shared" si="17"/>
        <v>OK</v>
      </c>
    </row>
    <row r="1193" spans="1:4">
      <c r="A1193" s="5">
        <v>1134</v>
      </c>
      <c r="B1193" s="924"/>
      <c r="D1193" s="2" t="str">
        <f t="shared" si="17"/>
        <v>OK</v>
      </c>
    </row>
    <row r="1194" spans="1:4">
      <c r="A1194" s="5">
        <v>1135</v>
      </c>
      <c r="B1194" s="924"/>
      <c r="D1194" s="2" t="str">
        <f t="shared" si="17"/>
        <v>OK</v>
      </c>
    </row>
    <row r="1195" spans="1:4">
      <c r="A1195" s="5">
        <v>1136</v>
      </c>
      <c r="B1195" s="924"/>
      <c r="D1195" s="2" t="str">
        <f t="shared" si="17"/>
        <v>OK</v>
      </c>
    </row>
    <row r="1196" spans="1:4">
      <c r="A1196" s="5">
        <v>1137</v>
      </c>
      <c r="B1196" s="924"/>
      <c r="D1196" s="2" t="str">
        <f t="shared" si="17"/>
        <v>OK</v>
      </c>
    </row>
    <row r="1197" spans="1:4">
      <c r="A1197" s="5">
        <v>1138</v>
      </c>
      <c r="B1197" s="924"/>
      <c r="D1197" s="2" t="str">
        <f t="shared" si="17"/>
        <v>OK</v>
      </c>
    </row>
    <row r="1198" spans="1:4">
      <c r="A1198" s="5">
        <v>1139</v>
      </c>
      <c r="B1198" s="924"/>
      <c r="D1198" s="2" t="str">
        <f t="shared" si="17"/>
        <v>OK</v>
      </c>
    </row>
    <row r="1199" spans="1:4">
      <c r="A1199" s="5">
        <v>1140</v>
      </c>
      <c r="B1199" s="924"/>
      <c r="D1199" s="2" t="str">
        <f t="shared" si="17"/>
        <v>OK</v>
      </c>
    </row>
    <row r="1200" spans="1:4">
      <c r="A1200" s="5">
        <v>1141</v>
      </c>
      <c r="B1200" s="924"/>
      <c r="D1200" s="2" t="str">
        <f t="shared" si="17"/>
        <v>OK</v>
      </c>
    </row>
    <row r="1201" spans="1:4">
      <c r="A1201" s="5">
        <v>1142</v>
      </c>
      <c r="B1201" s="924"/>
      <c r="D1201" s="2" t="str">
        <f t="shared" si="17"/>
        <v>OK</v>
      </c>
    </row>
    <row r="1202" spans="1:4">
      <c r="A1202" s="5">
        <v>1143</v>
      </c>
      <c r="B1202" s="924"/>
      <c r="D1202" s="2" t="str">
        <f t="shared" si="17"/>
        <v>OK</v>
      </c>
    </row>
    <row r="1203" spans="1:4">
      <c r="A1203" s="5">
        <v>1144</v>
      </c>
      <c r="B1203" s="924"/>
      <c r="D1203" s="2" t="str">
        <f t="shared" si="17"/>
        <v>OK</v>
      </c>
    </row>
    <row r="1204" spans="1:4">
      <c r="A1204" s="5">
        <v>1145</v>
      </c>
      <c r="B1204" s="924"/>
      <c r="D1204" s="2" t="str">
        <f t="shared" si="17"/>
        <v>OK</v>
      </c>
    </row>
    <row r="1205" spans="1:4">
      <c r="A1205" s="5">
        <v>1146</v>
      </c>
      <c r="B1205" s="924"/>
      <c r="D1205" s="2" t="str">
        <f t="shared" si="17"/>
        <v>OK</v>
      </c>
    </row>
    <row r="1206" spans="1:4">
      <c r="A1206" s="5">
        <v>1147</v>
      </c>
      <c r="B1206" s="924"/>
      <c r="D1206" s="2" t="str">
        <f t="shared" si="17"/>
        <v>OK</v>
      </c>
    </row>
    <row r="1207" spans="1:4">
      <c r="A1207" s="5">
        <v>1148</v>
      </c>
      <c r="B1207" s="924"/>
      <c r="D1207" s="2" t="str">
        <f t="shared" si="17"/>
        <v>OK</v>
      </c>
    </row>
    <row r="1208" spans="1:4">
      <c r="A1208" s="5">
        <v>1149</v>
      </c>
      <c r="B1208" s="924"/>
      <c r="D1208" s="2" t="str">
        <f t="shared" si="17"/>
        <v>OK</v>
      </c>
    </row>
    <row r="1209" spans="1:4">
      <c r="A1209" s="5">
        <v>1150</v>
      </c>
      <c r="B1209" s="924"/>
      <c r="D1209" s="2" t="str">
        <f t="shared" si="17"/>
        <v>OK</v>
      </c>
    </row>
    <row r="1210" spans="1:4">
      <c r="A1210" s="5">
        <v>1151</v>
      </c>
      <c r="B1210" s="924"/>
      <c r="D1210" s="2" t="str">
        <f t="shared" si="17"/>
        <v>OK</v>
      </c>
    </row>
    <row r="1211" spans="1:4">
      <c r="A1211" s="5">
        <v>1152</v>
      </c>
      <c r="B1211" s="924"/>
      <c r="D1211" s="2" t="str">
        <f t="shared" si="17"/>
        <v>OK</v>
      </c>
    </row>
    <row r="1212" spans="1:4">
      <c r="A1212" s="5">
        <v>1153</v>
      </c>
      <c r="B1212" s="924"/>
      <c r="D1212" s="2" t="str">
        <f t="shared" si="17"/>
        <v>OK</v>
      </c>
    </row>
    <row r="1213" spans="1:4">
      <c r="A1213" s="5">
        <v>1154</v>
      </c>
      <c r="B1213" s="924"/>
      <c r="D1213" s="2" t="str">
        <f t="shared" ref="D1213:D1276" si="18">IF(ISBLANK(B1213),"OK",IF(A1213-B1213=0,"OK","Error?"))</f>
        <v>OK</v>
      </c>
    </row>
    <row r="1214" spans="1:4">
      <c r="A1214" s="5">
        <v>1155</v>
      </c>
      <c r="B1214" s="924"/>
      <c r="D1214" s="2" t="str">
        <f t="shared" si="18"/>
        <v>OK</v>
      </c>
    </row>
    <row r="1215" spans="1:4">
      <c r="A1215" s="5">
        <v>1156</v>
      </c>
      <c r="B1215" s="924"/>
      <c r="D1215" s="2" t="str">
        <f t="shared" si="18"/>
        <v>OK</v>
      </c>
    </row>
    <row r="1216" spans="1:4">
      <c r="A1216" s="5">
        <v>1157</v>
      </c>
      <c r="B1216" s="924"/>
      <c r="D1216" s="2" t="str">
        <f t="shared" si="18"/>
        <v>OK</v>
      </c>
    </row>
    <row r="1217" spans="1:4">
      <c r="A1217">
        <v>1158</v>
      </c>
      <c r="B1217" s="924">
        <f>'Expenditures 16-24'!C126</f>
        <v>0</v>
      </c>
      <c r="D1217" s="2" t="str">
        <f t="shared" si="18"/>
        <v>Error?</v>
      </c>
    </row>
    <row r="1218" spans="1:4">
      <c r="A1218">
        <v>1159</v>
      </c>
      <c r="B1218" s="924">
        <f>'Expenditures 16-24'!C127</f>
        <v>0</v>
      </c>
      <c r="D1218" s="2" t="str">
        <f t="shared" si="18"/>
        <v>Error?</v>
      </c>
    </row>
    <row r="1219" spans="1:4">
      <c r="A1219">
        <v>1160</v>
      </c>
      <c r="B1219" s="924">
        <f>'Expenditures 16-24'!C128</f>
        <v>1073253</v>
      </c>
      <c r="D1219" s="2" t="str">
        <f t="shared" si="18"/>
        <v>Error?</v>
      </c>
    </row>
    <row r="1220" spans="1:4">
      <c r="A1220" s="5">
        <v>1161</v>
      </c>
      <c r="B1220" s="924"/>
      <c r="D1220" s="2" t="str">
        <f t="shared" si="18"/>
        <v>OK</v>
      </c>
    </row>
    <row r="1221" spans="1:4">
      <c r="A1221">
        <v>1162</v>
      </c>
      <c r="B1221" s="924">
        <f>'Expenditures 16-24'!C131</f>
        <v>1073253</v>
      </c>
      <c r="D1221" s="2" t="str">
        <f t="shared" si="18"/>
        <v>Error?</v>
      </c>
    </row>
    <row r="1222" spans="1:4">
      <c r="A1222">
        <v>1163</v>
      </c>
      <c r="B1222" s="924">
        <f>'Expenditures 16-24'!C132</f>
        <v>0</v>
      </c>
      <c r="D1222" s="2" t="str">
        <f t="shared" si="18"/>
        <v>Error?</v>
      </c>
    </row>
    <row r="1223" spans="1:4">
      <c r="A1223">
        <v>1164</v>
      </c>
      <c r="B1223" s="924">
        <f>'Expenditures 16-24'!C133</f>
        <v>1073253</v>
      </c>
      <c r="C1223" s="2" t="s">
        <v>512</v>
      </c>
      <c r="D1223" s="2" t="str">
        <f t="shared" si="18"/>
        <v>Error?</v>
      </c>
    </row>
    <row r="1224" spans="1:4">
      <c r="A1224">
        <v>1165</v>
      </c>
      <c r="B1224" s="924">
        <f>'Expenditures 16-24'!C155</f>
        <v>1073253</v>
      </c>
      <c r="D1224" s="2" t="str">
        <f t="shared" si="18"/>
        <v>Error?</v>
      </c>
    </row>
    <row r="1225" spans="1:4">
      <c r="A1225">
        <v>1166</v>
      </c>
      <c r="B1225" s="924">
        <f>'Expenditures 16-24'!D126</f>
        <v>0</v>
      </c>
      <c r="C1225" s="2" t="s">
        <v>512</v>
      </c>
      <c r="D1225" s="2" t="str">
        <f t="shared" si="18"/>
        <v>Error?</v>
      </c>
    </row>
    <row r="1226" spans="1:4">
      <c r="A1226">
        <v>1167</v>
      </c>
      <c r="B1226" s="924">
        <f>'Expenditures 16-24'!D127</f>
        <v>0</v>
      </c>
      <c r="C1226" s="2" t="s">
        <v>512</v>
      </c>
      <c r="D1226" s="2" t="str">
        <f t="shared" si="18"/>
        <v>Error?</v>
      </c>
    </row>
    <row r="1227" spans="1:4">
      <c r="A1227">
        <v>1168</v>
      </c>
      <c r="B1227" s="924">
        <f>'Expenditures 16-24'!D128</f>
        <v>240439</v>
      </c>
      <c r="D1227" s="2" t="str">
        <f t="shared" si="18"/>
        <v>Error?</v>
      </c>
    </row>
    <row r="1228" spans="1:4">
      <c r="A1228" s="5">
        <v>1169</v>
      </c>
      <c r="B1228" s="924"/>
      <c r="D1228" s="2" t="str">
        <f t="shared" si="18"/>
        <v>OK</v>
      </c>
    </row>
    <row r="1229" spans="1:4">
      <c r="A1229">
        <v>1170</v>
      </c>
      <c r="B1229" s="924">
        <f>'Expenditures 16-24'!D131</f>
        <v>240439</v>
      </c>
      <c r="D1229" s="2" t="str">
        <f t="shared" si="18"/>
        <v>Error?</v>
      </c>
    </row>
    <row r="1230" spans="1:4">
      <c r="A1230">
        <v>1171</v>
      </c>
      <c r="B1230" s="924">
        <f>'Expenditures 16-24'!D132</f>
        <v>0</v>
      </c>
      <c r="D1230" s="2" t="str">
        <f t="shared" si="18"/>
        <v>Error?</v>
      </c>
    </row>
    <row r="1231" spans="1:4">
      <c r="A1231">
        <v>1172</v>
      </c>
      <c r="B1231" s="924">
        <f>'Expenditures 16-24'!D133</f>
        <v>240439</v>
      </c>
      <c r="C1231" s="2" t="s">
        <v>512</v>
      </c>
      <c r="D1231" s="2" t="str">
        <f t="shared" si="18"/>
        <v>Error?</v>
      </c>
    </row>
    <row r="1232" spans="1:4">
      <c r="A1232">
        <v>1173</v>
      </c>
      <c r="B1232" s="924">
        <f>'Expenditures 16-24'!D155</f>
        <v>240439</v>
      </c>
      <c r="D1232" s="2" t="str">
        <f t="shared" si="18"/>
        <v>Error?</v>
      </c>
    </row>
    <row r="1233" spans="1:4">
      <c r="A1233">
        <v>1174</v>
      </c>
      <c r="B1233" s="924">
        <f>'Expenditures 16-24'!E126</f>
        <v>0</v>
      </c>
      <c r="C1233" s="2" t="s">
        <v>512</v>
      </c>
      <c r="D1233" s="2" t="str">
        <f t="shared" si="18"/>
        <v>Error?</v>
      </c>
    </row>
    <row r="1234" spans="1:4">
      <c r="A1234">
        <v>1175</v>
      </c>
      <c r="B1234" s="924">
        <f>'Expenditures 16-24'!E127</f>
        <v>58306</v>
      </c>
      <c r="C1234" s="2" t="s">
        <v>512</v>
      </c>
      <c r="D1234" s="2" t="str">
        <f t="shared" si="18"/>
        <v>Error?</v>
      </c>
    </row>
    <row r="1235" spans="1:4">
      <c r="A1235">
        <v>1176</v>
      </c>
      <c r="B1235" s="924">
        <f>'Expenditures 16-24'!E128</f>
        <v>274302</v>
      </c>
      <c r="D1235" s="2" t="str">
        <f t="shared" si="18"/>
        <v>Error?</v>
      </c>
    </row>
    <row r="1236" spans="1:4">
      <c r="A1236" s="5">
        <v>1177</v>
      </c>
      <c r="B1236" s="924"/>
      <c r="D1236" s="2" t="str">
        <f t="shared" si="18"/>
        <v>OK</v>
      </c>
    </row>
    <row r="1237" spans="1:4">
      <c r="A1237">
        <v>1178</v>
      </c>
      <c r="B1237" s="924">
        <f>'Expenditures 16-24'!E131</f>
        <v>332608</v>
      </c>
      <c r="D1237" s="2" t="str">
        <f t="shared" si="18"/>
        <v>Error?</v>
      </c>
    </row>
    <row r="1238" spans="1:4">
      <c r="A1238">
        <v>1179</v>
      </c>
      <c r="B1238" s="924">
        <f>'Expenditures 16-24'!E132</f>
        <v>0</v>
      </c>
      <c r="D1238" s="2" t="str">
        <f t="shared" si="18"/>
        <v>Error?</v>
      </c>
    </row>
    <row r="1239" spans="1:4">
      <c r="A1239">
        <v>1180</v>
      </c>
      <c r="B1239" s="924">
        <f>'Expenditures 16-24'!E133</f>
        <v>332608</v>
      </c>
      <c r="C1239" s="2" t="s">
        <v>512</v>
      </c>
      <c r="D1239" s="2" t="str">
        <f t="shared" si="18"/>
        <v>Error?</v>
      </c>
    </row>
    <row r="1240" spans="1:4">
      <c r="A1240">
        <v>1181</v>
      </c>
      <c r="B1240" s="924">
        <f>'Expenditures 16-24'!E155</f>
        <v>531971</v>
      </c>
      <c r="D1240" s="2" t="str">
        <f t="shared" si="18"/>
        <v>Error?</v>
      </c>
    </row>
    <row r="1241" spans="1:4">
      <c r="A1241">
        <v>1182</v>
      </c>
      <c r="B1241" s="924">
        <f>'Expenditures 16-24'!F126</f>
        <v>0</v>
      </c>
      <c r="C1241" s="2" t="s">
        <v>512</v>
      </c>
      <c r="D1241" s="2" t="str">
        <f t="shared" si="18"/>
        <v>Error?</v>
      </c>
    </row>
    <row r="1242" spans="1:4">
      <c r="A1242">
        <v>1183</v>
      </c>
      <c r="B1242" s="924">
        <f>'Expenditures 16-24'!F127</f>
        <v>0</v>
      </c>
      <c r="C1242" s="2" t="s">
        <v>512</v>
      </c>
      <c r="D1242" s="2" t="str">
        <f t="shared" si="18"/>
        <v>Error?</v>
      </c>
    </row>
    <row r="1243" spans="1:4">
      <c r="A1243">
        <v>1184</v>
      </c>
      <c r="B1243" s="924">
        <f>'Expenditures 16-24'!F128</f>
        <v>955546</v>
      </c>
      <c r="D1243" s="2" t="str">
        <f t="shared" si="18"/>
        <v>Error?</v>
      </c>
    </row>
    <row r="1244" spans="1:4">
      <c r="A1244" s="5">
        <v>1185</v>
      </c>
      <c r="B1244" s="924"/>
      <c r="D1244" s="2" t="str">
        <f t="shared" si="18"/>
        <v>OK</v>
      </c>
    </row>
    <row r="1245" spans="1:4">
      <c r="A1245">
        <v>1186</v>
      </c>
      <c r="B1245" s="924">
        <f>'Expenditures 16-24'!F131</f>
        <v>955546</v>
      </c>
      <c r="D1245" s="2" t="str">
        <f t="shared" si="18"/>
        <v>Error?</v>
      </c>
    </row>
    <row r="1246" spans="1:4">
      <c r="A1246">
        <v>1187</v>
      </c>
      <c r="B1246" s="924">
        <f>'Expenditures 16-24'!F132</f>
        <v>0</v>
      </c>
      <c r="D1246" s="2" t="str">
        <f t="shared" si="18"/>
        <v>Error?</v>
      </c>
    </row>
    <row r="1247" spans="1:4">
      <c r="A1247">
        <v>1188</v>
      </c>
      <c r="B1247" s="924">
        <f>'Expenditures 16-24'!F133</f>
        <v>955546</v>
      </c>
      <c r="C1247" s="2" t="s">
        <v>512</v>
      </c>
      <c r="D1247" s="2" t="str">
        <f t="shared" si="18"/>
        <v>Error?</v>
      </c>
    </row>
    <row r="1248" spans="1:4">
      <c r="A1248">
        <v>1189</v>
      </c>
      <c r="B1248" s="924">
        <f>'Expenditures 16-24'!F155</f>
        <v>955546</v>
      </c>
      <c r="D1248" s="2" t="str">
        <f t="shared" si="18"/>
        <v>Error?</v>
      </c>
    </row>
    <row r="1249" spans="1:4">
      <c r="A1249">
        <v>1190</v>
      </c>
      <c r="B1249" s="924">
        <f>'Expenditures 16-24'!G126</f>
        <v>0</v>
      </c>
      <c r="C1249" s="2" t="s">
        <v>512</v>
      </c>
      <c r="D1249" s="2" t="str">
        <f t="shared" si="18"/>
        <v>Error?</v>
      </c>
    </row>
    <row r="1250" spans="1:4">
      <c r="A1250">
        <v>1191</v>
      </c>
      <c r="B1250" s="924">
        <f>'Expenditures 16-24'!G127</f>
        <v>0</v>
      </c>
      <c r="C1250" s="2" t="s">
        <v>512</v>
      </c>
      <c r="D1250" s="2" t="str">
        <f t="shared" si="18"/>
        <v>Error?</v>
      </c>
    </row>
    <row r="1251" spans="1:4">
      <c r="A1251">
        <v>1192</v>
      </c>
      <c r="B1251" s="924">
        <f>'Expenditures 16-24'!G128</f>
        <v>40258</v>
      </c>
      <c r="D1251" s="2" t="str">
        <f t="shared" si="18"/>
        <v>Error?</v>
      </c>
    </row>
    <row r="1252" spans="1:4">
      <c r="A1252">
        <v>1193</v>
      </c>
      <c r="B1252" s="924">
        <f>'Expenditures 16-24'!G130</f>
        <v>0</v>
      </c>
      <c r="D1252" s="2" t="str">
        <f t="shared" si="18"/>
        <v>Error?</v>
      </c>
    </row>
    <row r="1253" spans="1:4">
      <c r="A1253" s="5">
        <v>1194</v>
      </c>
      <c r="B1253" s="924"/>
      <c r="D1253" s="2" t="str">
        <f t="shared" si="18"/>
        <v>OK</v>
      </c>
    </row>
    <row r="1254" spans="1:4">
      <c r="A1254">
        <v>1195</v>
      </c>
      <c r="B1254" s="924">
        <f>'Expenditures 16-24'!G131</f>
        <v>40258</v>
      </c>
      <c r="D1254" s="2" t="str">
        <f t="shared" si="18"/>
        <v>Error?</v>
      </c>
    </row>
    <row r="1255" spans="1:4">
      <c r="A1255">
        <v>1196</v>
      </c>
      <c r="B1255" s="924">
        <f>'Expenditures 16-24'!G132</f>
        <v>0</v>
      </c>
      <c r="D1255" s="2" t="str">
        <f t="shared" si="18"/>
        <v>Error?</v>
      </c>
    </row>
    <row r="1256" spans="1:4">
      <c r="A1256">
        <v>1197</v>
      </c>
      <c r="B1256" s="924">
        <f>'Expenditures 16-24'!G133</f>
        <v>40258</v>
      </c>
      <c r="C1256" s="2" t="s">
        <v>512</v>
      </c>
      <c r="D1256" s="2" t="str">
        <f t="shared" si="18"/>
        <v>Error?</v>
      </c>
    </row>
    <row r="1257" spans="1:4">
      <c r="A1257">
        <v>1198</v>
      </c>
      <c r="B1257" s="924">
        <f>'Expenditures 16-24'!G155</f>
        <v>40258</v>
      </c>
      <c r="D1257" s="2" t="str">
        <f t="shared" si="18"/>
        <v>Error?</v>
      </c>
    </row>
    <row r="1258" spans="1:4">
      <c r="A1258">
        <v>1199</v>
      </c>
      <c r="B1258" s="924">
        <f>'Expenditures 16-24'!H126</f>
        <v>0</v>
      </c>
      <c r="C1258" s="2" t="s">
        <v>512</v>
      </c>
      <c r="D1258" s="2" t="str">
        <f t="shared" si="18"/>
        <v>Error?</v>
      </c>
    </row>
    <row r="1259" spans="1:4">
      <c r="A1259">
        <v>1200</v>
      </c>
      <c r="B1259" s="924">
        <f>'Expenditures 16-24'!H127</f>
        <v>0</v>
      </c>
      <c r="C1259" s="2" t="s">
        <v>512</v>
      </c>
      <c r="D1259" s="2" t="str">
        <f t="shared" si="18"/>
        <v>Error?</v>
      </c>
    </row>
    <row r="1260" spans="1:4">
      <c r="A1260">
        <v>1201</v>
      </c>
      <c r="B1260" s="924">
        <f>'Expenditures 16-24'!H128</f>
        <v>60</v>
      </c>
      <c r="D1260" s="2" t="str">
        <f t="shared" si="18"/>
        <v>Error?</v>
      </c>
    </row>
    <row r="1261" spans="1:4">
      <c r="A1261" s="5">
        <v>1202</v>
      </c>
      <c r="B1261" s="924"/>
      <c r="D1261" s="2" t="str">
        <f t="shared" si="18"/>
        <v>OK</v>
      </c>
    </row>
    <row r="1262" spans="1:4">
      <c r="A1262">
        <v>1203</v>
      </c>
      <c r="B1262" s="924">
        <f>'Expenditures 16-24'!H131</f>
        <v>60</v>
      </c>
      <c r="D1262" s="2" t="str">
        <f t="shared" si="18"/>
        <v>Error?</v>
      </c>
    </row>
    <row r="1263" spans="1:4">
      <c r="A1263">
        <v>1204</v>
      </c>
      <c r="B1263" s="924">
        <f>'Expenditures 16-24'!H132</f>
        <v>0</v>
      </c>
      <c r="D1263" s="2" t="str">
        <f t="shared" si="18"/>
        <v>Error?</v>
      </c>
    </row>
    <row r="1264" spans="1:4">
      <c r="A1264">
        <v>1205</v>
      </c>
      <c r="B1264" s="924">
        <f>'Expenditures 16-24'!H133</f>
        <v>60</v>
      </c>
      <c r="C1264" s="2" t="s">
        <v>512</v>
      </c>
      <c r="D1264" s="2" t="str">
        <f t="shared" si="18"/>
        <v>Error?</v>
      </c>
    </row>
    <row r="1265" spans="1:4">
      <c r="A1265">
        <v>1206</v>
      </c>
      <c r="B1265" s="924">
        <f>'Expenditures 16-24'!H143</f>
        <v>0</v>
      </c>
      <c r="D1265" s="2" t="str">
        <f t="shared" si="18"/>
        <v>Error?</v>
      </c>
    </row>
    <row r="1266" spans="1:4">
      <c r="A1266">
        <v>1207</v>
      </c>
      <c r="B1266" s="924">
        <f>'Expenditures 16-24'!H146</f>
        <v>0</v>
      </c>
      <c r="C1266" s="2" t="s">
        <v>512</v>
      </c>
      <c r="D1266" s="2" t="str">
        <f t="shared" si="18"/>
        <v>Error?</v>
      </c>
    </row>
    <row r="1267" spans="1:4">
      <c r="A1267">
        <v>1208</v>
      </c>
      <c r="B1267" s="924">
        <f>'Expenditures 16-24'!H147</f>
        <v>0</v>
      </c>
      <c r="C1267" s="2" t="s">
        <v>512</v>
      </c>
      <c r="D1267" s="2" t="str">
        <f t="shared" si="18"/>
        <v>Error?</v>
      </c>
    </row>
    <row r="1268" spans="1:4">
      <c r="A1268">
        <v>1209</v>
      </c>
      <c r="B1268" s="924">
        <f>'Expenditures 16-24'!H150</f>
        <v>0</v>
      </c>
      <c r="D1268" s="2" t="str">
        <f t="shared" si="18"/>
        <v>Error?</v>
      </c>
    </row>
    <row r="1269" spans="1:4">
      <c r="A1269" s="5">
        <v>1210</v>
      </c>
      <c r="B1269" s="924"/>
      <c r="D1269" s="2" t="str">
        <f t="shared" si="18"/>
        <v>OK</v>
      </c>
    </row>
    <row r="1270" spans="1:4">
      <c r="A1270">
        <v>1211</v>
      </c>
      <c r="B1270" s="924">
        <f>'Expenditures 16-24'!H153</f>
        <v>0</v>
      </c>
      <c r="D1270" s="2" t="str">
        <f t="shared" si="18"/>
        <v>Error?</v>
      </c>
    </row>
    <row r="1271" spans="1:4">
      <c r="A1271">
        <v>1212</v>
      </c>
      <c r="B1271" s="924">
        <f>'Expenditures 16-24'!H155</f>
        <v>60</v>
      </c>
      <c r="D1271" s="2" t="str">
        <f t="shared" si="18"/>
        <v>Error?</v>
      </c>
    </row>
    <row r="1272" spans="1:4">
      <c r="A1272">
        <v>1213</v>
      </c>
      <c r="B1272" s="924">
        <f>'Expenditures 16-24'!K126</f>
        <v>0</v>
      </c>
      <c r="C1272" s="2" t="s">
        <v>512</v>
      </c>
      <c r="D1272" s="2" t="str">
        <f t="shared" si="18"/>
        <v>Error?</v>
      </c>
    </row>
    <row r="1273" spans="1:4">
      <c r="A1273">
        <v>1214</v>
      </c>
      <c r="B1273" s="924">
        <f>'Expenditures 16-24'!K127</f>
        <v>58306</v>
      </c>
      <c r="C1273" s="2" t="s">
        <v>512</v>
      </c>
      <c r="D1273" s="2" t="str">
        <f t="shared" si="18"/>
        <v>Error?</v>
      </c>
    </row>
    <row r="1274" spans="1:4">
      <c r="A1274">
        <v>1215</v>
      </c>
      <c r="B1274" s="924">
        <f>'Expenditures 16-24'!K128</f>
        <v>2583858</v>
      </c>
      <c r="C1274" s="2" t="s">
        <v>512</v>
      </c>
      <c r="D1274" s="2" t="str">
        <f t="shared" si="18"/>
        <v>Error?</v>
      </c>
    </row>
    <row r="1275" spans="1:4">
      <c r="A1275">
        <v>1216</v>
      </c>
      <c r="B1275" s="924">
        <f>'Expenditures 16-24'!K130</f>
        <v>0</v>
      </c>
      <c r="C1275" s="2" t="s">
        <v>512</v>
      </c>
      <c r="D1275" s="2" t="str">
        <f t="shared" si="18"/>
        <v>Error?</v>
      </c>
    </row>
    <row r="1276" spans="1:4">
      <c r="A1276" s="5">
        <v>1217</v>
      </c>
      <c r="B1276" s="924"/>
      <c r="C1276" s="2" t="s">
        <v>512</v>
      </c>
      <c r="D1276" s="2" t="str">
        <f t="shared" si="18"/>
        <v>OK</v>
      </c>
    </row>
    <row r="1277" spans="1:4">
      <c r="A1277">
        <v>1218</v>
      </c>
      <c r="B1277" s="924">
        <f>'Expenditures 16-24'!K131</f>
        <v>2642164</v>
      </c>
      <c r="C1277" s="2" t="s">
        <v>512</v>
      </c>
      <c r="D1277" s="2" t="str">
        <f t="shared" ref="D1277:D1340" si="19">IF(ISBLANK(B1277),"OK",IF(A1277-B1277=0,"OK","Error?"))</f>
        <v>Error?</v>
      </c>
    </row>
    <row r="1278" spans="1:4">
      <c r="A1278">
        <v>1219</v>
      </c>
      <c r="B1278" s="924">
        <f>'Expenditures 16-24'!K132</f>
        <v>0</v>
      </c>
      <c r="D1278" s="2" t="str">
        <f t="shared" si="19"/>
        <v>Error?</v>
      </c>
    </row>
    <row r="1279" spans="1:4">
      <c r="A1279">
        <v>1220</v>
      </c>
      <c r="B1279" s="924">
        <f>'Expenditures 16-24'!K133</f>
        <v>2642164</v>
      </c>
      <c r="C1279" s="2" t="s">
        <v>512</v>
      </c>
      <c r="D1279" s="2" t="str">
        <f t="shared" si="19"/>
        <v>Error?</v>
      </c>
    </row>
    <row r="1280" spans="1:4">
      <c r="A1280">
        <v>1221</v>
      </c>
      <c r="B1280" s="924">
        <f>'Expenditures 16-24'!K143</f>
        <v>199363</v>
      </c>
      <c r="C1280" s="2" t="s">
        <v>512</v>
      </c>
      <c r="D1280" s="2" t="str">
        <f t="shared" si="19"/>
        <v>Error?</v>
      </c>
    </row>
    <row r="1281" spans="1:4">
      <c r="A1281">
        <v>1222</v>
      </c>
      <c r="B1281" s="924">
        <f>'Expenditures 16-24'!K146</f>
        <v>0</v>
      </c>
      <c r="C1281" s="2" t="s">
        <v>512</v>
      </c>
      <c r="D1281" s="2" t="str">
        <f t="shared" si="19"/>
        <v>Error?</v>
      </c>
    </row>
    <row r="1282" spans="1:4">
      <c r="A1282">
        <v>1223</v>
      </c>
      <c r="B1282" s="924">
        <f>'Expenditures 16-24'!K147</f>
        <v>0</v>
      </c>
      <c r="C1282" s="2" t="s">
        <v>512</v>
      </c>
      <c r="D1282" s="2" t="str">
        <f t="shared" si="19"/>
        <v>Error?</v>
      </c>
    </row>
    <row r="1283" spans="1:4">
      <c r="A1283">
        <v>1224</v>
      </c>
      <c r="B1283" s="924">
        <f>'Expenditures 16-24'!K150</f>
        <v>0</v>
      </c>
      <c r="C1283" s="2" t="s">
        <v>512</v>
      </c>
      <c r="D1283" s="2" t="str">
        <f t="shared" si="19"/>
        <v>Error?</v>
      </c>
    </row>
    <row r="1284" spans="1:4">
      <c r="A1284" s="5">
        <v>1225</v>
      </c>
      <c r="B1284" s="924"/>
      <c r="C1284" s="2" t="s">
        <v>512</v>
      </c>
      <c r="D1284" s="2" t="str">
        <f t="shared" si="19"/>
        <v>OK</v>
      </c>
    </row>
    <row r="1285" spans="1:4">
      <c r="A1285" s="1">
        <v>1226</v>
      </c>
      <c r="B1285" s="924">
        <f>'Expenditures 16-24'!K153</f>
        <v>0</v>
      </c>
      <c r="C1285" s="2" t="s">
        <v>512</v>
      </c>
      <c r="D1285" s="2" t="str">
        <f t="shared" si="19"/>
        <v>Error?</v>
      </c>
    </row>
    <row r="1286" spans="1:4">
      <c r="A1286">
        <v>1227</v>
      </c>
      <c r="B1286" s="924">
        <f>'Expenditures 16-24'!K155</f>
        <v>2841527</v>
      </c>
      <c r="D1286" s="2" t="str">
        <f t="shared" si="19"/>
        <v>Error?</v>
      </c>
    </row>
    <row r="1287" spans="1:4">
      <c r="A1287">
        <v>1228</v>
      </c>
      <c r="B1287" s="924">
        <f>'Expenditures 16-24'!K156</f>
        <v>1004563</v>
      </c>
      <c r="C1287" s="2" t="s">
        <v>512</v>
      </c>
      <c r="D1287" s="2" t="str">
        <f t="shared" si="19"/>
        <v>Error?</v>
      </c>
    </row>
    <row r="1288" spans="1:4">
      <c r="A1288" s="5">
        <v>1229</v>
      </c>
      <c r="B1288" s="924"/>
      <c r="C1288" s="2" t="s">
        <v>512</v>
      </c>
      <c r="D1288" s="2" t="str">
        <f t="shared" si="19"/>
        <v>OK</v>
      </c>
    </row>
    <row r="1289" spans="1:4">
      <c r="A1289" s="5">
        <v>1230</v>
      </c>
      <c r="B1289" s="924"/>
      <c r="C1289" s="2" t="s">
        <v>512</v>
      </c>
      <c r="D1289" s="2" t="str">
        <f t="shared" si="19"/>
        <v>OK</v>
      </c>
    </row>
    <row r="1290" spans="1:4">
      <c r="A1290" s="5">
        <v>1231</v>
      </c>
      <c r="B1290" s="924"/>
      <c r="D1290" s="2" t="str">
        <f t="shared" si="19"/>
        <v>OK</v>
      </c>
    </row>
    <row r="1291" spans="1:4">
      <c r="A1291" s="5">
        <v>1232</v>
      </c>
      <c r="B1291" s="924"/>
      <c r="D1291" s="2" t="str">
        <f t="shared" si="19"/>
        <v>OK</v>
      </c>
    </row>
    <row r="1292" spans="1:4">
      <c r="A1292" s="5">
        <v>1233</v>
      </c>
      <c r="B1292" s="924"/>
      <c r="D1292" s="2" t="str">
        <f t="shared" si="19"/>
        <v>OK</v>
      </c>
    </row>
    <row r="1293" spans="1:4">
      <c r="A1293" s="5">
        <v>1234</v>
      </c>
      <c r="B1293" s="924"/>
      <c r="D1293" s="2" t="str">
        <f t="shared" si="19"/>
        <v>OK</v>
      </c>
    </row>
    <row r="1294" spans="1:4">
      <c r="A1294" s="5">
        <v>1235</v>
      </c>
      <c r="B1294" s="924"/>
      <c r="D1294" s="2" t="str">
        <f t="shared" si="19"/>
        <v>OK</v>
      </c>
    </row>
    <row r="1295" spans="1:4">
      <c r="A1295" s="5">
        <v>1236</v>
      </c>
      <c r="B1295" s="924"/>
      <c r="D1295" s="2" t="str">
        <f t="shared" si="19"/>
        <v>OK</v>
      </c>
    </row>
    <row r="1296" spans="1:4">
      <c r="A1296" s="5">
        <v>1237</v>
      </c>
      <c r="B1296" s="924"/>
      <c r="D1296" s="2" t="str">
        <f t="shared" si="19"/>
        <v>OK</v>
      </c>
    </row>
    <row r="1297" spans="1:4">
      <c r="A1297" s="5">
        <v>1238</v>
      </c>
      <c r="B1297" s="924"/>
      <c r="D1297" s="2" t="str">
        <f t="shared" si="19"/>
        <v>OK</v>
      </c>
    </row>
    <row r="1298" spans="1:4">
      <c r="A1298" s="5">
        <v>1239</v>
      </c>
      <c r="B1298" s="924"/>
      <c r="D1298" s="2" t="str">
        <f t="shared" si="19"/>
        <v>OK</v>
      </c>
    </row>
    <row r="1299" spans="1:4">
      <c r="A1299" s="5">
        <v>1240</v>
      </c>
      <c r="B1299" s="924"/>
      <c r="D1299" s="2" t="str">
        <f t="shared" si="19"/>
        <v>OK</v>
      </c>
    </row>
    <row r="1300" spans="1:4">
      <c r="A1300" s="5">
        <v>1241</v>
      </c>
      <c r="B1300" s="924"/>
      <c r="D1300" s="2" t="str">
        <f t="shared" si="19"/>
        <v>OK</v>
      </c>
    </row>
    <row r="1301" spans="1:4">
      <c r="A1301" s="5">
        <v>1242</v>
      </c>
      <c r="B1301" s="924"/>
      <c r="D1301" s="2" t="str">
        <f t="shared" si="19"/>
        <v>OK</v>
      </c>
    </row>
    <row r="1302" spans="1:4">
      <c r="A1302" s="5">
        <v>1243</v>
      </c>
      <c r="B1302" s="924"/>
      <c r="D1302" s="2" t="str">
        <f t="shared" si="19"/>
        <v>OK</v>
      </c>
    </row>
    <row r="1303" spans="1:4">
      <c r="A1303" s="5">
        <v>1244</v>
      </c>
      <c r="B1303" s="924"/>
      <c r="D1303" s="2" t="str">
        <f t="shared" si="19"/>
        <v>OK</v>
      </c>
    </row>
    <row r="1304" spans="1:4">
      <c r="A1304" s="5">
        <v>1245</v>
      </c>
      <c r="B1304" s="924"/>
      <c r="D1304" s="2" t="str">
        <f t="shared" si="19"/>
        <v>OK</v>
      </c>
    </row>
    <row r="1305" spans="1:4">
      <c r="A1305">
        <v>1246</v>
      </c>
      <c r="B1305" s="924">
        <f>'Expenditures 16-24'!E175</f>
        <v>0</v>
      </c>
      <c r="D1305" s="2" t="str">
        <f t="shared" si="19"/>
        <v>Error?</v>
      </c>
    </row>
    <row r="1306" spans="1:4">
      <c r="A1306">
        <v>1247</v>
      </c>
      <c r="B1306" s="924">
        <f>'Expenditures 16-24'!E176</f>
        <v>0</v>
      </c>
      <c r="D1306" s="2" t="str">
        <f t="shared" si="19"/>
        <v>Error?</v>
      </c>
    </row>
    <row r="1307" spans="1:4">
      <c r="A1307">
        <v>1248</v>
      </c>
      <c r="B1307" s="924">
        <f>'Expenditures 16-24'!E178</f>
        <v>0</v>
      </c>
      <c r="D1307" s="2" t="str">
        <f t="shared" si="19"/>
        <v>Error?</v>
      </c>
    </row>
    <row r="1308" spans="1:4">
      <c r="A1308">
        <v>1249</v>
      </c>
      <c r="B1308" s="924">
        <f>'Expenditures 16-24'!H167</f>
        <v>0</v>
      </c>
      <c r="C1308" s="2" t="s">
        <v>512</v>
      </c>
      <c r="D1308" s="2" t="str">
        <f t="shared" si="19"/>
        <v>Error?</v>
      </c>
    </row>
    <row r="1309" spans="1:4">
      <c r="A1309">
        <v>1250</v>
      </c>
      <c r="B1309" s="924">
        <f>'Expenditures 16-24'!H168</f>
        <v>0</v>
      </c>
      <c r="C1309" s="2" t="s">
        <v>512</v>
      </c>
      <c r="D1309" s="2" t="str">
        <f t="shared" si="19"/>
        <v>Error?</v>
      </c>
    </row>
    <row r="1310" spans="1:4">
      <c r="A1310">
        <v>1251</v>
      </c>
      <c r="B1310" s="924">
        <f>'Expenditures 16-24'!H173</f>
        <v>1166131</v>
      </c>
      <c r="D1310" s="2" t="str">
        <f t="shared" si="19"/>
        <v>Error?</v>
      </c>
    </row>
    <row r="1311" spans="1:4">
      <c r="A1311">
        <v>1252</v>
      </c>
      <c r="B1311" s="924">
        <f>'Expenditures 16-24'!H171</f>
        <v>0</v>
      </c>
      <c r="D1311" s="2" t="str">
        <f t="shared" si="19"/>
        <v>Error?</v>
      </c>
    </row>
    <row r="1312" spans="1:4">
      <c r="A1312">
        <v>1253</v>
      </c>
      <c r="B1312" s="924">
        <f>'Expenditures 16-24'!H172</f>
        <v>0</v>
      </c>
      <c r="D1312" s="2" t="str">
        <f t="shared" si="19"/>
        <v>Error?</v>
      </c>
    </row>
    <row r="1313" spans="1:4">
      <c r="A1313">
        <v>1254</v>
      </c>
      <c r="B1313" s="924">
        <f>'Expenditures 16-24'!H174</f>
        <v>2330000</v>
      </c>
      <c r="D1313" s="2" t="str">
        <f t="shared" si="19"/>
        <v>Error?</v>
      </c>
    </row>
    <row r="1314" spans="1:4">
      <c r="A1314">
        <v>1255</v>
      </c>
      <c r="B1314" s="924">
        <f>'Expenditures 16-24'!H175</f>
        <v>1425</v>
      </c>
      <c r="C1314" s="2" t="s">
        <v>512</v>
      </c>
      <c r="D1314" s="2" t="str">
        <f t="shared" si="19"/>
        <v>Error?</v>
      </c>
    </row>
    <row r="1315" spans="1:4">
      <c r="A1315">
        <v>1256</v>
      </c>
      <c r="B1315" s="924">
        <f>'Expenditures 16-24'!H176</f>
        <v>3497556</v>
      </c>
      <c r="D1315" s="2" t="str">
        <f t="shared" si="19"/>
        <v>Error?</v>
      </c>
    </row>
    <row r="1316" spans="1:4">
      <c r="A1316">
        <v>1257</v>
      </c>
      <c r="B1316" s="924">
        <f>'Expenditures 16-24'!H178</f>
        <v>3497556</v>
      </c>
      <c r="D1316" s="2" t="str">
        <f t="shared" si="19"/>
        <v>Error?</v>
      </c>
    </row>
    <row r="1317" spans="1:4">
      <c r="A1317" s="5">
        <v>1258</v>
      </c>
      <c r="B1317" s="924"/>
      <c r="C1317" s="2" t="s">
        <v>512</v>
      </c>
      <c r="D1317" s="2" t="str">
        <f t="shared" si="19"/>
        <v>OK</v>
      </c>
    </row>
    <row r="1318" spans="1:4">
      <c r="A1318" s="5">
        <v>1259</v>
      </c>
      <c r="B1318" s="924"/>
      <c r="C1318" s="2" t="s">
        <v>512</v>
      </c>
      <c r="D1318" s="2" t="str">
        <f t="shared" si="19"/>
        <v>OK</v>
      </c>
    </row>
    <row r="1319" spans="1:4">
      <c r="A1319" s="5">
        <v>1260</v>
      </c>
      <c r="B1319" s="924"/>
      <c r="C1319" s="2" t="s">
        <v>512</v>
      </c>
      <c r="D1319" s="2" t="str">
        <f t="shared" si="19"/>
        <v>OK</v>
      </c>
    </row>
    <row r="1320" spans="1:4">
      <c r="A1320" s="5">
        <v>1261</v>
      </c>
      <c r="B1320" s="924"/>
      <c r="D1320" s="2" t="str">
        <f t="shared" si="19"/>
        <v>OK</v>
      </c>
    </row>
    <row r="1321" spans="1:4">
      <c r="A1321">
        <v>1262</v>
      </c>
      <c r="B1321" s="924">
        <f>'Expenditures 16-24'!K164</f>
        <v>0</v>
      </c>
      <c r="C1321" s="2" t="s">
        <v>512</v>
      </c>
      <c r="D1321" s="2" t="str">
        <f t="shared" si="19"/>
        <v>Error?</v>
      </c>
    </row>
    <row r="1322" spans="1:4">
      <c r="A1322">
        <v>1263</v>
      </c>
      <c r="B1322" s="924">
        <f>'Expenditures 16-24'!K167</f>
        <v>0</v>
      </c>
      <c r="C1322" s="2" t="s">
        <v>512</v>
      </c>
      <c r="D1322" s="2" t="str">
        <f t="shared" si="19"/>
        <v>Error?</v>
      </c>
    </row>
    <row r="1323" spans="1:4">
      <c r="A1323">
        <v>1264</v>
      </c>
      <c r="B1323" s="924">
        <f>'Expenditures 16-24'!K168</f>
        <v>0</v>
      </c>
      <c r="C1323" s="2" t="s">
        <v>512</v>
      </c>
      <c r="D1323" s="2" t="str">
        <f t="shared" si="19"/>
        <v>Error?</v>
      </c>
    </row>
    <row r="1324" spans="1:4">
      <c r="A1324">
        <v>1265</v>
      </c>
      <c r="B1324" s="924">
        <f>'Expenditures 16-24'!K173</f>
        <v>1166131</v>
      </c>
      <c r="C1324" s="2" t="s">
        <v>512</v>
      </c>
      <c r="D1324" s="2" t="str">
        <f t="shared" si="19"/>
        <v>Error?</v>
      </c>
    </row>
    <row r="1325" spans="1:4">
      <c r="A1325">
        <v>1266</v>
      </c>
      <c r="B1325" s="924">
        <f>'Expenditures 16-24'!K171</f>
        <v>0</v>
      </c>
      <c r="C1325" s="2" t="s">
        <v>512</v>
      </c>
      <c r="D1325" s="2" t="str">
        <f t="shared" si="19"/>
        <v>Error?</v>
      </c>
    </row>
    <row r="1326" spans="1:4">
      <c r="A1326">
        <v>1267</v>
      </c>
      <c r="B1326" s="924">
        <f>'Expenditures 16-24'!K172</f>
        <v>0</v>
      </c>
      <c r="C1326" s="2" t="s">
        <v>512</v>
      </c>
      <c r="D1326" s="2" t="str">
        <f t="shared" si="19"/>
        <v>Error?</v>
      </c>
    </row>
    <row r="1327" spans="1:4">
      <c r="A1327">
        <v>1268</v>
      </c>
      <c r="B1327" s="924">
        <f>'Expenditures 16-24'!K174</f>
        <v>2330000</v>
      </c>
      <c r="C1327" s="2" t="s">
        <v>512</v>
      </c>
      <c r="D1327" s="2" t="str">
        <f t="shared" si="19"/>
        <v>Error?</v>
      </c>
    </row>
    <row r="1328" spans="1:4">
      <c r="A1328">
        <v>1269</v>
      </c>
      <c r="B1328" s="924">
        <f>'Expenditures 16-24'!K175</f>
        <v>1425</v>
      </c>
      <c r="C1328" s="2" t="s">
        <v>512</v>
      </c>
      <c r="D1328" s="2" t="str">
        <f t="shared" si="19"/>
        <v>Error?</v>
      </c>
    </row>
    <row r="1329" spans="1:4">
      <c r="A1329">
        <v>1270</v>
      </c>
      <c r="B1329" s="924">
        <f>'Expenditures 16-24'!K176</f>
        <v>3497556</v>
      </c>
      <c r="C1329" s="2" t="s">
        <v>512</v>
      </c>
      <c r="D1329" s="2" t="str">
        <f t="shared" si="19"/>
        <v>Error?</v>
      </c>
    </row>
    <row r="1330" spans="1:4">
      <c r="A1330">
        <v>1271</v>
      </c>
      <c r="B1330" s="924">
        <f>'Expenditures 16-24'!K178</f>
        <v>3497556</v>
      </c>
      <c r="C1330" s="2" t="s">
        <v>512</v>
      </c>
      <c r="D1330" s="2" t="str">
        <f t="shared" si="19"/>
        <v>Error?</v>
      </c>
    </row>
    <row r="1331" spans="1:4">
      <c r="A1331">
        <v>1272</v>
      </c>
      <c r="B1331" s="924">
        <f>'Expenditures 16-24'!K179</f>
        <v>-47672</v>
      </c>
      <c r="C1331" s="2" t="s">
        <v>512</v>
      </c>
      <c r="D1331" s="2" t="str">
        <f t="shared" si="19"/>
        <v>Error?</v>
      </c>
    </row>
    <row r="1332" spans="1:4">
      <c r="A1332" s="5">
        <v>1273</v>
      </c>
      <c r="B1332" s="924"/>
      <c r="C1332" s="2" t="s">
        <v>512</v>
      </c>
      <c r="D1332" s="2" t="str">
        <f t="shared" si="19"/>
        <v>OK</v>
      </c>
    </row>
    <row r="1333" spans="1:4">
      <c r="A1333">
        <v>1274</v>
      </c>
      <c r="B1333" s="924">
        <f>'Expenditures 16-24'!C186</f>
        <v>0</v>
      </c>
      <c r="C1333" s="2" t="s">
        <v>512</v>
      </c>
      <c r="D1333" s="2" t="str">
        <f t="shared" si="19"/>
        <v>Error?</v>
      </c>
    </row>
    <row r="1334" spans="1:4">
      <c r="A1334">
        <v>1275</v>
      </c>
      <c r="B1334" s="924"/>
      <c r="D1334" s="2" t="str">
        <f t="shared" si="19"/>
        <v>OK</v>
      </c>
    </row>
    <row r="1335" spans="1:4">
      <c r="A1335" s="5">
        <v>1276</v>
      </c>
      <c r="B1335" s="924"/>
      <c r="D1335" s="2" t="str">
        <f t="shared" si="19"/>
        <v>OK</v>
      </c>
    </row>
    <row r="1336" spans="1:4">
      <c r="A1336">
        <v>1277</v>
      </c>
      <c r="B1336" s="924">
        <f>'Expenditures 16-24'!C187</f>
        <v>0</v>
      </c>
      <c r="D1336" s="2" t="str">
        <f t="shared" si="19"/>
        <v>Error?</v>
      </c>
    </row>
    <row r="1337" spans="1:4">
      <c r="A1337">
        <v>1278</v>
      </c>
      <c r="B1337" s="924">
        <f>'Expenditures 16-24'!C188</f>
        <v>0</v>
      </c>
      <c r="D1337" s="2" t="str">
        <f t="shared" si="19"/>
        <v>Error?</v>
      </c>
    </row>
    <row r="1338" spans="1:4">
      <c r="A1338">
        <v>1279</v>
      </c>
      <c r="B1338" s="924">
        <f>'Expenditures 16-24'!C214</f>
        <v>0</v>
      </c>
      <c r="D1338" s="2" t="str">
        <f t="shared" si="19"/>
        <v>Error?</v>
      </c>
    </row>
    <row r="1339" spans="1:4">
      <c r="A1339">
        <v>1280</v>
      </c>
      <c r="B1339" s="924">
        <f>'Expenditures 16-24'!D186</f>
        <v>0</v>
      </c>
      <c r="C1339" s="2" t="s">
        <v>512</v>
      </c>
      <c r="D1339" s="2" t="str">
        <f t="shared" si="19"/>
        <v>Error?</v>
      </c>
    </row>
    <row r="1340" spans="1:4">
      <c r="A1340" s="5">
        <v>1281</v>
      </c>
      <c r="B1340" s="924"/>
      <c r="C1340" s="2" t="s">
        <v>512</v>
      </c>
      <c r="D1340" s="2" t="str">
        <f t="shared" si="19"/>
        <v>OK</v>
      </c>
    </row>
    <row r="1341" spans="1:4">
      <c r="A1341" s="5">
        <v>1282</v>
      </c>
      <c r="B1341" s="924"/>
      <c r="D1341" s="2" t="str">
        <f t="shared" ref="D1341:D1404" si="20">IF(ISBLANK(B1341),"OK",IF(A1341-B1341=0,"OK","Error?"))</f>
        <v>OK</v>
      </c>
    </row>
    <row r="1342" spans="1:4">
      <c r="A1342">
        <v>1283</v>
      </c>
      <c r="B1342" s="924">
        <f>'Expenditures 16-24'!D187</f>
        <v>0</v>
      </c>
      <c r="D1342" s="2" t="str">
        <f t="shared" si="20"/>
        <v>Error?</v>
      </c>
    </row>
    <row r="1343" spans="1:4">
      <c r="A1343">
        <v>1284</v>
      </c>
      <c r="B1343" s="924">
        <f>'Expenditures 16-24'!D188</f>
        <v>0</v>
      </c>
      <c r="D1343" s="2" t="str">
        <f t="shared" si="20"/>
        <v>Error?</v>
      </c>
    </row>
    <row r="1344" spans="1:4">
      <c r="A1344">
        <v>1285</v>
      </c>
      <c r="B1344" s="924">
        <f>'Expenditures 16-24'!D214</f>
        <v>0</v>
      </c>
      <c r="D1344" s="2" t="str">
        <f t="shared" si="20"/>
        <v>Error?</v>
      </c>
    </row>
    <row r="1345" spans="1:4">
      <c r="A1345">
        <v>1286</v>
      </c>
      <c r="B1345" s="924">
        <f>'Expenditures 16-24'!E186</f>
        <v>2596718</v>
      </c>
      <c r="C1345" s="2" t="s">
        <v>512</v>
      </c>
      <c r="D1345" s="2" t="str">
        <f t="shared" si="20"/>
        <v>Error?</v>
      </c>
    </row>
    <row r="1346" spans="1:4">
      <c r="A1346" s="5">
        <v>1287</v>
      </c>
      <c r="B1346" s="924"/>
      <c r="C1346" s="2" t="s">
        <v>512</v>
      </c>
      <c r="D1346" s="2" t="str">
        <f t="shared" si="20"/>
        <v>OK</v>
      </c>
    </row>
    <row r="1347" spans="1:4">
      <c r="A1347" s="5">
        <v>1288</v>
      </c>
      <c r="B1347" s="924"/>
      <c r="D1347" s="2" t="str">
        <f t="shared" si="20"/>
        <v>OK</v>
      </c>
    </row>
    <row r="1348" spans="1:4">
      <c r="A1348">
        <v>1289</v>
      </c>
      <c r="B1348" s="924">
        <f>'Expenditures 16-24'!E187</f>
        <v>0</v>
      </c>
      <c r="D1348" s="2" t="str">
        <f t="shared" si="20"/>
        <v>Error?</v>
      </c>
    </row>
    <row r="1349" spans="1:4">
      <c r="A1349">
        <v>1290</v>
      </c>
      <c r="B1349" s="924">
        <f>'Expenditures 16-24'!E188</f>
        <v>2596718</v>
      </c>
      <c r="D1349" s="2" t="str">
        <f t="shared" si="20"/>
        <v>Error?</v>
      </c>
    </row>
    <row r="1350" spans="1:4">
      <c r="A1350">
        <v>1291</v>
      </c>
      <c r="B1350" s="924">
        <f>'Expenditures 16-24'!E200</f>
        <v>0</v>
      </c>
      <c r="D1350" s="2" t="str">
        <f t="shared" si="20"/>
        <v>Error?</v>
      </c>
    </row>
    <row r="1351" spans="1:4">
      <c r="A1351">
        <v>1292</v>
      </c>
      <c r="B1351" s="924">
        <f>'Expenditures 16-24'!E214</f>
        <v>2596718</v>
      </c>
      <c r="C1351" s="2" t="s">
        <v>512</v>
      </c>
      <c r="D1351" s="2" t="str">
        <f t="shared" si="20"/>
        <v>Error?</v>
      </c>
    </row>
    <row r="1352" spans="1:4">
      <c r="A1352">
        <v>1293</v>
      </c>
      <c r="B1352" s="924">
        <f>'Expenditures 16-24'!F186</f>
        <v>643</v>
      </c>
      <c r="C1352" s="2" t="s">
        <v>512</v>
      </c>
      <c r="D1352" s="2" t="str">
        <f t="shared" si="20"/>
        <v>Error?</v>
      </c>
    </row>
    <row r="1353" spans="1:4">
      <c r="A1353" s="5">
        <v>1294</v>
      </c>
      <c r="B1353" s="924"/>
      <c r="C1353" s="2" t="s">
        <v>512</v>
      </c>
      <c r="D1353" s="2" t="str">
        <f t="shared" si="20"/>
        <v>OK</v>
      </c>
    </row>
    <row r="1354" spans="1:4">
      <c r="A1354" s="5">
        <v>1295</v>
      </c>
      <c r="B1354" s="924"/>
      <c r="D1354" s="2" t="str">
        <f t="shared" si="20"/>
        <v>OK</v>
      </c>
    </row>
    <row r="1355" spans="1:4">
      <c r="A1355">
        <v>1296</v>
      </c>
      <c r="B1355" s="924">
        <f>'Expenditures 16-24'!F187</f>
        <v>0</v>
      </c>
      <c r="D1355" s="2" t="str">
        <f t="shared" si="20"/>
        <v>Error?</v>
      </c>
    </row>
    <row r="1356" spans="1:4">
      <c r="A1356">
        <v>1297</v>
      </c>
      <c r="B1356" s="924">
        <f>'Expenditures 16-24'!F188</f>
        <v>643</v>
      </c>
      <c r="D1356" s="2" t="str">
        <f t="shared" si="20"/>
        <v>Error?</v>
      </c>
    </row>
    <row r="1357" spans="1:4">
      <c r="A1357">
        <v>1298</v>
      </c>
      <c r="B1357" s="924">
        <f>'Expenditures 16-24'!F214</f>
        <v>643</v>
      </c>
      <c r="D1357" s="2" t="str">
        <f t="shared" si="20"/>
        <v>Error?</v>
      </c>
    </row>
    <row r="1358" spans="1:4">
      <c r="A1358">
        <v>1299</v>
      </c>
      <c r="B1358" s="924">
        <f>'Expenditures 16-24'!G186</f>
        <v>0</v>
      </c>
      <c r="C1358" s="2" t="s">
        <v>512</v>
      </c>
      <c r="D1358" s="2" t="str">
        <f t="shared" si="20"/>
        <v>Error?</v>
      </c>
    </row>
    <row r="1359" spans="1:4">
      <c r="A1359" s="5">
        <v>1300</v>
      </c>
      <c r="B1359" s="924"/>
      <c r="C1359" s="2" t="s">
        <v>512</v>
      </c>
      <c r="D1359" s="2" t="str">
        <f t="shared" si="20"/>
        <v>OK</v>
      </c>
    </row>
    <row r="1360" spans="1:4">
      <c r="A1360" s="5">
        <v>1301</v>
      </c>
      <c r="B1360" s="924"/>
      <c r="D1360" s="2" t="str">
        <f t="shared" si="20"/>
        <v>OK</v>
      </c>
    </row>
    <row r="1361" spans="1:4">
      <c r="A1361">
        <v>1302</v>
      </c>
      <c r="B1361" s="924">
        <f>'Expenditures 16-24'!G187</f>
        <v>0</v>
      </c>
      <c r="D1361" s="2" t="str">
        <f t="shared" si="20"/>
        <v>Error?</v>
      </c>
    </row>
    <row r="1362" spans="1:4">
      <c r="A1362">
        <v>1303</v>
      </c>
      <c r="B1362" s="924">
        <f>'Expenditures 16-24'!G188</f>
        <v>0</v>
      </c>
      <c r="D1362" s="2" t="str">
        <f t="shared" si="20"/>
        <v>Error?</v>
      </c>
    </row>
    <row r="1363" spans="1:4">
      <c r="A1363">
        <v>1304</v>
      </c>
      <c r="B1363" s="924">
        <f>'Expenditures 16-24'!G214</f>
        <v>0</v>
      </c>
      <c r="D1363" s="2" t="str">
        <f t="shared" si="20"/>
        <v>Error?</v>
      </c>
    </row>
    <row r="1364" spans="1:4">
      <c r="A1364">
        <v>1305</v>
      </c>
      <c r="B1364" s="924">
        <f>'Expenditures 16-24'!H186</f>
        <v>0</v>
      </c>
      <c r="C1364" s="2" t="s">
        <v>512</v>
      </c>
      <c r="D1364" s="2" t="str">
        <f t="shared" si="20"/>
        <v>Error?</v>
      </c>
    </row>
    <row r="1365" spans="1:4">
      <c r="A1365" s="5">
        <v>1306</v>
      </c>
      <c r="B1365" s="924"/>
      <c r="C1365" s="2" t="s">
        <v>512</v>
      </c>
      <c r="D1365" s="2" t="str">
        <f t="shared" si="20"/>
        <v>OK</v>
      </c>
    </row>
    <row r="1366" spans="1:4">
      <c r="A1366" s="5">
        <v>1307</v>
      </c>
      <c r="B1366" s="924"/>
      <c r="D1366" s="2" t="str">
        <f t="shared" si="20"/>
        <v>OK</v>
      </c>
    </row>
    <row r="1367" spans="1:4">
      <c r="A1367">
        <v>1308</v>
      </c>
      <c r="B1367" s="924">
        <f>'Expenditures 16-24'!H187</f>
        <v>0</v>
      </c>
      <c r="D1367" s="2" t="str">
        <f t="shared" si="20"/>
        <v>Error?</v>
      </c>
    </row>
    <row r="1368" spans="1:4">
      <c r="A1368">
        <v>1309</v>
      </c>
      <c r="B1368" s="924">
        <f>'Expenditures 16-24'!H188</f>
        <v>0</v>
      </c>
      <c r="D1368" s="2" t="str">
        <f t="shared" si="20"/>
        <v>Error?</v>
      </c>
    </row>
    <row r="1369" spans="1:4">
      <c r="A1369">
        <v>1310</v>
      </c>
      <c r="B1369" s="924">
        <f>'Expenditures 16-24'!H203</f>
        <v>0</v>
      </c>
      <c r="D1369" s="2" t="str">
        <f t="shared" si="20"/>
        <v>Error?</v>
      </c>
    </row>
    <row r="1370" spans="1:4">
      <c r="A1370">
        <v>1311</v>
      </c>
      <c r="B1370" s="924">
        <f>'Expenditures 16-24'!H204</f>
        <v>0</v>
      </c>
      <c r="C1370" s="2" t="s">
        <v>512</v>
      </c>
      <c r="D1370" s="2" t="str">
        <f t="shared" si="20"/>
        <v>Error?</v>
      </c>
    </row>
    <row r="1371" spans="1:4">
      <c r="A1371">
        <v>1312</v>
      </c>
      <c r="B1371" s="924">
        <f>'Expenditures 16-24'!H207</f>
        <v>0</v>
      </c>
      <c r="D1371" s="2" t="str">
        <f t="shared" si="20"/>
        <v>Error?</v>
      </c>
    </row>
    <row r="1372" spans="1:4">
      <c r="A1372" s="5">
        <v>1313</v>
      </c>
      <c r="B1372" s="924"/>
      <c r="D1372" s="2" t="str">
        <f t="shared" si="20"/>
        <v>OK</v>
      </c>
    </row>
    <row r="1373" spans="1:4">
      <c r="A1373">
        <v>1314</v>
      </c>
      <c r="B1373" s="924">
        <f>'Expenditures 16-24'!H212</f>
        <v>0</v>
      </c>
      <c r="D1373" s="2" t="str">
        <f t="shared" si="20"/>
        <v>Error?</v>
      </c>
    </row>
    <row r="1374" spans="1:4">
      <c r="A1374">
        <v>1315</v>
      </c>
      <c r="B1374" s="924">
        <f>'Expenditures 16-24'!H214</f>
        <v>0</v>
      </c>
      <c r="D1374" s="2" t="str">
        <f t="shared" si="20"/>
        <v>Error?</v>
      </c>
    </row>
    <row r="1375" spans="1:4">
      <c r="A1375">
        <v>1316</v>
      </c>
      <c r="B1375" s="924">
        <f>'Expenditures 16-24'!K186</f>
        <v>2597361</v>
      </c>
      <c r="C1375" s="2" t="s">
        <v>512</v>
      </c>
      <c r="D1375" s="2" t="str">
        <f t="shared" si="20"/>
        <v>Error?</v>
      </c>
    </row>
    <row r="1376" spans="1:4">
      <c r="A1376" s="5">
        <v>1317</v>
      </c>
      <c r="B1376" s="924"/>
      <c r="C1376" s="2" t="s">
        <v>512</v>
      </c>
      <c r="D1376" s="2" t="str">
        <f t="shared" si="20"/>
        <v>OK</v>
      </c>
    </row>
    <row r="1377" spans="1:4">
      <c r="A1377" s="5">
        <v>1318</v>
      </c>
      <c r="B1377" s="924"/>
      <c r="C1377" s="2" t="s">
        <v>512</v>
      </c>
      <c r="D1377" s="2" t="str">
        <f t="shared" si="20"/>
        <v>OK</v>
      </c>
    </row>
    <row r="1378" spans="1:4">
      <c r="A1378">
        <v>1319</v>
      </c>
      <c r="B1378" s="924">
        <f>'Expenditures 16-24'!K187</f>
        <v>0</v>
      </c>
      <c r="D1378" s="2" t="str">
        <f t="shared" si="20"/>
        <v>Error?</v>
      </c>
    </row>
    <row r="1379" spans="1:4">
      <c r="A1379">
        <v>1320</v>
      </c>
      <c r="B1379" s="924">
        <f>'Expenditures 16-24'!K188</f>
        <v>2597361</v>
      </c>
      <c r="D1379" s="2" t="str">
        <f t="shared" si="20"/>
        <v>Error?</v>
      </c>
    </row>
    <row r="1380" spans="1:4">
      <c r="A1380">
        <v>1321</v>
      </c>
      <c r="B1380" s="924">
        <f>'Expenditures 16-24'!K200</f>
        <v>0</v>
      </c>
      <c r="C1380" s="2" t="s">
        <v>512</v>
      </c>
      <c r="D1380" s="2" t="str">
        <f t="shared" si="20"/>
        <v>Error?</v>
      </c>
    </row>
    <row r="1381" spans="1:4">
      <c r="A1381">
        <v>1322</v>
      </c>
      <c r="B1381" s="924">
        <f>'Expenditures 16-24'!K203</f>
        <v>0</v>
      </c>
      <c r="C1381" s="2" t="s">
        <v>512</v>
      </c>
      <c r="D1381" s="2" t="str">
        <f t="shared" si="20"/>
        <v>Error?</v>
      </c>
    </row>
    <row r="1382" spans="1:4">
      <c r="A1382">
        <v>1323</v>
      </c>
      <c r="B1382" s="924">
        <f>'Expenditures 16-24'!K204</f>
        <v>0</v>
      </c>
      <c r="C1382" s="2" t="s">
        <v>512</v>
      </c>
      <c r="D1382" s="2" t="str">
        <f t="shared" si="20"/>
        <v>Error?</v>
      </c>
    </row>
    <row r="1383" spans="1:4">
      <c r="A1383">
        <v>1324</v>
      </c>
      <c r="B1383" s="924">
        <f>'Expenditures 16-24'!K207</f>
        <v>0</v>
      </c>
      <c r="C1383" s="2" t="s">
        <v>512</v>
      </c>
      <c r="D1383" s="2" t="str">
        <f t="shared" si="20"/>
        <v>Error?</v>
      </c>
    </row>
    <row r="1384" spans="1:4">
      <c r="A1384" s="5">
        <v>1325</v>
      </c>
      <c r="B1384" s="924"/>
      <c r="C1384" s="2" t="s">
        <v>512</v>
      </c>
      <c r="D1384" s="2" t="str">
        <f t="shared" si="20"/>
        <v>OK</v>
      </c>
    </row>
    <row r="1385" spans="1:4">
      <c r="A1385">
        <v>1326</v>
      </c>
      <c r="B1385" s="924">
        <f>'Expenditures 16-24'!K212</f>
        <v>0</v>
      </c>
      <c r="C1385" s="2" t="s">
        <v>512</v>
      </c>
      <c r="D1385" s="2" t="str">
        <f t="shared" si="20"/>
        <v>Error?</v>
      </c>
    </row>
    <row r="1386" spans="1:4">
      <c r="A1386">
        <v>1327</v>
      </c>
      <c r="B1386" s="924">
        <f>'Expenditures 16-24'!K214</f>
        <v>2597361</v>
      </c>
      <c r="D1386" s="2" t="str">
        <f t="shared" si="20"/>
        <v>Error?</v>
      </c>
    </row>
    <row r="1387" spans="1:4">
      <c r="A1387">
        <v>1328</v>
      </c>
      <c r="B1387" s="924">
        <f>'Expenditures 16-24'!K215</f>
        <v>-175979</v>
      </c>
      <c r="C1387" s="2" t="s">
        <v>512</v>
      </c>
      <c r="D1387" s="2" t="str">
        <f t="shared" si="20"/>
        <v>Error?</v>
      </c>
    </row>
    <row r="1388" spans="1:4">
      <c r="A1388" s="5">
        <v>1329</v>
      </c>
      <c r="B1388" s="924"/>
      <c r="C1388" s="2" t="s">
        <v>512</v>
      </c>
      <c r="D1388" s="2" t="str">
        <f t="shared" si="20"/>
        <v>OK</v>
      </c>
    </row>
    <row r="1389" spans="1:4">
      <c r="A1389" s="5">
        <v>1330</v>
      </c>
      <c r="B1389" s="924"/>
      <c r="C1389" s="2" t="s">
        <v>512</v>
      </c>
      <c r="D1389" s="2" t="str">
        <f t="shared" si="20"/>
        <v>OK</v>
      </c>
    </row>
    <row r="1390" spans="1:4">
      <c r="A1390" s="5">
        <v>1331</v>
      </c>
      <c r="B1390" s="924"/>
      <c r="D1390" s="2" t="str">
        <f t="shared" si="20"/>
        <v>OK</v>
      </c>
    </row>
    <row r="1391" spans="1:4">
      <c r="A1391" s="5">
        <v>1332</v>
      </c>
      <c r="B1391" s="924"/>
      <c r="D1391" s="2" t="str">
        <f t="shared" si="20"/>
        <v>OK</v>
      </c>
    </row>
    <row r="1392" spans="1:4">
      <c r="A1392" s="5">
        <v>1333</v>
      </c>
      <c r="B1392" s="924"/>
      <c r="D1392" s="2" t="str">
        <f t="shared" si="20"/>
        <v>OK</v>
      </c>
    </row>
    <row r="1393" spans="1:4">
      <c r="A1393" s="5">
        <v>1334</v>
      </c>
      <c r="B1393" s="924"/>
      <c r="D1393" s="2" t="str">
        <f t="shared" si="20"/>
        <v>OK</v>
      </c>
    </row>
    <row r="1394" spans="1:4">
      <c r="A1394">
        <v>1335</v>
      </c>
      <c r="B1394" s="924">
        <f>'Expenditures 16-24'!D229</f>
        <v>0</v>
      </c>
      <c r="D1394" s="2" t="str">
        <f t="shared" si="20"/>
        <v>Error?</v>
      </c>
    </row>
    <row r="1395" spans="1:4">
      <c r="A1395" s="5">
        <v>1336</v>
      </c>
      <c r="B1395" s="924"/>
      <c r="D1395" s="2" t="str">
        <f t="shared" si="20"/>
        <v>OK</v>
      </c>
    </row>
    <row r="1396" spans="1:4">
      <c r="A1396" s="5">
        <v>1337</v>
      </c>
      <c r="B1396" s="924"/>
      <c r="D1396" s="2" t="str">
        <f t="shared" si="20"/>
        <v>OK</v>
      </c>
    </row>
    <row r="1397" spans="1:4">
      <c r="A1397" s="5">
        <v>1338</v>
      </c>
      <c r="B1397" s="924"/>
      <c r="D1397" s="2" t="str">
        <f t="shared" si="20"/>
        <v>OK</v>
      </c>
    </row>
    <row r="1398" spans="1:4">
      <c r="A1398" s="5">
        <v>1339</v>
      </c>
      <c r="B1398" s="924"/>
      <c r="D1398" s="2" t="str">
        <f t="shared" si="20"/>
        <v>OK</v>
      </c>
    </row>
    <row r="1399" spans="1:4">
      <c r="A1399" s="5">
        <v>1340</v>
      </c>
      <c r="B1399" s="924"/>
      <c r="D1399" s="2" t="str">
        <f t="shared" si="20"/>
        <v>OK</v>
      </c>
    </row>
    <row r="1400" spans="1:4">
      <c r="A1400">
        <v>1341</v>
      </c>
      <c r="B1400" s="924">
        <f>'Expenditures 16-24'!D231</f>
        <v>0</v>
      </c>
      <c r="D1400" s="2" t="str">
        <f t="shared" si="20"/>
        <v>Error?</v>
      </c>
    </row>
    <row r="1401" spans="1:4">
      <c r="A1401" s="5">
        <v>1342</v>
      </c>
      <c r="B1401" s="924"/>
      <c r="D1401" s="2" t="str">
        <f t="shared" si="20"/>
        <v>OK</v>
      </c>
    </row>
    <row r="1402" spans="1:4">
      <c r="A1402" s="5">
        <v>1343</v>
      </c>
      <c r="B1402" s="924"/>
      <c r="D1402" s="2" t="str">
        <f t="shared" si="20"/>
        <v>OK</v>
      </c>
    </row>
    <row r="1403" spans="1:4">
      <c r="A1403" s="5">
        <v>1344</v>
      </c>
      <c r="B1403" s="924"/>
      <c r="D1403" s="2" t="str">
        <f t="shared" si="20"/>
        <v>OK</v>
      </c>
    </row>
    <row r="1404" spans="1:4">
      <c r="A1404">
        <v>1345</v>
      </c>
      <c r="B1404" s="924">
        <f>'Expenditures 16-24'!D225</f>
        <v>0</v>
      </c>
      <c r="D1404" s="2" t="str">
        <f t="shared" si="20"/>
        <v>Error?</v>
      </c>
    </row>
    <row r="1405" spans="1:4">
      <c r="A1405">
        <v>1346</v>
      </c>
      <c r="B1405" s="924">
        <f>'Expenditures 16-24'!D226</f>
        <v>5032</v>
      </c>
      <c r="D1405" s="2" t="str">
        <f t="shared" ref="D1405:D1468" si="21">IF(ISBLANK(B1405),"OK",IF(A1405-B1405=0,"OK","Error?"))</f>
        <v>Error?</v>
      </c>
    </row>
    <row r="1406" spans="1:4">
      <c r="A1406">
        <v>1347</v>
      </c>
      <c r="B1406" s="924">
        <f>'Expenditures 16-24'!D227</f>
        <v>15536</v>
      </c>
      <c r="D1406" s="2" t="str">
        <f t="shared" si="21"/>
        <v>Error?</v>
      </c>
    </row>
    <row r="1407" spans="1:4">
      <c r="A1407">
        <v>1348</v>
      </c>
      <c r="B1407" s="924">
        <f>'Expenditures 16-24'!D228</f>
        <v>1928</v>
      </c>
      <c r="D1407" s="2" t="str">
        <f t="shared" si="21"/>
        <v>Error?</v>
      </c>
    </row>
    <row r="1408" spans="1:4">
      <c r="A1408">
        <v>1349</v>
      </c>
      <c r="B1408" s="924">
        <f>'Expenditures 16-24'!D233</f>
        <v>323636</v>
      </c>
      <c r="D1408" s="2" t="str">
        <f t="shared" si="21"/>
        <v>Error?</v>
      </c>
    </row>
    <row r="1409" spans="1:5">
      <c r="A1409">
        <v>1350</v>
      </c>
      <c r="B1409" s="924">
        <f>'Expenditures 16-24'!D236</f>
        <v>4145</v>
      </c>
      <c r="D1409" s="2" t="str">
        <f t="shared" si="21"/>
        <v>Error?</v>
      </c>
    </row>
    <row r="1410" spans="1:5">
      <c r="A1410">
        <v>1351</v>
      </c>
      <c r="B1410" s="924">
        <f>'Expenditures 16-24'!D237</f>
        <v>2907</v>
      </c>
      <c r="C1410" s="2" t="s">
        <v>512</v>
      </c>
      <c r="D1410" s="2" t="str">
        <f t="shared" si="21"/>
        <v>Error?</v>
      </c>
    </row>
    <row r="1411" spans="1:5">
      <c r="A1411">
        <v>1352</v>
      </c>
      <c r="B1411" s="924">
        <f>'Expenditures 16-24'!D238</f>
        <v>21639</v>
      </c>
      <c r="D1411" s="2" t="str">
        <f t="shared" si="21"/>
        <v>Error?</v>
      </c>
    </row>
    <row r="1412" spans="1:5">
      <c r="A1412">
        <v>1353</v>
      </c>
      <c r="B1412" s="924">
        <f>'Expenditures 16-24'!D239</f>
        <v>2067</v>
      </c>
      <c r="D1412" s="2" t="str">
        <f t="shared" si="21"/>
        <v>Error?</v>
      </c>
    </row>
    <row r="1413" spans="1:5">
      <c r="A1413">
        <v>1354</v>
      </c>
      <c r="B1413" s="924">
        <f>'Expenditures 16-24'!D240</f>
        <v>3874</v>
      </c>
      <c r="D1413" s="2" t="str">
        <f t="shared" si="21"/>
        <v>Error?</v>
      </c>
    </row>
    <row r="1414" spans="1:5">
      <c r="A1414">
        <v>1355</v>
      </c>
      <c r="B1414" s="924">
        <f>'Expenditures 16-24'!D241</f>
        <v>4393</v>
      </c>
      <c r="D1414" s="2" t="str">
        <f t="shared" si="21"/>
        <v>Error?</v>
      </c>
    </row>
    <row r="1415" spans="1:5">
      <c r="A1415">
        <v>1356</v>
      </c>
      <c r="B1415" s="924">
        <f>'Expenditures 16-24'!D242</f>
        <v>39025</v>
      </c>
      <c r="D1415" s="2" t="str">
        <f t="shared" si="21"/>
        <v>Error?</v>
      </c>
    </row>
    <row r="1416" spans="1:5">
      <c r="A1416">
        <v>1357</v>
      </c>
      <c r="B1416" s="924">
        <f>'Expenditures 16-24'!D244</f>
        <v>7964</v>
      </c>
      <c r="D1416" s="2" t="str">
        <f t="shared" si="21"/>
        <v>Error?</v>
      </c>
    </row>
    <row r="1417" spans="1:5">
      <c r="A1417">
        <v>1358</v>
      </c>
      <c r="B1417" s="924">
        <f>'Expenditures 16-24'!D245</f>
        <v>37010</v>
      </c>
      <c r="C1417" s="2" t="s">
        <v>512</v>
      </c>
      <c r="D1417" s="2" t="str">
        <f t="shared" si="21"/>
        <v>Error?</v>
      </c>
    </row>
    <row r="1418" spans="1:5">
      <c r="A1418">
        <v>1359</v>
      </c>
      <c r="B1418" s="924">
        <f>'Expenditures 16-24'!D246</f>
        <v>0</v>
      </c>
      <c r="D1418" s="2" t="str">
        <f t="shared" si="21"/>
        <v>Error?</v>
      </c>
    </row>
    <row r="1419" spans="1:5">
      <c r="A1419">
        <v>1360</v>
      </c>
      <c r="B1419" s="924">
        <f>'Expenditures 16-24'!D247</f>
        <v>44974</v>
      </c>
      <c r="D1419" s="2" t="str">
        <f t="shared" si="21"/>
        <v>Error?</v>
      </c>
    </row>
    <row r="1420" spans="1:5">
      <c r="A1420" s="1">
        <v>1361</v>
      </c>
      <c r="B1420" s="924">
        <f>'Expenditures 16-24'!D249</f>
        <v>0</v>
      </c>
      <c r="D1420" s="2" t="str">
        <f t="shared" si="21"/>
        <v>Error?</v>
      </c>
      <c r="E1420" s="4" t="s">
        <v>1777</v>
      </c>
    </row>
    <row r="1421" spans="1:5">
      <c r="A1421" s="1">
        <v>1362</v>
      </c>
      <c r="B1421" s="924">
        <f>'Expenditures 16-24'!D250</f>
        <v>11173</v>
      </c>
      <c r="C1421" s="2" t="s">
        <v>512</v>
      </c>
      <c r="D1421" s="2" t="str">
        <f t="shared" si="21"/>
        <v>Error?</v>
      </c>
      <c r="E1421" s="4" t="s">
        <v>1777</v>
      </c>
    </row>
    <row r="1422" spans="1:5">
      <c r="A1422">
        <v>1363</v>
      </c>
      <c r="B1422" s="924">
        <f>'Expenditures 16-24'!D254</f>
        <v>11173</v>
      </c>
      <c r="D1422" s="2" t="str">
        <f t="shared" si="21"/>
        <v>Error?</v>
      </c>
    </row>
    <row r="1423" spans="1:5">
      <c r="A1423">
        <v>1364</v>
      </c>
      <c r="B1423" s="924">
        <f>'Expenditures 16-24'!D256</f>
        <v>57615</v>
      </c>
      <c r="D1423" s="2" t="str">
        <f t="shared" si="21"/>
        <v>Error?</v>
      </c>
    </row>
    <row r="1424" spans="1:5">
      <c r="A1424">
        <v>1365</v>
      </c>
      <c r="B1424" s="924">
        <f>'Expenditures 16-24'!D257</f>
        <v>0</v>
      </c>
      <c r="C1424" s="2" t="s">
        <v>512</v>
      </c>
      <c r="D1424" s="2" t="str">
        <f t="shared" si="21"/>
        <v>Error?</v>
      </c>
    </row>
    <row r="1425" spans="1:4">
      <c r="A1425">
        <v>1366</v>
      </c>
      <c r="B1425" s="924">
        <f>'Expenditures 16-24'!D258</f>
        <v>57615</v>
      </c>
      <c r="D1425" s="2" t="str">
        <f t="shared" si="21"/>
        <v>Error?</v>
      </c>
    </row>
    <row r="1426" spans="1:4">
      <c r="A1426">
        <v>1367</v>
      </c>
      <c r="B1426" s="924">
        <f>'Expenditures 16-24'!D260</f>
        <v>1160</v>
      </c>
      <c r="D1426" s="2" t="str">
        <f t="shared" si="21"/>
        <v>Error?</v>
      </c>
    </row>
    <row r="1427" spans="1:4">
      <c r="A1427">
        <v>1368</v>
      </c>
      <c r="B1427" s="924">
        <f>'Expenditures 16-24'!D261</f>
        <v>18639</v>
      </c>
      <c r="C1427" s="2" t="s">
        <v>512</v>
      </c>
      <c r="D1427" s="2" t="str">
        <f t="shared" si="21"/>
        <v>Error?</v>
      </c>
    </row>
    <row r="1428" spans="1:4">
      <c r="A1428">
        <v>1369</v>
      </c>
      <c r="B1428" s="924">
        <f>'Expenditures 16-24'!D262</f>
        <v>0</v>
      </c>
      <c r="D1428" s="2" t="str">
        <f t="shared" si="21"/>
        <v>Error?</v>
      </c>
    </row>
    <row r="1429" spans="1:4">
      <c r="A1429">
        <v>1370</v>
      </c>
      <c r="B1429" s="924">
        <f>'Expenditures 16-24'!D263</f>
        <v>185760</v>
      </c>
      <c r="D1429" s="2" t="str">
        <f t="shared" si="21"/>
        <v>Error?</v>
      </c>
    </row>
    <row r="1430" spans="1:4">
      <c r="A1430">
        <v>1371</v>
      </c>
      <c r="B1430" s="924">
        <f>'Expenditures 16-24'!D264</f>
        <v>0</v>
      </c>
      <c r="D1430" s="2" t="str">
        <f t="shared" si="21"/>
        <v>Error?</v>
      </c>
    </row>
    <row r="1431" spans="1:4">
      <c r="A1431">
        <v>1372</v>
      </c>
      <c r="B1431" s="924">
        <f>'Expenditures 16-24'!D265</f>
        <v>38028</v>
      </c>
      <c r="D1431" s="2" t="str">
        <f t="shared" si="21"/>
        <v>Error?</v>
      </c>
    </row>
    <row r="1432" spans="1:4">
      <c r="A1432">
        <v>1373</v>
      </c>
      <c r="B1432" s="924">
        <f>'Expenditures 16-24'!D266</f>
        <v>0</v>
      </c>
      <c r="D1432" s="2" t="str">
        <f t="shared" si="21"/>
        <v>Error?</v>
      </c>
    </row>
    <row r="1433" spans="1:4">
      <c r="A1433" s="5">
        <v>1374</v>
      </c>
      <c r="B1433" s="924"/>
      <c r="D1433" s="2" t="str">
        <f t="shared" si="21"/>
        <v>OK</v>
      </c>
    </row>
    <row r="1434" spans="1:4">
      <c r="A1434">
        <v>1375</v>
      </c>
      <c r="B1434" s="924">
        <f>'Expenditures 16-24'!D267</f>
        <v>243587</v>
      </c>
      <c r="D1434" s="2" t="str">
        <f t="shared" si="21"/>
        <v>Error?</v>
      </c>
    </row>
    <row r="1435" spans="1:4">
      <c r="A1435">
        <v>1376</v>
      </c>
      <c r="B1435" s="924">
        <f>'Expenditures 16-24'!D269</f>
        <v>0</v>
      </c>
      <c r="D1435" s="2" t="str">
        <f t="shared" si="21"/>
        <v>Error?</v>
      </c>
    </row>
    <row r="1436" spans="1:4">
      <c r="A1436">
        <v>1377</v>
      </c>
      <c r="B1436" s="924">
        <f>'Expenditures 16-24'!D270</f>
        <v>0</v>
      </c>
      <c r="C1436" s="2" t="s">
        <v>512</v>
      </c>
      <c r="D1436" s="2" t="str">
        <f t="shared" si="21"/>
        <v>Error?</v>
      </c>
    </row>
    <row r="1437" spans="1:4">
      <c r="A1437">
        <v>1378</v>
      </c>
      <c r="B1437" s="924">
        <f>'Expenditures 16-24'!D271</f>
        <v>0</v>
      </c>
      <c r="D1437" s="2" t="str">
        <f t="shared" si="21"/>
        <v>Error?</v>
      </c>
    </row>
    <row r="1438" spans="1:4">
      <c r="A1438">
        <v>1379</v>
      </c>
      <c r="B1438" s="924">
        <f>'Expenditures 16-24'!D272</f>
        <v>0</v>
      </c>
      <c r="D1438" s="2" t="str">
        <f t="shared" si="21"/>
        <v>Error?</v>
      </c>
    </row>
    <row r="1439" spans="1:4">
      <c r="A1439" s="5">
        <v>1380</v>
      </c>
      <c r="B1439" s="924"/>
      <c r="D1439" s="2" t="str">
        <f t="shared" si="21"/>
        <v>OK</v>
      </c>
    </row>
    <row r="1440" spans="1:4">
      <c r="A1440">
        <v>1381</v>
      </c>
      <c r="B1440" s="924">
        <f>'Expenditures 16-24'!D273</f>
        <v>0</v>
      </c>
      <c r="D1440" s="2" t="str">
        <f t="shared" si="21"/>
        <v>Error?</v>
      </c>
    </row>
    <row r="1441" spans="1:4">
      <c r="A1441" s="5">
        <v>1382</v>
      </c>
      <c r="B1441" s="924"/>
      <c r="D1441" s="2" t="str">
        <f t="shared" si="21"/>
        <v>OK</v>
      </c>
    </row>
    <row r="1442" spans="1:4">
      <c r="A1442">
        <v>1383</v>
      </c>
      <c r="B1442" s="924">
        <f>'Expenditures 16-24'!D274</f>
        <v>0</v>
      </c>
      <c r="D1442" s="2" t="str">
        <f t="shared" si="21"/>
        <v>Error?</v>
      </c>
    </row>
    <row r="1443" spans="1:4">
      <c r="A1443">
        <v>1384</v>
      </c>
      <c r="B1443" s="924">
        <f>'Expenditures 16-24'!D275</f>
        <v>0</v>
      </c>
      <c r="D1443" s="2" t="str">
        <f t="shared" si="21"/>
        <v>Error?</v>
      </c>
    </row>
    <row r="1444" spans="1:4">
      <c r="A1444">
        <v>1385</v>
      </c>
      <c r="B1444" s="924">
        <f>'Expenditures 16-24'!D276</f>
        <v>396374</v>
      </c>
      <c r="C1444" s="2" t="s">
        <v>512</v>
      </c>
      <c r="D1444" s="2" t="str">
        <f t="shared" si="21"/>
        <v>Error?</v>
      </c>
    </row>
    <row r="1445" spans="1:4">
      <c r="A1445">
        <v>1386</v>
      </c>
      <c r="B1445" s="924">
        <f>'Expenditures 16-24'!D277</f>
        <v>0</v>
      </c>
      <c r="D1445" s="2" t="str">
        <f t="shared" si="21"/>
        <v>Error?</v>
      </c>
    </row>
    <row r="1446" spans="1:4">
      <c r="A1446">
        <v>1387</v>
      </c>
      <c r="B1446" s="924">
        <f>'Expenditures 16-24'!D292</f>
        <v>720010</v>
      </c>
      <c r="C1446" s="2" t="s">
        <v>512</v>
      </c>
      <c r="D1446" s="2" t="str">
        <f t="shared" si="21"/>
        <v>Error?</v>
      </c>
    </row>
    <row r="1447" spans="1:4">
      <c r="A1447">
        <v>1388</v>
      </c>
      <c r="B1447" s="924">
        <f>'Expenditures 16-24'!H285</f>
        <v>0</v>
      </c>
      <c r="D1447" s="2" t="str">
        <f t="shared" si="21"/>
        <v>Error?</v>
      </c>
    </row>
    <row r="1448" spans="1:4">
      <c r="A1448">
        <v>1389</v>
      </c>
      <c r="B1448" s="924">
        <f>'Expenditures 16-24'!H286</f>
        <v>0</v>
      </c>
      <c r="C1448" s="2" t="s">
        <v>512</v>
      </c>
      <c r="D1448" s="2" t="str">
        <f t="shared" si="21"/>
        <v>Error?</v>
      </c>
    </row>
    <row r="1449" spans="1:4">
      <c r="A1449">
        <v>1390</v>
      </c>
      <c r="B1449" s="924">
        <f>'Expenditures 16-24'!H289</f>
        <v>0</v>
      </c>
      <c r="D1449" s="2" t="str">
        <f t="shared" si="21"/>
        <v>Error?</v>
      </c>
    </row>
    <row r="1450" spans="1:4">
      <c r="A1450">
        <v>1391</v>
      </c>
      <c r="B1450" s="924">
        <f>'Expenditures 16-24'!H290</f>
        <v>0</v>
      </c>
      <c r="D1450" s="2" t="str">
        <f t="shared" si="21"/>
        <v>Error?</v>
      </c>
    </row>
    <row r="1451" spans="1:4">
      <c r="A1451" s="5">
        <v>1392</v>
      </c>
      <c r="B1451" s="924"/>
      <c r="D1451" s="2" t="str">
        <f t="shared" si="21"/>
        <v>OK</v>
      </c>
    </row>
    <row r="1452" spans="1:4">
      <c r="A1452">
        <v>1393</v>
      </c>
      <c r="B1452" s="924">
        <f>'Expenditures 16-24'!H292</f>
        <v>0</v>
      </c>
      <c r="C1452" s="2" t="s">
        <v>512</v>
      </c>
      <c r="D1452" s="2" t="str">
        <f t="shared" si="21"/>
        <v>Error?</v>
      </c>
    </row>
    <row r="1453" spans="1:4">
      <c r="A1453" s="5">
        <v>1394</v>
      </c>
      <c r="B1453" s="924"/>
      <c r="D1453" s="2" t="str">
        <f t="shared" si="21"/>
        <v>OK</v>
      </c>
    </row>
    <row r="1454" spans="1:4">
      <c r="A1454" s="5">
        <v>1395</v>
      </c>
      <c r="B1454" s="924"/>
      <c r="C1454" s="2" t="s">
        <v>512</v>
      </c>
      <c r="D1454" s="2" t="str">
        <f t="shared" si="21"/>
        <v>OK</v>
      </c>
    </row>
    <row r="1455" spans="1:4">
      <c r="A1455" s="5">
        <v>1396</v>
      </c>
      <c r="B1455" s="924"/>
      <c r="D1455" s="2" t="str">
        <f t="shared" si="21"/>
        <v>OK</v>
      </c>
    </row>
    <row r="1456" spans="1:4">
      <c r="A1456" s="5">
        <v>1397</v>
      </c>
      <c r="B1456" s="924"/>
      <c r="D1456" s="2" t="str">
        <f t="shared" si="21"/>
        <v>OK</v>
      </c>
    </row>
    <row r="1457" spans="1:4">
      <c r="A1457" s="5">
        <v>1398</v>
      </c>
      <c r="B1457" s="924"/>
      <c r="D1457" s="2" t="str">
        <f t="shared" si="21"/>
        <v>OK</v>
      </c>
    </row>
    <row r="1458" spans="1:4">
      <c r="A1458">
        <v>1399</v>
      </c>
      <c r="B1458" s="924">
        <f>'Expenditures 16-24'!K229</f>
        <v>0</v>
      </c>
      <c r="D1458" s="2" t="str">
        <f t="shared" si="21"/>
        <v>Error?</v>
      </c>
    </row>
    <row r="1459" spans="1:4">
      <c r="A1459" s="5">
        <v>1400</v>
      </c>
      <c r="B1459" s="924"/>
      <c r="D1459" s="2" t="str">
        <f t="shared" si="21"/>
        <v>OK</v>
      </c>
    </row>
    <row r="1460" spans="1:4">
      <c r="A1460" s="5">
        <v>1401</v>
      </c>
      <c r="B1460" s="924"/>
      <c r="C1460" s="2" t="s">
        <v>512</v>
      </c>
      <c r="D1460" s="2" t="str">
        <f t="shared" si="21"/>
        <v>OK</v>
      </c>
    </row>
    <row r="1461" spans="1:4">
      <c r="A1461" s="5">
        <v>1402</v>
      </c>
      <c r="B1461" s="924"/>
      <c r="D1461" s="2" t="str">
        <f t="shared" si="21"/>
        <v>OK</v>
      </c>
    </row>
    <row r="1462" spans="1:4">
      <c r="A1462" s="5">
        <v>1403</v>
      </c>
      <c r="B1462" s="924"/>
      <c r="D1462" s="2" t="str">
        <f t="shared" si="21"/>
        <v>OK</v>
      </c>
    </row>
    <row r="1463" spans="1:4">
      <c r="A1463" s="5">
        <v>1404</v>
      </c>
      <c r="B1463" s="924"/>
      <c r="D1463" s="2" t="str">
        <f t="shared" si="21"/>
        <v>OK</v>
      </c>
    </row>
    <row r="1464" spans="1:4">
      <c r="A1464">
        <v>1405</v>
      </c>
      <c r="B1464" s="924">
        <f>'Expenditures 16-24'!K231</f>
        <v>0</v>
      </c>
      <c r="D1464" s="2" t="str">
        <f t="shared" si="21"/>
        <v>Error?</v>
      </c>
    </row>
    <row r="1465" spans="1:4">
      <c r="A1465" s="5">
        <v>1406</v>
      </c>
      <c r="B1465" s="924"/>
      <c r="D1465" s="2" t="str">
        <f t="shared" si="21"/>
        <v>OK</v>
      </c>
    </row>
    <row r="1466" spans="1:4">
      <c r="A1466" s="5">
        <v>1407</v>
      </c>
      <c r="B1466" s="924"/>
      <c r="C1466" s="2" t="s">
        <v>512</v>
      </c>
      <c r="D1466" s="2" t="str">
        <f t="shared" si="21"/>
        <v>OK</v>
      </c>
    </row>
    <row r="1467" spans="1:4">
      <c r="A1467" s="5">
        <v>1408</v>
      </c>
      <c r="B1467" s="924"/>
      <c r="D1467" s="2" t="str">
        <f t="shared" si="21"/>
        <v>OK</v>
      </c>
    </row>
    <row r="1468" spans="1:4">
      <c r="A1468">
        <v>1409</v>
      </c>
      <c r="B1468" s="924">
        <f>'Expenditures 16-24'!K225</f>
        <v>0</v>
      </c>
      <c r="D1468" s="2" t="str">
        <f t="shared" si="21"/>
        <v>Error?</v>
      </c>
    </row>
    <row r="1469" spans="1:4">
      <c r="A1469">
        <v>1410</v>
      </c>
      <c r="B1469" s="924">
        <f>'Expenditures 16-24'!K226</f>
        <v>5032</v>
      </c>
      <c r="D1469" s="2" t="str">
        <f t="shared" ref="D1469:D1532" si="22">IF(ISBLANK(B1469),"OK",IF(A1469-B1469=0,"OK","Error?"))</f>
        <v>Error?</v>
      </c>
    </row>
    <row r="1470" spans="1:4">
      <c r="A1470">
        <v>1411</v>
      </c>
      <c r="B1470" s="924">
        <f>'Expenditures 16-24'!K227</f>
        <v>15536</v>
      </c>
      <c r="C1470" s="2" t="s">
        <v>512</v>
      </c>
      <c r="D1470" s="2" t="str">
        <f t="shared" si="22"/>
        <v>Error?</v>
      </c>
    </row>
    <row r="1471" spans="1:4">
      <c r="A1471">
        <v>1412</v>
      </c>
      <c r="B1471" s="924">
        <f>'Expenditures 16-24'!K228</f>
        <v>1928</v>
      </c>
      <c r="C1471" s="2" t="s">
        <v>512</v>
      </c>
      <c r="D1471" s="2" t="str">
        <f t="shared" si="22"/>
        <v>Error?</v>
      </c>
    </row>
    <row r="1472" spans="1:4">
      <c r="A1472">
        <v>1413</v>
      </c>
      <c r="B1472" s="924">
        <f>'Expenditures 16-24'!K233</f>
        <v>323636</v>
      </c>
      <c r="C1472" s="2" t="s">
        <v>512</v>
      </c>
      <c r="D1472" s="2" t="str">
        <f t="shared" si="22"/>
        <v>Error?</v>
      </c>
    </row>
    <row r="1473" spans="1:5">
      <c r="A1473">
        <v>1414</v>
      </c>
      <c r="B1473" s="924">
        <f>'Expenditures 16-24'!K236</f>
        <v>4145</v>
      </c>
      <c r="C1473" s="2" t="s">
        <v>512</v>
      </c>
      <c r="D1473" s="2" t="str">
        <f t="shared" si="22"/>
        <v>Error?</v>
      </c>
    </row>
    <row r="1474" spans="1:5">
      <c r="A1474">
        <v>1415</v>
      </c>
      <c r="B1474" s="924">
        <f>'Expenditures 16-24'!K237</f>
        <v>2907</v>
      </c>
      <c r="C1474" s="2" t="s">
        <v>512</v>
      </c>
      <c r="D1474" s="2" t="str">
        <f t="shared" si="22"/>
        <v>Error?</v>
      </c>
    </row>
    <row r="1475" spans="1:5">
      <c r="A1475">
        <v>1416</v>
      </c>
      <c r="B1475" s="924">
        <f>'Expenditures 16-24'!K238</f>
        <v>21639</v>
      </c>
      <c r="C1475" s="2" t="s">
        <v>512</v>
      </c>
      <c r="D1475" s="2" t="str">
        <f t="shared" si="22"/>
        <v>Error?</v>
      </c>
    </row>
    <row r="1476" spans="1:5">
      <c r="A1476">
        <v>1417</v>
      </c>
      <c r="B1476" s="924">
        <f>'Expenditures 16-24'!K239</f>
        <v>2067</v>
      </c>
      <c r="C1476" s="2" t="s">
        <v>512</v>
      </c>
      <c r="D1476" s="2" t="str">
        <f t="shared" si="22"/>
        <v>Error?</v>
      </c>
    </row>
    <row r="1477" spans="1:5">
      <c r="A1477">
        <v>1418</v>
      </c>
      <c r="B1477" s="924">
        <f>'Expenditures 16-24'!K240</f>
        <v>3874</v>
      </c>
      <c r="C1477" s="2" t="s">
        <v>512</v>
      </c>
      <c r="D1477" s="2" t="str">
        <f t="shared" si="22"/>
        <v>Error?</v>
      </c>
    </row>
    <row r="1478" spans="1:5">
      <c r="A1478">
        <v>1419</v>
      </c>
      <c r="B1478" s="924">
        <f>'Expenditures 16-24'!K241</f>
        <v>4393</v>
      </c>
      <c r="C1478" s="2" t="s">
        <v>512</v>
      </c>
      <c r="D1478" s="2" t="str">
        <f t="shared" si="22"/>
        <v>Error?</v>
      </c>
    </row>
    <row r="1479" spans="1:5">
      <c r="A1479">
        <v>1420</v>
      </c>
      <c r="B1479" s="924">
        <f>'Expenditures 16-24'!K242</f>
        <v>39025</v>
      </c>
      <c r="C1479" s="2" t="s">
        <v>512</v>
      </c>
      <c r="D1479" s="2" t="str">
        <f t="shared" si="22"/>
        <v>Error?</v>
      </c>
    </row>
    <row r="1480" spans="1:5">
      <c r="A1480">
        <v>1421</v>
      </c>
      <c r="B1480" s="924">
        <f>'Expenditures 16-24'!K244</f>
        <v>7964</v>
      </c>
      <c r="C1480" s="2" t="s">
        <v>512</v>
      </c>
      <c r="D1480" s="2" t="str">
        <f t="shared" si="22"/>
        <v>Error?</v>
      </c>
    </row>
    <row r="1481" spans="1:5">
      <c r="A1481">
        <v>1422</v>
      </c>
      <c r="B1481" s="924">
        <f>'Expenditures 16-24'!K245</f>
        <v>37010</v>
      </c>
      <c r="C1481" s="2" t="s">
        <v>512</v>
      </c>
      <c r="D1481" s="2" t="str">
        <f t="shared" si="22"/>
        <v>Error?</v>
      </c>
    </row>
    <row r="1482" spans="1:5">
      <c r="A1482">
        <v>1423</v>
      </c>
      <c r="B1482" s="924">
        <f>'Expenditures 16-24'!K246</f>
        <v>0</v>
      </c>
      <c r="C1482" s="2" t="s">
        <v>512</v>
      </c>
      <c r="D1482" s="2" t="str">
        <f t="shared" si="22"/>
        <v>Error?</v>
      </c>
    </row>
    <row r="1483" spans="1:5">
      <c r="A1483">
        <v>1424</v>
      </c>
      <c r="B1483" s="924">
        <f>'Expenditures 16-24'!K247</f>
        <v>44974</v>
      </c>
      <c r="C1483" s="2" t="s">
        <v>512</v>
      </c>
      <c r="D1483" s="2" t="str">
        <f t="shared" si="22"/>
        <v>Error?</v>
      </c>
    </row>
    <row r="1484" spans="1:5">
      <c r="A1484" s="1">
        <v>1425</v>
      </c>
      <c r="B1484" s="924">
        <f>'Expenditures 16-24'!K249</f>
        <v>0</v>
      </c>
      <c r="C1484" s="2" t="s">
        <v>512</v>
      </c>
      <c r="D1484" s="2" t="str">
        <f t="shared" si="22"/>
        <v>Error?</v>
      </c>
      <c r="E1484" s="4" t="s">
        <v>1777</v>
      </c>
    </row>
    <row r="1485" spans="1:5">
      <c r="A1485" s="1">
        <v>1426</v>
      </c>
      <c r="B1485" s="924">
        <f>'Expenditures 16-24'!K250</f>
        <v>11173</v>
      </c>
      <c r="C1485" s="2" t="s">
        <v>512</v>
      </c>
      <c r="D1485" s="2" t="str">
        <f t="shared" si="22"/>
        <v>Error?</v>
      </c>
      <c r="E1485" s="4" t="s">
        <v>1777</v>
      </c>
    </row>
    <row r="1486" spans="1:5">
      <c r="A1486">
        <v>1427</v>
      </c>
      <c r="B1486" s="924">
        <f>'Expenditures 16-24'!K254</f>
        <v>11173</v>
      </c>
      <c r="C1486" s="2" t="s">
        <v>512</v>
      </c>
      <c r="D1486" s="2" t="str">
        <f t="shared" si="22"/>
        <v>Error?</v>
      </c>
    </row>
    <row r="1487" spans="1:5">
      <c r="A1487">
        <v>1428</v>
      </c>
      <c r="B1487" s="924">
        <f>'Expenditures 16-24'!K256</f>
        <v>57615</v>
      </c>
      <c r="C1487" s="2" t="s">
        <v>512</v>
      </c>
      <c r="D1487" s="2" t="str">
        <f t="shared" si="22"/>
        <v>Error?</v>
      </c>
    </row>
    <row r="1488" spans="1:5">
      <c r="A1488">
        <v>1429</v>
      </c>
      <c r="B1488" s="924">
        <f>'Expenditures 16-24'!K257</f>
        <v>0</v>
      </c>
      <c r="C1488" s="2" t="s">
        <v>512</v>
      </c>
      <c r="D1488" s="2" t="str">
        <f t="shared" si="22"/>
        <v>Error?</v>
      </c>
    </row>
    <row r="1489" spans="1:4">
      <c r="A1489">
        <v>1430</v>
      </c>
      <c r="B1489" s="924">
        <f>'Expenditures 16-24'!K258</f>
        <v>57615</v>
      </c>
      <c r="C1489" s="2" t="s">
        <v>512</v>
      </c>
      <c r="D1489" s="2" t="str">
        <f t="shared" si="22"/>
        <v>Error?</v>
      </c>
    </row>
    <row r="1490" spans="1:4">
      <c r="A1490">
        <v>1431</v>
      </c>
      <c r="B1490" s="924">
        <f>'Expenditures 16-24'!K260</f>
        <v>1160</v>
      </c>
      <c r="C1490" s="2" t="s">
        <v>512</v>
      </c>
      <c r="D1490" s="2" t="str">
        <f t="shared" si="22"/>
        <v>Error?</v>
      </c>
    </row>
    <row r="1491" spans="1:4">
      <c r="A1491">
        <v>1432</v>
      </c>
      <c r="B1491" s="924">
        <f>'Expenditures 16-24'!K261</f>
        <v>18639</v>
      </c>
      <c r="C1491" s="2" t="s">
        <v>512</v>
      </c>
      <c r="D1491" s="2" t="str">
        <f t="shared" si="22"/>
        <v>Error?</v>
      </c>
    </row>
    <row r="1492" spans="1:4">
      <c r="A1492">
        <v>1433</v>
      </c>
      <c r="B1492" s="924">
        <f>'Expenditures 16-24'!K262</f>
        <v>0</v>
      </c>
      <c r="C1492" s="2" t="s">
        <v>512</v>
      </c>
      <c r="D1492" s="2" t="str">
        <f t="shared" si="22"/>
        <v>Error?</v>
      </c>
    </row>
    <row r="1493" spans="1:4">
      <c r="A1493">
        <v>1434</v>
      </c>
      <c r="B1493" s="924">
        <f>'Expenditures 16-24'!K263</f>
        <v>185760</v>
      </c>
      <c r="C1493" s="2" t="s">
        <v>512</v>
      </c>
      <c r="D1493" s="2" t="str">
        <f t="shared" si="22"/>
        <v>Error?</v>
      </c>
    </row>
    <row r="1494" spans="1:4">
      <c r="A1494">
        <v>1435</v>
      </c>
      <c r="B1494" s="924">
        <f>'Expenditures 16-24'!K264</f>
        <v>0</v>
      </c>
      <c r="C1494" s="2" t="s">
        <v>512</v>
      </c>
      <c r="D1494" s="2" t="str">
        <f t="shared" si="22"/>
        <v>Error?</v>
      </c>
    </row>
    <row r="1495" spans="1:4">
      <c r="A1495">
        <v>1436</v>
      </c>
      <c r="B1495" s="924">
        <f>'Expenditures 16-24'!K265</f>
        <v>38028</v>
      </c>
      <c r="C1495" s="2" t="s">
        <v>512</v>
      </c>
      <c r="D1495" s="2" t="str">
        <f t="shared" si="22"/>
        <v>Error?</v>
      </c>
    </row>
    <row r="1496" spans="1:4">
      <c r="A1496">
        <v>1437</v>
      </c>
      <c r="B1496" s="924">
        <f>'Expenditures 16-24'!K266</f>
        <v>0</v>
      </c>
      <c r="C1496" s="2" t="s">
        <v>512</v>
      </c>
      <c r="D1496" s="2" t="str">
        <f t="shared" si="22"/>
        <v>Error?</v>
      </c>
    </row>
    <row r="1497" spans="1:4">
      <c r="A1497" s="5">
        <v>1438</v>
      </c>
      <c r="B1497" s="924"/>
      <c r="C1497" s="2" t="s">
        <v>512</v>
      </c>
      <c r="D1497" s="2" t="str">
        <f t="shared" si="22"/>
        <v>OK</v>
      </c>
    </row>
    <row r="1498" spans="1:4">
      <c r="A1498">
        <v>1439</v>
      </c>
      <c r="B1498" s="924">
        <f>'Expenditures 16-24'!K267</f>
        <v>243587</v>
      </c>
      <c r="C1498" s="2" t="s">
        <v>512</v>
      </c>
      <c r="D1498" s="2" t="str">
        <f t="shared" si="22"/>
        <v>Error?</v>
      </c>
    </row>
    <row r="1499" spans="1:4">
      <c r="A1499">
        <v>1440</v>
      </c>
      <c r="B1499" s="924">
        <f>'Expenditures 16-24'!K269</f>
        <v>0</v>
      </c>
      <c r="D1499" s="2" t="str">
        <f t="shared" si="22"/>
        <v>Error?</v>
      </c>
    </row>
    <row r="1500" spans="1:4">
      <c r="A1500">
        <v>1441</v>
      </c>
      <c r="B1500" s="924">
        <f>'Expenditures 16-24'!K270</f>
        <v>0</v>
      </c>
      <c r="C1500" s="2" t="s">
        <v>512</v>
      </c>
      <c r="D1500" s="2" t="str">
        <f t="shared" si="22"/>
        <v>Error?</v>
      </c>
    </row>
    <row r="1501" spans="1:4">
      <c r="A1501">
        <v>1442</v>
      </c>
      <c r="B1501" s="924">
        <f>'Expenditures 16-24'!K271</f>
        <v>0</v>
      </c>
      <c r="C1501" s="2" t="s">
        <v>512</v>
      </c>
      <c r="D1501" s="2" t="str">
        <f t="shared" si="22"/>
        <v>Error?</v>
      </c>
    </row>
    <row r="1502" spans="1:4">
      <c r="A1502">
        <v>1443</v>
      </c>
      <c r="B1502" s="924">
        <f>'Expenditures 16-24'!K272</f>
        <v>0</v>
      </c>
      <c r="C1502" s="2" t="s">
        <v>512</v>
      </c>
      <c r="D1502" s="2" t="str">
        <f t="shared" si="22"/>
        <v>Error?</v>
      </c>
    </row>
    <row r="1503" spans="1:4">
      <c r="A1503" s="5">
        <v>1444</v>
      </c>
      <c r="B1503" s="924"/>
      <c r="C1503" s="2" t="s">
        <v>512</v>
      </c>
      <c r="D1503" s="2" t="str">
        <f t="shared" si="22"/>
        <v>OK</v>
      </c>
    </row>
    <row r="1504" spans="1:4">
      <c r="A1504">
        <v>1445</v>
      </c>
      <c r="B1504" s="924">
        <f>'Expenditures 16-24'!K273</f>
        <v>0</v>
      </c>
      <c r="C1504" s="2" t="s">
        <v>512</v>
      </c>
      <c r="D1504" s="2" t="str">
        <f t="shared" si="22"/>
        <v>Error?</v>
      </c>
    </row>
    <row r="1505" spans="1:4">
      <c r="A1505" s="5">
        <v>1446</v>
      </c>
      <c r="B1505" s="924"/>
      <c r="D1505" s="2" t="str">
        <f t="shared" si="22"/>
        <v>OK</v>
      </c>
    </row>
    <row r="1506" spans="1:4">
      <c r="A1506">
        <v>1447</v>
      </c>
      <c r="B1506" s="924">
        <f>'Expenditures 16-24'!K274</f>
        <v>0</v>
      </c>
      <c r="C1506" s="2" t="s">
        <v>512</v>
      </c>
      <c r="D1506" s="2" t="str">
        <f t="shared" si="22"/>
        <v>Error?</v>
      </c>
    </row>
    <row r="1507" spans="1:4">
      <c r="A1507">
        <v>1448</v>
      </c>
      <c r="B1507" s="924">
        <f>'Expenditures 16-24'!K275</f>
        <v>0</v>
      </c>
      <c r="D1507" s="2" t="str">
        <f t="shared" si="22"/>
        <v>Error?</v>
      </c>
    </row>
    <row r="1508" spans="1:4">
      <c r="A1508">
        <v>1449</v>
      </c>
      <c r="B1508" s="924">
        <f>'Expenditures 16-24'!K276</f>
        <v>396374</v>
      </c>
      <c r="C1508" s="2" t="s">
        <v>512</v>
      </c>
      <c r="D1508" s="2" t="str">
        <f t="shared" si="22"/>
        <v>Error?</v>
      </c>
    </row>
    <row r="1509" spans="1:4">
      <c r="A1509">
        <v>1450</v>
      </c>
      <c r="B1509" s="924">
        <f>'Expenditures 16-24'!K277</f>
        <v>0</v>
      </c>
      <c r="C1509" s="2" t="s">
        <v>512</v>
      </c>
      <c r="D1509" s="2" t="str">
        <f t="shared" si="22"/>
        <v>Error?</v>
      </c>
    </row>
    <row r="1510" spans="1:4">
      <c r="A1510">
        <v>1451</v>
      </c>
      <c r="B1510" s="924">
        <f>'Expenditures 16-24'!K285</f>
        <v>0</v>
      </c>
      <c r="C1510" s="2" t="s">
        <v>512</v>
      </c>
      <c r="D1510" s="2" t="str">
        <f t="shared" si="22"/>
        <v>Error?</v>
      </c>
    </row>
    <row r="1511" spans="1:4">
      <c r="A1511">
        <v>1452</v>
      </c>
      <c r="B1511" s="924">
        <f>'Expenditures 16-24'!K286</f>
        <v>0</v>
      </c>
      <c r="C1511" s="2" t="s">
        <v>512</v>
      </c>
      <c r="D1511" s="2" t="str">
        <f t="shared" si="22"/>
        <v>Error?</v>
      </c>
    </row>
    <row r="1512" spans="1:4">
      <c r="A1512">
        <v>1453</v>
      </c>
      <c r="B1512" s="924">
        <f>'Expenditures 16-24'!K289</f>
        <v>0</v>
      </c>
      <c r="C1512" s="2" t="s">
        <v>512</v>
      </c>
      <c r="D1512" s="2" t="str">
        <f t="shared" si="22"/>
        <v>Error?</v>
      </c>
    </row>
    <row r="1513" spans="1:4">
      <c r="A1513">
        <v>1454</v>
      </c>
      <c r="B1513" s="924">
        <f>'Expenditures 16-24'!K290</f>
        <v>0</v>
      </c>
      <c r="C1513" s="2" t="s">
        <v>512</v>
      </c>
      <c r="D1513" s="2" t="str">
        <f t="shared" si="22"/>
        <v>Error?</v>
      </c>
    </row>
    <row r="1514" spans="1:4">
      <c r="A1514" s="5">
        <v>1455</v>
      </c>
      <c r="B1514" s="924"/>
      <c r="C1514" s="2" t="s">
        <v>512</v>
      </c>
      <c r="D1514" s="2" t="str">
        <f t="shared" si="22"/>
        <v>OK</v>
      </c>
    </row>
    <row r="1515" spans="1:4">
      <c r="A1515">
        <v>1456</v>
      </c>
      <c r="B1515" s="924">
        <f>'Expenditures 16-24'!K292</f>
        <v>720010</v>
      </c>
      <c r="C1515" s="2" t="s">
        <v>512</v>
      </c>
      <c r="D1515" s="2" t="str">
        <f t="shared" si="22"/>
        <v>Error?</v>
      </c>
    </row>
    <row r="1516" spans="1:4">
      <c r="A1516">
        <v>1457</v>
      </c>
      <c r="B1516" s="924">
        <f>'Expenditures 16-24'!K293</f>
        <v>112386</v>
      </c>
      <c r="D1516" s="2" t="str">
        <f t="shared" si="22"/>
        <v>Error?</v>
      </c>
    </row>
    <row r="1517" spans="1:4">
      <c r="A1517">
        <v>1458</v>
      </c>
      <c r="B1517" s="924">
        <f>'Expenditures 16-24'!C298</f>
        <v>0</v>
      </c>
      <c r="C1517" s="2" t="s">
        <v>512</v>
      </c>
      <c r="D1517" s="2" t="str">
        <f t="shared" si="22"/>
        <v>Error?</v>
      </c>
    </row>
    <row r="1518" spans="1:4">
      <c r="A1518" s="5">
        <v>1459</v>
      </c>
      <c r="B1518" s="924"/>
      <c r="C1518" s="2" t="s">
        <v>512</v>
      </c>
      <c r="D1518" s="2" t="str">
        <f t="shared" si="22"/>
        <v>OK</v>
      </c>
    </row>
    <row r="1519" spans="1:4">
      <c r="A1519" s="5">
        <v>1460</v>
      </c>
      <c r="B1519" s="924"/>
      <c r="D1519" s="2" t="str">
        <f t="shared" si="22"/>
        <v>OK</v>
      </c>
    </row>
    <row r="1520" spans="1:4">
      <c r="A1520">
        <v>1461</v>
      </c>
      <c r="B1520" s="924">
        <f>'Expenditures 16-24'!C299</f>
        <v>0</v>
      </c>
      <c r="D1520" s="2" t="str">
        <f t="shared" si="22"/>
        <v>Error?</v>
      </c>
    </row>
    <row r="1521" spans="1:4">
      <c r="A1521">
        <v>1462</v>
      </c>
      <c r="B1521" s="924">
        <f>'Expenditures 16-24'!C300</f>
        <v>0</v>
      </c>
      <c r="D1521" s="2" t="str">
        <f t="shared" si="22"/>
        <v>Error?</v>
      </c>
    </row>
    <row r="1522" spans="1:4">
      <c r="A1522">
        <v>1463</v>
      </c>
      <c r="B1522" s="924">
        <f>'Expenditures 16-24'!C309</f>
        <v>0</v>
      </c>
      <c r="D1522" s="2" t="str">
        <f t="shared" si="22"/>
        <v>Error?</v>
      </c>
    </row>
    <row r="1523" spans="1:4">
      <c r="A1523">
        <v>1464</v>
      </c>
      <c r="B1523" s="924">
        <f>'Expenditures 16-24'!D298</f>
        <v>0</v>
      </c>
      <c r="C1523" s="2" t="s">
        <v>512</v>
      </c>
      <c r="D1523" s="2" t="str">
        <f t="shared" si="22"/>
        <v>Error?</v>
      </c>
    </row>
    <row r="1524" spans="1:4">
      <c r="A1524" s="5">
        <v>1465</v>
      </c>
      <c r="B1524" s="924"/>
      <c r="C1524" s="2" t="s">
        <v>512</v>
      </c>
      <c r="D1524" s="2" t="str">
        <f t="shared" si="22"/>
        <v>OK</v>
      </c>
    </row>
    <row r="1525" spans="1:4">
      <c r="A1525" s="5">
        <v>1466</v>
      </c>
      <c r="B1525" s="924"/>
      <c r="D1525" s="2" t="str">
        <f t="shared" si="22"/>
        <v>OK</v>
      </c>
    </row>
    <row r="1526" spans="1:4">
      <c r="A1526">
        <v>1467</v>
      </c>
      <c r="B1526" s="924">
        <f>'Expenditures 16-24'!D299</f>
        <v>0</v>
      </c>
      <c r="D1526" s="2" t="str">
        <f t="shared" si="22"/>
        <v>Error?</v>
      </c>
    </row>
    <row r="1527" spans="1:4">
      <c r="A1527">
        <v>1468</v>
      </c>
      <c r="B1527" s="924">
        <f>'Expenditures 16-24'!D300</f>
        <v>0</v>
      </c>
      <c r="D1527" s="2" t="str">
        <f t="shared" si="22"/>
        <v>Error?</v>
      </c>
    </row>
    <row r="1528" spans="1:4">
      <c r="A1528">
        <v>1469</v>
      </c>
      <c r="B1528" s="924">
        <f>'Expenditures 16-24'!D309</f>
        <v>0</v>
      </c>
      <c r="D1528" s="2" t="str">
        <f t="shared" si="22"/>
        <v>Error?</v>
      </c>
    </row>
    <row r="1529" spans="1:4">
      <c r="A1529">
        <v>1470</v>
      </c>
      <c r="B1529" s="924">
        <f>'Expenditures 16-24'!E298</f>
        <v>7453</v>
      </c>
      <c r="C1529" s="2" t="s">
        <v>512</v>
      </c>
      <c r="D1529" s="2" t="str">
        <f t="shared" si="22"/>
        <v>Error?</v>
      </c>
    </row>
    <row r="1530" spans="1:4">
      <c r="A1530" s="5">
        <v>1471</v>
      </c>
      <c r="B1530" s="924"/>
      <c r="C1530" s="2" t="s">
        <v>512</v>
      </c>
      <c r="D1530" s="2" t="str">
        <f t="shared" si="22"/>
        <v>OK</v>
      </c>
    </row>
    <row r="1531" spans="1:4">
      <c r="A1531" s="5">
        <v>1472</v>
      </c>
      <c r="B1531" s="924"/>
      <c r="D1531" s="2" t="str">
        <f t="shared" si="22"/>
        <v>OK</v>
      </c>
    </row>
    <row r="1532" spans="1:4">
      <c r="A1532">
        <v>1473</v>
      </c>
      <c r="B1532" s="924">
        <f>'Expenditures 16-24'!E299</f>
        <v>0</v>
      </c>
      <c r="D1532" s="2" t="str">
        <f t="shared" si="22"/>
        <v>Error?</v>
      </c>
    </row>
    <row r="1533" spans="1:4">
      <c r="A1533">
        <v>1474</v>
      </c>
      <c r="B1533" s="924">
        <f>'Expenditures 16-24'!E300</f>
        <v>7453</v>
      </c>
      <c r="D1533" s="2" t="str">
        <f t="shared" ref="D1533:D1596" si="23">IF(ISBLANK(B1533),"OK",IF(A1533-B1533=0,"OK","Error?"))</f>
        <v>Error?</v>
      </c>
    </row>
    <row r="1534" spans="1:4">
      <c r="A1534">
        <v>1475</v>
      </c>
      <c r="B1534" s="924">
        <f>'Expenditures 16-24'!E309</f>
        <v>7453</v>
      </c>
      <c r="D1534" s="2" t="str">
        <f t="shared" si="23"/>
        <v>Error?</v>
      </c>
    </row>
    <row r="1535" spans="1:4">
      <c r="A1535">
        <v>1476</v>
      </c>
      <c r="B1535" s="924">
        <f>'Expenditures 16-24'!F298</f>
        <v>0</v>
      </c>
      <c r="C1535" s="2" t="s">
        <v>512</v>
      </c>
      <c r="D1535" s="2" t="str">
        <f t="shared" si="23"/>
        <v>Error?</v>
      </c>
    </row>
    <row r="1536" spans="1:4">
      <c r="A1536" s="5">
        <v>1477</v>
      </c>
      <c r="B1536" s="924"/>
      <c r="C1536" s="2" t="s">
        <v>512</v>
      </c>
      <c r="D1536" s="2" t="str">
        <f t="shared" si="23"/>
        <v>OK</v>
      </c>
    </row>
    <row r="1537" spans="1:4">
      <c r="A1537" s="5">
        <v>1478</v>
      </c>
      <c r="B1537" s="924"/>
      <c r="D1537" s="2" t="str">
        <f t="shared" si="23"/>
        <v>OK</v>
      </c>
    </row>
    <row r="1538" spans="1:4">
      <c r="A1538">
        <v>1479</v>
      </c>
      <c r="B1538" s="924">
        <f>'Expenditures 16-24'!F299</f>
        <v>0</v>
      </c>
      <c r="D1538" s="2" t="str">
        <f t="shared" si="23"/>
        <v>Error?</v>
      </c>
    </row>
    <row r="1539" spans="1:4">
      <c r="A1539">
        <v>1480</v>
      </c>
      <c r="B1539" s="924">
        <f>'Expenditures 16-24'!F300</f>
        <v>0</v>
      </c>
      <c r="D1539" s="2" t="str">
        <f t="shared" si="23"/>
        <v>Error?</v>
      </c>
    </row>
    <row r="1540" spans="1:4">
      <c r="A1540">
        <v>1481</v>
      </c>
      <c r="B1540" s="924">
        <f>'Expenditures 16-24'!F309</f>
        <v>0</v>
      </c>
      <c r="D1540" s="2" t="str">
        <f t="shared" si="23"/>
        <v>Error?</v>
      </c>
    </row>
    <row r="1541" spans="1:4">
      <c r="A1541">
        <v>1482</v>
      </c>
      <c r="B1541" s="924">
        <f>'Expenditures 16-24'!G298</f>
        <v>0</v>
      </c>
      <c r="C1541" s="2" t="s">
        <v>512</v>
      </c>
      <c r="D1541" s="2" t="str">
        <f t="shared" si="23"/>
        <v>Error?</v>
      </c>
    </row>
    <row r="1542" spans="1:4">
      <c r="A1542" s="5">
        <v>1483</v>
      </c>
      <c r="B1542" s="924"/>
      <c r="C1542" s="2" t="s">
        <v>512</v>
      </c>
      <c r="D1542" s="2" t="str">
        <f t="shared" si="23"/>
        <v>OK</v>
      </c>
    </row>
    <row r="1543" spans="1:4">
      <c r="A1543" s="5">
        <v>1484</v>
      </c>
      <c r="B1543" s="924"/>
      <c r="D1543" s="2" t="str">
        <f t="shared" si="23"/>
        <v>OK</v>
      </c>
    </row>
    <row r="1544" spans="1:4">
      <c r="A1544">
        <v>1485</v>
      </c>
      <c r="B1544" s="924">
        <f>'Expenditures 16-24'!G299</f>
        <v>0</v>
      </c>
      <c r="D1544" s="2" t="str">
        <f t="shared" si="23"/>
        <v>Error?</v>
      </c>
    </row>
    <row r="1545" spans="1:4">
      <c r="A1545">
        <v>1486</v>
      </c>
      <c r="B1545" s="924">
        <f>'Expenditures 16-24'!G300</f>
        <v>0</v>
      </c>
      <c r="D1545" s="2" t="str">
        <f t="shared" si="23"/>
        <v>Error?</v>
      </c>
    </row>
    <row r="1546" spans="1:4">
      <c r="A1546">
        <v>1487</v>
      </c>
      <c r="B1546" s="924">
        <f>'Expenditures 16-24'!G309</f>
        <v>0</v>
      </c>
      <c r="D1546" s="2" t="str">
        <f t="shared" si="23"/>
        <v>Error?</v>
      </c>
    </row>
    <row r="1547" spans="1:4">
      <c r="A1547">
        <v>1488</v>
      </c>
      <c r="B1547" s="924">
        <f>'Expenditures 16-24'!H298</f>
        <v>1162568</v>
      </c>
      <c r="C1547" s="2" t="s">
        <v>512</v>
      </c>
      <c r="D1547" s="2" t="str">
        <f t="shared" si="23"/>
        <v>Error?</v>
      </c>
    </row>
    <row r="1548" spans="1:4">
      <c r="A1548" s="5">
        <v>1489</v>
      </c>
      <c r="B1548" s="924"/>
      <c r="C1548" s="2" t="s">
        <v>512</v>
      </c>
      <c r="D1548" s="2" t="str">
        <f t="shared" si="23"/>
        <v>OK</v>
      </c>
    </row>
    <row r="1549" spans="1:4">
      <c r="A1549" s="5">
        <v>1490</v>
      </c>
      <c r="B1549" s="924"/>
      <c r="D1549" s="2" t="str">
        <f t="shared" si="23"/>
        <v>OK</v>
      </c>
    </row>
    <row r="1550" spans="1:4">
      <c r="A1550">
        <v>1491</v>
      </c>
      <c r="B1550" s="924">
        <f>'Expenditures 16-24'!H299</f>
        <v>0</v>
      </c>
      <c r="D1550" s="2" t="str">
        <f t="shared" si="23"/>
        <v>Error?</v>
      </c>
    </row>
    <row r="1551" spans="1:4">
      <c r="A1551">
        <v>1492</v>
      </c>
      <c r="B1551" s="924">
        <f>'Expenditures 16-24'!H300</f>
        <v>1162568</v>
      </c>
      <c r="D1551" s="2" t="str">
        <f t="shared" si="23"/>
        <v>Error?</v>
      </c>
    </row>
    <row r="1552" spans="1:4">
      <c r="A1552">
        <v>1493</v>
      </c>
      <c r="B1552" s="924">
        <f>'Expenditures 16-24'!H309</f>
        <v>1162568</v>
      </c>
      <c r="D1552" s="2" t="str">
        <f t="shared" si="23"/>
        <v>Error?</v>
      </c>
    </row>
    <row r="1553" spans="1:4">
      <c r="A1553">
        <v>1494</v>
      </c>
      <c r="B1553" s="924">
        <f>'Expenditures 16-24'!K298</f>
        <v>1170021</v>
      </c>
      <c r="C1553" s="2" t="s">
        <v>512</v>
      </c>
      <c r="D1553" s="2" t="str">
        <f t="shared" si="23"/>
        <v>Error?</v>
      </c>
    </row>
    <row r="1554" spans="1:4">
      <c r="A1554" s="5">
        <v>1495</v>
      </c>
      <c r="B1554" s="924"/>
      <c r="C1554" s="2" t="s">
        <v>512</v>
      </c>
      <c r="D1554" s="2" t="str">
        <f t="shared" si="23"/>
        <v>OK</v>
      </c>
    </row>
    <row r="1555" spans="1:4">
      <c r="A1555" s="5">
        <v>1496</v>
      </c>
      <c r="B1555" s="924"/>
      <c r="C1555" s="2" t="s">
        <v>512</v>
      </c>
      <c r="D1555" s="2" t="str">
        <f t="shared" si="23"/>
        <v>OK</v>
      </c>
    </row>
    <row r="1556" spans="1:4">
      <c r="A1556">
        <v>1497</v>
      </c>
      <c r="B1556" s="924">
        <f>'Expenditures 16-24'!K299</f>
        <v>0</v>
      </c>
      <c r="D1556" s="2" t="str">
        <f t="shared" si="23"/>
        <v>Error?</v>
      </c>
    </row>
    <row r="1557" spans="1:4">
      <c r="A1557">
        <v>1498</v>
      </c>
      <c r="B1557" s="924">
        <f>'Expenditures 16-24'!K300</f>
        <v>1170021</v>
      </c>
      <c r="D1557" s="2" t="str">
        <f t="shared" si="23"/>
        <v>Error?</v>
      </c>
    </row>
    <row r="1558" spans="1:4">
      <c r="A1558">
        <v>1499</v>
      </c>
      <c r="B1558" s="924">
        <f>'Expenditures 16-24'!K309</f>
        <v>1170021</v>
      </c>
      <c r="C1558" s="2" t="s">
        <v>512</v>
      </c>
      <c r="D1558" s="2" t="str">
        <f t="shared" si="23"/>
        <v>Error?</v>
      </c>
    </row>
    <row r="1559" spans="1:4">
      <c r="A1559">
        <v>1500</v>
      </c>
      <c r="B1559" s="924">
        <f>'Expenditures 16-24'!K310</f>
        <v>-163242</v>
      </c>
      <c r="C1559" s="2" t="s">
        <v>512</v>
      </c>
      <c r="D1559" s="2" t="str">
        <f t="shared" si="23"/>
        <v>Error?</v>
      </c>
    </row>
    <row r="1560" spans="1:4">
      <c r="A1560" s="5">
        <v>1501</v>
      </c>
      <c r="B1560" s="924"/>
      <c r="C1560" s="2" t="s">
        <v>512</v>
      </c>
      <c r="D1560" s="2" t="str">
        <f t="shared" si="23"/>
        <v>OK</v>
      </c>
    </row>
    <row r="1561" spans="1:4">
      <c r="A1561" s="5">
        <v>1502</v>
      </c>
      <c r="B1561" s="924"/>
      <c r="C1561" s="2" t="s">
        <v>512</v>
      </c>
      <c r="D1561" s="2" t="str">
        <f t="shared" si="23"/>
        <v>OK</v>
      </c>
    </row>
    <row r="1562" spans="1:4">
      <c r="A1562" s="5">
        <v>1503</v>
      </c>
      <c r="B1562" s="924"/>
      <c r="D1562" s="2" t="str">
        <f t="shared" si="23"/>
        <v>OK</v>
      </c>
    </row>
    <row r="1563" spans="1:4">
      <c r="A1563" s="5">
        <v>1504</v>
      </c>
      <c r="B1563" s="924"/>
      <c r="D1563" s="2" t="str">
        <f t="shared" si="23"/>
        <v>OK</v>
      </c>
    </row>
    <row r="1564" spans="1:4">
      <c r="A1564" s="5">
        <v>1505</v>
      </c>
      <c r="B1564" s="924"/>
      <c r="D1564" s="2" t="str">
        <f t="shared" si="23"/>
        <v>OK</v>
      </c>
    </row>
    <row r="1565" spans="1:4">
      <c r="A1565" s="5">
        <v>1506</v>
      </c>
      <c r="B1565" s="924"/>
      <c r="D1565" s="2" t="str">
        <f t="shared" si="23"/>
        <v>OK</v>
      </c>
    </row>
    <row r="1566" spans="1:4">
      <c r="A1566" s="5">
        <v>1507</v>
      </c>
      <c r="B1566" s="924"/>
      <c r="D1566" s="2" t="str">
        <f t="shared" si="23"/>
        <v>OK</v>
      </c>
    </row>
    <row r="1567" spans="1:4">
      <c r="A1567" s="5">
        <v>1508</v>
      </c>
      <c r="B1567" s="924"/>
      <c r="D1567" s="2" t="str">
        <f t="shared" si="23"/>
        <v>OK</v>
      </c>
    </row>
    <row r="1568" spans="1:4">
      <c r="A1568" s="5">
        <v>1509</v>
      </c>
      <c r="B1568" s="924"/>
      <c r="D1568" s="2" t="str">
        <f t="shared" si="23"/>
        <v>OK</v>
      </c>
    </row>
    <row r="1569" spans="1:4">
      <c r="A1569" s="5">
        <v>1510</v>
      </c>
      <c r="B1569" s="924"/>
      <c r="C1569" s="2" t="s">
        <v>512</v>
      </c>
      <c r="D1569" s="2" t="str">
        <f t="shared" si="23"/>
        <v>OK</v>
      </c>
    </row>
    <row r="1570" spans="1:4">
      <c r="A1570" s="5">
        <v>1511</v>
      </c>
      <c r="B1570" s="924"/>
      <c r="C1570" s="2" t="s">
        <v>512</v>
      </c>
      <c r="D1570" s="2" t="str">
        <f t="shared" si="23"/>
        <v>OK</v>
      </c>
    </row>
    <row r="1571" spans="1:4">
      <c r="A1571" s="5">
        <v>1512</v>
      </c>
      <c r="B1571" s="924"/>
      <c r="D1571" s="2" t="str">
        <f t="shared" si="23"/>
        <v>OK</v>
      </c>
    </row>
    <row r="1572" spans="1:4">
      <c r="A1572" s="5">
        <v>1513</v>
      </c>
      <c r="B1572" s="924"/>
      <c r="C1572" s="2" t="s">
        <v>512</v>
      </c>
      <c r="D1572" s="2" t="str">
        <f t="shared" si="23"/>
        <v>OK</v>
      </c>
    </row>
    <row r="1573" spans="1:4">
      <c r="A1573" s="5">
        <v>1514</v>
      </c>
      <c r="B1573" s="924"/>
      <c r="C1573" s="2" t="s">
        <v>512</v>
      </c>
      <c r="D1573" s="2" t="str">
        <f t="shared" si="23"/>
        <v>OK</v>
      </c>
    </row>
    <row r="1574" spans="1:4">
      <c r="A1574" s="5">
        <v>1515</v>
      </c>
      <c r="B1574" s="924"/>
      <c r="C1574" s="2" t="s">
        <v>512</v>
      </c>
      <c r="D1574" s="2" t="str">
        <f t="shared" si="23"/>
        <v>OK</v>
      </c>
    </row>
    <row r="1575" spans="1:4">
      <c r="A1575" s="5">
        <v>1516</v>
      </c>
      <c r="B1575" s="924"/>
      <c r="C1575" s="2" t="s">
        <v>512</v>
      </c>
      <c r="D1575" s="2" t="str">
        <f t="shared" si="23"/>
        <v>OK</v>
      </c>
    </row>
    <row r="1576" spans="1:4">
      <c r="A1576" s="5">
        <v>1517</v>
      </c>
      <c r="B1576" s="924"/>
      <c r="C1576" s="2" t="s">
        <v>512</v>
      </c>
      <c r="D1576" s="2" t="str">
        <f t="shared" si="23"/>
        <v>OK</v>
      </c>
    </row>
    <row r="1577" spans="1:4">
      <c r="A1577" s="5">
        <v>1518</v>
      </c>
      <c r="B1577" s="924"/>
      <c r="C1577" s="2" t="s">
        <v>512</v>
      </c>
      <c r="D1577" s="2" t="str">
        <f t="shared" si="23"/>
        <v>OK</v>
      </c>
    </row>
    <row r="1578" spans="1:4">
      <c r="A1578" s="5">
        <v>1519</v>
      </c>
      <c r="B1578" s="924"/>
      <c r="D1578" s="2" t="str">
        <f t="shared" si="23"/>
        <v>OK</v>
      </c>
    </row>
    <row r="1579" spans="1:4">
      <c r="A1579" s="5">
        <v>1520</v>
      </c>
      <c r="B1579" s="924"/>
      <c r="D1579" s="2" t="str">
        <f t="shared" si="23"/>
        <v>OK</v>
      </c>
    </row>
    <row r="1580" spans="1:4">
      <c r="A1580" s="5">
        <v>1521</v>
      </c>
      <c r="B1580" s="924"/>
      <c r="D1580" s="2" t="str">
        <f t="shared" si="23"/>
        <v>OK</v>
      </c>
    </row>
    <row r="1581" spans="1:4">
      <c r="A1581" s="5">
        <v>1522</v>
      </c>
      <c r="B1581" s="924"/>
      <c r="D1581" s="2" t="str">
        <f t="shared" si="23"/>
        <v>OK</v>
      </c>
    </row>
    <row r="1582" spans="1:4">
      <c r="A1582" s="5">
        <v>1523</v>
      </c>
      <c r="B1582" s="924"/>
      <c r="D1582" s="2" t="str">
        <f t="shared" si="23"/>
        <v>OK</v>
      </c>
    </row>
    <row r="1583" spans="1:4">
      <c r="A1583" s="5">
        <v>1524</v>
      </c>
      <c r="B1583" s="924"/>
      <c r="D1583" s="2" t="str">
        <f t="shared" si="23"/>
        <v>OK</v>
      </c>
    </row>
    <row r="1584" spans="1:4">
      <c r="A1584" s="5">
        <v>1525</v>
      </c>
      <c r="B1584" s="924"/>
      <c r="D1584" s="2" t="str">
        <f t="shared" si="23"/>
        <v>OK</v>
      </c>
    </row>
    <row r="1585" spans="1:4">
      <c r="A1585" s="5">
        <v>1526</v>
      </c>
      <c r="B1585" s="924"/>
      <c r="D1585" s="2" t="str">
        <f t="shared" si="23"/>
        <v>OK</v>
      </c>
    </row>
    <row r="1586" spans="1:4">
      <c r="A1586" s="5">
        <v>1527</v>
      </c>
      <c r="B1586" s="924"/>
      <c r="D1586" s="2" t="str">
        <f t="shared" si="23"/>
        <v>OK</v>
      </c>
    </row>
    <row r="1587" spans="1:4">
      <c r="A1587" s="5">
        <v>1528</v>
      </c>
      <c r="B1587" s="924"/>
      <c r="D1587" s="2" t="str">
        <f t="shared" si="23"/>
        <v>OK</v>
      </c>
    </row>
    <row r="1588" spans="1:4">
      <c r="A1588" s="5">
        <v>1529</v>
      </c>
      <c r="B1588" s="924"/>
      <c r="D1588" s="2" t="str">
        <f t="shared" si="23"/>
        <v>OK</v>
      </c>
    </row>
    <row r="1589" spans="1:4">
      <c r="A1589" s="5">
        <v>1530</v>
      </c>
      <c r="B1589" s="924"/>
      <c r="D1589" s="2" t="str">
        <f t="shared" si="23"/>
        <v>OK</v>
      </c>
    </row>
    <row r="1590" spans="1:4">
      <c r="A1590" s="5">
        <v>1531</v>
      </c>
      <c r="B1590" s="924"/>
      <c r="D1590" s="2" t="str">
        <f t="shared" si="23"/>
        <v>OK</v>
      </c>
    </row>
    <row r="1591" spans="1:4">
      <c r="A1591" s="5">
        <v>1532</v>
      </c>
      <c r="B1591" s="924"/>
      <c r="D1591" s="2" t="str">
        <f t="shared" si="23"/>
        <v>OK</v>
      </c>
    </row>
    <row r="1592" spans="1:4">
      <c r="A1592" s="5">
        <v>1533</v>
      </c>
      <c r="B1592" s="924"/>
      <c r="D1592" s="2" t="str">
        <f t="shared" si="23"/>
        <v>OK</v>
      </c>
    </row>
    <row r="1593" spans="1:4">
      <c r="A1593" s="5">
        <v>1534</v>
      </c>
      <c r="B1593" s="924"/>
      <c r="D1593" s="2" t="str">
        <f t="shared" si="23"/>
        <v>OK</v>
      </c>
    </row>
    <row r="1594" spans="1:4">
      <c r="A1594" s="5">
        <v>1535</v>
      </c>
      <c r="B1594" s="924"/>
      <c r="D1594" s="2" t="str">
        <f t="shared" si="23"/>
        <v>OK</v>
      </c>
    </row>
    <row r="1595" spans="1:4">
      <c r="A1595" s="5">
        <v>1536</v>
      </c>
      <c r="B1595" s="924"/>
      <c r="D1595" s="2" t="str">
        <f t="shared" si="23"/>
        <v>OK</v>
      </c>
    </row>
    <row r="1596" spans="1:4">
      <c r="A1596" s="5">
        <v>1537</v>
      </c>
      <c r="B1596" s="924"/>
      <c r="D1596" s="2" t="str">
        <f t="shared" si="23"/>
        <v>OK</v>
      </c>
    </row>
    <row r="1597" spans="1:4">
      <c r="A1597" s="5">
        <v>1538</v>
      </c>
      <c r="B1597" s="924"/>
      <c r="D1597" s="2" t="str">
        <f t="shared" ref="D1597:D1660" si="24">IF(ISBLANK(B1597),"OK",IF(A1597-B1597=0,"OK","Error?"))</f>
        <v>OK</v>
      </c>
    </row>
    <row r="1598" spans="1:4">
      <c r="A1598" s="5">
        <v>1539</v>
      </c>
      <c r="B1598" s="924"/>
      <c r="D1598" s="2" t="str">
        <f t="shared" si="24"/>
        <v>OK</v>
      </c>
    </row>
    <row r="1599" spans="1:4">
      <c r="A1599" s="5">
        <v>1540</v>
      </c>
      <c r="B1599" s="924"/>
      <c r="D1599" s="2" t="str">
        <f t="shared" si="24"/>
        <v>OK</v>
      </c>
    </row>
    <row r="1600" spans="1:4">
      <c r="A1600" s="5">
        <v>1541</v>
      </c>
      <c r="B1600" s="924"/>
      <c r="D1600" s="2" t="str">
        <f t="shared" si="24"/>
        <v>OK</v>
      </c>
    </row>
    <row r="1601" spans="1:4">
      <c r="A1601" s="5">
        <v>1542</v>
      </c>
      <c r="B1601" s="924"/>
      <c r="D1601" s="2" t="str">
        <f t="shared" si="24"/>
        <v>OK</v>
      </c>
    </row>
    <row r="1602" spans="1:4">
      <c r="A1602" s="5">
        <v>1543</v>
      </c>
      <c r="B1602" s="924"/>
      <c r="D1602" s="2" t="str">
        <f t="shared" si="24"/>
        <v>OK</v>
      </c>
    </row>
    <row r="1603" spans="1:4">
      <c r="A1603" s="5">
        <v>1544</v>
      </c>
      <c r="B1603" s="924"/>
      <c r="D1603" s="2" t="str">
        <f t="shared" si="24"/>
        <v>OK</v>
      </c>
    </row>
    <row r="1604" spans="1:4">
      <c r="A1604" s="5">
        <v>1545</v>
      </c>
      <c r="B1604" s="924"/>
      <c r="D1604" s="2" t="str">
        <f t="shared" si="24"/>
        <v>OK</v>
      </c>
    </row>
    <row r="1605" spans="1:4">
      <c r="A1605" s="5">
        <v>1546</v>
      </c>
      <c r="B1605" s="924"/>
      <c r="D1605" s="2" t="str">
        <f t="shared" si="24"/>
        <v>OK</v>
      </c>
    </row>
    <row r="1606" spans="1:4">
      <c r="A1606" s="5">
        <v>1547</v>
      </c>
      <c r="B1606" s="924"/>
      <c r="D1606" s="2" t="str">
        <f t="shared" si="24"/>
        <v>OK</v>
      </c>
    </row>
    <row r="1607" spans="1:4">
      <c r="A1607" s="5">
        <v>1548</v>
      </c>
      <c r="B1607" s="924"/>
      <c r="D1607" s="2" t="str">
        <f t="shared" si="24"/>
        <v>OK</v>
      </c>
    </row>
    <row r="1608" spans="1:4">
      <c r="A1608" s="5">
        <v>1549</v>
      </c>
      <c r="B1608" s="924"/>
      <c r="D1608" s="2" t="str">
        <f t="shared" si="24"/>
        <v>OK</v>
      </c>
    </row>
    <row r="1609" spans="1:4">
      <c r="A1609" s="5">
        <v>1550</v>
      </c>
      <c r="B1609" s="924"/>
      <c r="D1609" s="2" t="str">
        <f t="shared" si="24"/>
        <v>OK</v>
      </c>
    </row>
    <row r="1610" spans="1:4">
      <c r="A1610" s="5">
        <v>1551</v>
      </c>
      <c r="B1610" s="924"/>
      <c r="D1610" s="2" t="str">
        <f t="shared" si="24"/>
        <v>OK</v>
      </c>
    </row>
    <row r="1611" spans="1:4">
      <c r="A1611" s="5">
        <v>1552</v>
      </c>
      <c r="B1611" s="924"/>
      <c r="D1611" s="2" t="str">
        <f t="shared" si="24"/>
        <v>OK</v>
      </c>
    </row>
    <row r="1612" spans="1:4">
      <c r="A1612" s="5">
        <v>1553</v>
      </c>
      <c r="B1612" s="924"/>
      <c r="D1612" s="2" t="str">
        <f t="shared" si="24"/>
        <v>OK</v>
      </c>
    </row>
    <row r="1613" spans="1:4">
      <c r="A1613" s="5">
        <v>1554</v>
      </c>
      <c r="B1613" s="924"/>
      <c r="D1613" s="2" t="str">
        <f t="shared" si="24"/>
        <v>OK</v>
      </c>
    </row>
    <row r="1614" spans="1:4">
      <c r="A1614" s="5">
        <v>1555</v>
      </c>
      <c r="B1614" s="924"/>
      <c r="D1614" s="2" t="str">
        <f t="shared" si="24"/>
        <v>OK</v>
      </c>
    </row>
    <row r="1615" spans="1:4">
      <c r="A1615">
        <v>1556</v>
      </c>
      <c r="B1615" s="924">
        <f>'Acct Summary 7-9'!C79</f>
        <v>11228689</v>
      </c>
      <c r="D1615" s="2" t="str">
        <f t="shared" si="24"/>
        <v>Error?</v>
      </c>
    </row>
    <row r="1616" spans="1:4">
      <c r="A1616" s="5">
        <v>1557</v>
      </c>
      <c r="B1616" s="924"/>
      <c r="D1616" s="2" t="str">
        <f t="shared" si="24"/>
        <v>OK</v>
      </c>
    </row>
    <row r="1617" spans="1:4">
      <c r="A1617" s="5">
        <v>1558</v>
      </c>
      <c r="B1617" s="924"/>
      <c r="D1617" s="2" t="str">
        <f t="shared" si="24"/>
        <v>OK</v>
      </c>
    </row>
    <row r="1618" spans="1:4">
      <c r="A1618" s="5">
        <v>1559</v>
      </c>
      <c r="B1618" s="924"/>
      <c r="D1618" s="2" t="str">
        <f t="shared" si="24"/>
        <v>OK</v>
      </c>
    </row>
    <row r="1619" spans="1:4">
      <c r="A1619" s="5">
        <v>1560</v>
      </c>
      <c r="B1619" s="924"/>
      <c r="D1619" s="2" t="str">
        <f t="shared" si="24"/>
        <v>OK</v>
      </c>
    </row>
    <row r="1620" spans="1:4">
      <c r="A1620" s="5">
        <v>1561</v>
      </c>
      <c r="B1620" s="924"/>
      <c r="D1620" s="2" t="str">
        <f t="shared" si="24"/>
        <v>OK</v>
      </c>
    </row>
    <row r="1621" spans="1:4">
      <c r="A1621" s="5">
        <v>1562</v>
      </c>
      <c r="B1621" s="924"/>
      <c r="D1621" s="2" t="str">
        <f t="shared" si="24"/>
        <v>OK</v>
      </c>
    </row>
    <row r="1622" spans="1:4">
      <c r="A1622" s="5">
        <v>1563</v>
      </c>
      <c r="B1622" s="924"/>
      <c r="D1622" s="2" t="str">
        <f t="shared" si="24"/>
        <v>OK</v>
      </c>
    </row>
    <row r="1623" spans="1:4">
      <c r="A1623" s="5">
        <v>1564</v>
      </c>
      <c r="B1623" s="924"/>
      <c r="D1623" s="2" t="str">
        <f t="shared" si="24"/>
        <v>OK</v>
      </c>
    </row>
    <row r="1624" spans="1:4">
      <c r="A1624" s="5">
        <v>1565</v>
      </c>
      <c r="B1624" s="924"/>
      <c r="D1624" s="2" t="str">
        <f t="shared" si="24"/>
        <v>OK</v>
      </c>
    </row>
    <row r="1625" spans="1:4">
      <c r="A1625" s="5">
        <v>1566</v>
      </c>
      <c r="B1625" s="924"/>
      <c r="D1625" s="2" t="str">
        <f t="shared" si="24"/>
        <v>OK</v>
      </c>
    </row>
    <row r="1626" spans="1:4">
      <c r="A1626" s="5">
        <v>1567</v>
      </c>
      <c r="B1626" s="924"/>
      <c r="D1626" s="2" t="str">
        <f t="shared" si="24"/>
        <v>OK</v>
      </c>
    </row>
    <row r="1627" spans="1:4">
      <c r="A1627" s="5">
        <v>1568</v>
      </c>
      <c r="B1627" s="924"/>
      <c r="D1627" s="2" t="str">
        <f t="shared" si="24"/>
        <v>OK</v>
      </c>
    </row>
    <row r="1628" spans="1:4">
      <c r="A1628">
        <v>1569</v>
      </c>
      <c r="B1628" s="924">
        <f>'Acct Summary 7-9'!C81</f>
        <v>13900055</v>
      </c>
      <c r="D1628" s="2" t="str">
        <f t="shared" si="24"/>
        <v>Error?</v>
      </c>
    </row>
    <row r="1629" spans="1:4">
      <c r="A1629">
        <v>1570</v>
      </c>
      <c r="B1629" s="924">
        <f>'Acct Summary 7-9'!D79</f>
        <v>2333393</v>
      </c>
      <c r="D1629" s="2" t="str">
        <f t="shared" si="24"/>
        <v>Error?</v>
      </c>
    </row>
    <row r="1630" spans="1:4">
      <c r="A1630" s="5">
        <v>1571</v>
      </c>
      <c r="B1630" s="924"/>
      <c r="C1630" s="2" t="s">
        <v>512</v>
      </c>
      <c r="D1630" s="2" t="str">
        <f t="shared" si="24"/>
        <v>OK</v>
      </c>
    </row>
    <row r="1631" spans="1:4">
      <c r="A1631" s="5">
        <v>1572</v>
      </c>
      <c r="B1631" s="924"/>
      <c r="D1631" s="2" t="str">
        <f t="shared" si="24"/>
        <v>OK</v>
      </c>
    </row>
    <row r="1632" spans="1:4">
      <c r="A1632" s="5">
        <v>1573</v>
      </c>
      <c r="B1632" s="924"/>
      <c r="D1632" s="2" t="str">
        <f t="shared" si="24"/>
        <v>OK</v>
      </c>
    </row>
    <row r="1633" spans="1:4">
      <c r="A1633" s="5">
        <v>1574</v>
      </c>
      <c r="B1633" s="924"/>
      <c r="D1633" s="2" t="str">
        <f t="shared" si="24"/>
        <v>OK</v>
      </c>
    </row>
    <row r="1634" spans="1:4">
      <c r="A1634" s="5">
        <v>1575</v>
      </c>
      <c r="B1634" s="924"/>
      <c r="D1634" s="2" t="str">
        <f t="shared" si="24"/>
        <v>OK</v>
      </c>
    </row>
    <row r="1635" spans="1:4">
      <c r="A1635" s="5">
        <v>1576</v>
      </c>
      <c r="B1635" s="924"/>
      <c r="D1635" s="2" t="str">
        <f t="shared" si="24"/>
        <v>OK</v>
      </c>
    </row>
    <row r="1636" spans="1:4">
      <c r="A1636" s="5">
        <v>1577</v>
      </c>
      <c r="B1636" s="924"/>
      <c r="D1636" s="2" t="str">
        <f t="shared" si="24"/>
        <v>OK</v>
      </c>
    </row>
    <row r="1637" spans="1:4">
      <c r="A1637" s="5">
        <v>1578</v>
      </c>
      <c r="B1637" s="924"/>
      <c r="D1637" s="2" t="str">
        <f t="shared" si="24"/>
        <v>OK</v>
      </c>
    </row>
    <row r="1638" spans="1:4">
      <c r="A1638" s="5">
        <v>1579</v>
      </c>
      <c r="B1638" s="924"/>
      <c r="D1638" s="2" t="str">
        <f t="shared" si="24"/>
        <v>OK</v>
      </c>
    </row>
    <row r="1639" spans="1:4">
      <c r="A1639" s="5">
        <v>1580</v>
      </c>
      <c r="B1639" s="924"/>
      <c r="D1639" s="2" t="str">
        <f t="shared" si="24"/>
        <v>OK</v>
      </c>
    </row>
    <row r="1640" spans="1:4">
      <c r="A1640" s="5">
        <v>1581</v>
      </c>
      <c r="B1640" s="924"/>
      <c r="D1640" s="2" t="str">
        <f t="shared" si="24"/>
        <v>OK</v>
      </c>
    </row>
    <row r="1641" spans="1:4">
      <c r="A1641" s="5">
        <v>1582</v>
      </c>
      <c r="B1641" s="924"/>
      <c r="D1641" s="2" t="str">
        <f t="shared" si="24"/>
        <v>OK</v>
      </c>
    </row>
    <row r="1642" spans="1:4">
      <c r="A1642">
        <v>1583</v>
      </c>
      <c r="B1642" s="924">
        <f>'Acct Summary 7-9'!D81</f>
        <v>2337956</v>
      </c>
      <c r="D1642" s="2" t="str">
        <f t="shared" si="24"/>
        <v>Error?</v>
      </c>
    </row>
    <row r="1643" spans="1:4">
      <c r="A1643">
        <v>1584</v>
      </c>
      <c r="B1643" s="924">
        <f>'Acct Summary 7-9'!E79</f>
        <v>34198</v>
      </c>
      <c r="D1643" s="2" t="str">
        <f t="shared" si="24"/>
        <v>Error?</v>
      </c>
    </row>
    <row r="1644" spans="1:4">
      <c r="A1644" s="5">
        <v>1585</v>
      </c>
      <c r="B1644" s="924"/>
      <c r="C1644" s="2" t="s">
        <v>512</v>
      </c>
      <c r="D1644" s="2" t="str">
        <f t="shared" si="24"/>
        <v>OK</v>
      </c>
    </row>
    <row r="1645" spans="1:4">
      <c r="A1645" s="5">
        <v>1586</v>
      </c>
      <c r="B1645" s="924"/>
      <c r="D1645" s="2" t="str">
        <f t="shared" si="24"/>
        <v>OK</v>
      </c>
    </row>
    <row r="1646" spans="1:4">
      <c r="A1646" s="5">
        <v>1587</v>
      </c>
      <c r="B1646" s="924"/>
      <c r="D1646" s="2" t="str">
        <f t="shared" si="24"/>
        <v>OK</v>
      </c>
    </row>
    <row r="1647" spans="1:4">
      <c r="A1647" s="5">
        <v>1588</v>
      </c>
      <c r="B1647" s="924"/>
      <c r="D1647" s="2" t="str">
        <f t="shared" si="24"/>
        <v>OK</v>
      </c>
    </row>
    <row r="1648" spans="1:4">
      <c r="A1648" s="5">
        <v>1589</v>
      </c>
      <c r="B1648" s="924"/>
      <c r="D1648" s="2" t="str">
        <f t="shared" si="24"/>
        <v>OK</v>
      </c>
    </row>
    <row r="1649" spans="1:4">
      <c r="A1649" s="5">
        <v>1590</v>
      </c>
      <c r="B1649" s="924"/>
      <c r="D1649" s="2" t="str">
        <f t="shared" si="24"/>
        <v>OK</v>
      </c>
    </row>
    <row r="1650" spans="1:4">
      <c r="A1650" s="5">
        <v>1591</v>
      </c>
      <c r="B1650" s="924"/>
      <c r="D1650" s="2" t="str">
        <f t="shared" si="24"/>
        <v>OK</v>
      </c>
    </row>
    <row r="1651" spans="1:4">
      <c r="A1651" s="5">
        <v>1592</v>
      </c>
      <c r="B1651" s="924"/>
      <c r="D1651" s="2" t="str">
        <f t="shared" si="24"/>
        <v>OK</v>
      </c>
    </row>
    <row r="1652" spans="1:4">
      <c r="A1652" s="5">
        <v>1593</v>
      </c>
      <c r="B1652" s="924"/>
      <c r="D1652" s="2" t="str">
        <f t="shared" si="24"/>
        <v>OK</v>
      </c>
    </row>
    <row r="1653" spans="1:4">
      <c r="A1653" s="5">
        <v>1594</v>
      </c>
      <c r="B1653" s="924"/>
      <c r="D1653" s="2" t="str">
        <f t="shared" si="24"/>
        <v>OK</v>
      </c>
    </row>
    <row r="1654" spans="1:4">
      <c r="A1654" s="5">
        <v>1595</v>
      </c>
      <c r="B1654" s="924"/>
      <c r="D1654" s="2" t="str">
        <f t="shared" si="24"/>
        <v>OK</v>
      </c>
    </row>
    <row r="1655" spans="1:4">
      <c r="A1655" s="5">
        <v>1596</v>
      </c>
      <c r="B1655" s="924"/>
      <c r="D1655" s="2" t="str">
        <f t="shared" si="24"/>
        <v>OK</v>
      </c>
    </row>
    <row r="1656" spans="1:4">
      <c r="A1656">
        <v>1597</v>
      </c>
      <c r="B1656" s="924">
        <f>'Acct Summary 7-9'!E81</f>
        <v>0</v>
      </c>
      <c r="D1656" s="2" t="str">
        <f t="shared" si="24"/>
        <v>Error?</v>
      </c>
    </row>
    <row r="1657" spans="1:4">
      <c r="A1657">
        <v>1598</v>
      </c>
      <c r="B1657" s="924">
        <f>'Acct Summary 7-9'!F79</f>
        <v>2571520</v>
      </c>
      <c r="D1657" s="2" t="str">
        <f t="shared" si="24"/>
        <v>Error?</v>
      </c>
    </row>
    <row r="1658" spans="1:4">
      <c r="A1658" s="5">
        <v>1599</v>
      </c>
      <c r="B1658" s="924"/>
      <c r="C1658" s="2" t="s">
        <v>512</v>
      </c>
      <c r="D1658" s="2" t="str">
        <f t="shared" si="24"/>
        <v>OK</v>
      </c>
    </row>
    <row r="1659" spans="1:4">
      <c r="A1659" s="5">
        <v>1600</v>
      </c>
      <c r="B1659" s="924"/>
      <c r="D1659" s="2" t="str">
        <f t="shared" si="24"/>
        <v>OK</v>
      </c>
    </row>
    <row r="1660" spans="1:4">
      <c r="A1660" s="5">
        <v>1601</v>
      </c>
      <c r="B1660" s="924"/>
      <c r="D1660" s="2" t="str">
        <f t="shared" si="24"/>
        <v>OK</v>
      </c>
    </row>
    <row r="1661" spans="1:4">
      <c r="A1661" s="5">
        <v>1602</v>
      </c>
      <c r="B1661" s="924"/>
      <c r="D1661" s="2" t="str">
        <f t="shared" ref="D1661:D1724" si="25">IF(ISBLANK(B1661),"OK",IF(A1661-B1661=0,"OK","Error?"))</f>
        <v>OK</v>
      </c>
    </row>
    <row r="1662" spans="1:4">
      <c r="A1662" s="5">
        <v>1603</v>
      </c>
      <c r="B1662" s="924"/>
      <c r="D1662" s="2" t="str">
        <f t="shared" si="25"/>
        <v>OK</v>
      </c>
    </row>
    <row r="1663" spans="1:4">
      <c r="A1663" s="5">
        <v>1604</v>
      </c>
      <c r="B1663" s="924"/>
      <c r="D1663" s="2" t="str">
        <f t="shared" si="25"/>
        <v>OK</v>
      </c>
    </row>
    <row r="1664" spans="1:4">
      <c r="A1664" s="5">
        <v>1605</v>
      </c>
      <c r="B1664" s="924"/>
      <c r="D1664" s="2" t="str">
        <f t="shared" si="25"/>
        <v>OK</v>
      </c>
    </row>
    <row r="1665" spans="1:4">
      <c r="A1665" s="5">
        <v>1606</v>
      </c>
      <c r="B1665" s="924"/>
      <c r="D1665" s="2" t="str">
        <f t="shared" si="25"/>
        <v>OK</v>
      </c>
    </row>
    <row r="1666" spans="1:4">
      <c r="A1666" s="5">
        <v>1607</v>
      </c>
      <c r="B1666" s="924"/>
      <c r="D1666" s="2" t="str">
        <f t="shared" si="25"/>
        <v>OK</v>
      </c>
    </row>
    <row r="1667" spans="1:4">
      <c r="A1667" s="5">
        <v>1608</v>
      </c>
      <c r="B1667" s="924"/>
      <c r="D1667" s="2" t="str">
        <f t="shared" si="25"/>
        <v>OK</v>
      </c>
    </row>
    <row r="1668" spans="1:4">
      <c r="A1668" s="5">
        <v>1609</v>
      </c>
      <c r="B1668" s="924"/>
      <c r="D1668" s="2" t="str">
        <f t="shared" si="25"/>
        <v>OK</v>
      </c>
    </row>
    <row r="1669" spans="1:4">
      <c r="A1669" s="5">
        <v>1610</v>
      </c>
      <c r="B1669" s="924"/>
      <c r="D1669" s="2" t="str">
        <f t="shared" si="25"/>
        <v>OK</v>
      </c>
    </row>
    <row r="1670" spans="1:4">
      <c r="A1670">
        <v>1611</v>
      </c>
      <c r="B1670" s="924">
        <f>'Acct Summary 7-9'!F81</f>
        <v>2395541</v>
      </c>
      <c r="D1670" s="2" t="str">
        <f t="shared" si="25"/>
        <v>Error?</v>
      </c>
    </row>
    <row r="1671" spans="1:4">
      <c r="A1671">
        <v>1612</v>
      </c>
      <c r="B1671" s="924">
        <f>'Acct Summary 7-9'!G79</f>
        <v>410997</v>
      </c>
      <c r="D1671" s="2" t="str">
        <f t="shared" si="25"/>
        <v>Error?</v>
      </c>
    </row>
    <row r="1672" spans="1:4">
      <c r="A1672" s="5">
        <v>1613</v>
      </c>
      <c r="B1672" s="924"/>
      <c r="C1672" s="2" t="s">
        <v>512</v>
      </c>
      <c r="D1672" s="2" t="str">
        <f t="shared" si="25"/>
        <v>OK</v>
      </c>
    </row>
    <row r="1673" spans="1:4">
      <c r="A1673" s="5">
        <v>1614</v>
      </c>
      <c r="B1673" s="924"/>
      <c r="D1673" s="2" t="str">
        <f t="shared" si="25"/>
        <v>OK</v>
      </c>
    </row>
    <row r="1674" spans="1:4">
      <c r="A1674" s="5">
        <v>1615</v>
      </c>
      <c r="B1674" s="924"/>
      <c r="D1674" s="2" t="str">
        <f t="shared" si="25"/>
        <v>OK</v>
      </c>
    </row>
    <row r="1675" spans="1:4">
      <c r="A1675" s="5">
        <v>1616</v>
      </c>
      <c r="B1675" s="924"/>
      <c r="D1675" s="2" t="str">
        <f t="shared" si="25"/>
        <v>OK</v>
      </c>
    </row>
    <row r="1676" spans="1:4">
      <c r="A1676" s="5">
        <v>1617</v>
      </c>
      <c r="B1676" s="924"/>
      <c r="D1676" s="2" t="str">
        <f t="shared" si="25"/>
        <v>OK</v>
      </c>
    </row>
    <row r="1677" spans="1:4">
      <c r="A1677" s="5">
        <v>1618</v>
      </c>
      <c r="B1677" s="924"/>
      <c r="D1677" s="2" t="str">
        <f t="shared" si="25"/>
        <v>OK</v>
      </c>
    </row>
    <row r="1678" spans="1:4">
      <c r="A1678" s="5">
        <v>1619</v>
      </c>
      <c r="B1678" s="924"/>
      <c r="D1678" s="2" t="str">
        <f t="shared" si="25"/>
        <v>OK</v>
      </c>
    </row>
    <row r="1679" spans="1:4">
      <c r="A1679" s="5">
        <v>1620</v>
      </c>
      <c r="B1679" s="924"/>
      <c r="D1679" s="2" t="str">
        <f t="shared" si="25"/>
        <v>OK</v>
      </c>
    </row>
    <row r="1680" spans="1:4">
      <c r="A1680" s="5">
        <v>1621</v>
      </c>
      <c r="B1680" s="924"/>
      <c r="D1680" s="2" t="str">
        <f t="shared" si="25"/>
        <v>OK</v>
      </c>
    </row>
    <row r="1681" spans="1:4">
      <c r="A1681" s="5">
        <v>1622</v>
      </c>
      <c r="B1681" s="924"/>
      <c r="D1681" s="2" t="str">
        <f t="shared" si="25"/>
        <v>OK</v>
      </c>
    </row>
    <row r="1682" spans="1:4">
      <c r="A1682" s="5">
        <v>1623</v>
      </c>
      <c r="B1682" s="924"/>
      <c r="D1682" s="2" t="str">
        <f t="shared" si="25"/>
        <v>OK</v>
      </c>
    </row>
    <row r="1683" spans="1:4">
      <c r="A1683" s="5">
        <v>1624</v>
      </c>
      <c r="B1683" s="924"/>
      <c r="D1683" s="2" t="str">
        <f t="shared" si="25"/>
        <v>OK</v>
      </c>
    </row>
    <row r="1684" spans="1:4">
      <c r="A1684">
        <v>1625</v>
      </c>
      <c r="B1684" s="924">
        <f>'Acct Summary 7-9'!G81</f>
        <v>523383</v>
      </c>
      <c r="D1684" s="2" t="str">
        <f t="shared" si="25"/>
        <v>Error?</v>
      </c>
    </row>
    <row r="1685" spans="1:4">
      <c r="A1685">
        <v>1626</v>
      </c>
      <c r="B1685" s="924">
        <f>'Acct Summary 7-9'!H79</f>
        <v>331480</v>
      </c>
      <c r="D1685" s="2" t="str">
        <f t="shared" si="25"/>
        <v>Error?</v>
      </c>
    </row>
    <row r="1686" spans="1:4">
      <c r="A1686" s="5">
        <v>1627</v>
      </c>
      <c r="B1686" s="924"/>
      <c r="C1686" s="2" t="s">
        <v>512</v>
      </c>
      <c r="D1686" s="2" t="str">
        <f t="shared" si="25"/>
        <v>OK</v>
      </c>
    </row>
    <row r="1687" spans="1:4">
      <c r="A1687" s="5">
        <v>1628</v>
      </c>
      <c r="B1687" s="924"/>
      <c r="D1687" s="2" t="str">
        <f t="shared" si="25"/>
        <v>OK</v>
      </c>
    </row>
    <row r="1688" spans="1:4">
      <c r="A1688" s="5">
        <v>1629</v>
      </c>
      <c r="B1688" s="924"/>
      <c r="D1688" s="2" t="str">
        <f t="shared" si="25"/>
        <v>OK</v>
      </c>
    </row>
    <row r="1689" spans="1:4">
      <c r="A1689" s="5">
        <v>1630</v>
      </c>
      <c r="B1689" s="924"/>
      <c r="D1689" s="2" t="str">
        <f t="shared" si="25"/>
        <v>OK</v>
      </c>
    </row>
    <row r="1690" spans="1:4">
      <c r="A1690" s="5">
        <v>1631</v>
      </c>
      <c r="B1690" s="924"/>
      <c r="D1690" s="2" t="str">
        <f t="shared" si="25"/>
        <v>OK</v>
      </c>
    </row>
    <row r="1691" spans="1:4">
      <c r="A1691" s="5">
        <v>1632</v>
      </c>
      <c r="B1691" s="924"/>
      <c r="D1691" s="2" t="str">
        <f t="shared" si="25"/>
        <v>OK</v>
      </c>
    </row>
    <row r="1692" spans="1:4">
      <c r="A1692" s="5">
        <v>1633</v>
      </c>
      <c r="B1692" s="924"/>
      <c r="D1692" s="2" t="str">
        <f t="shared" si="25"/>
        <v>OK</v>
      </c>
    </row>
    <row r="1693" spans="1:4">
      <c r="A1693" s="5">
        <v>1634</v>
      </c>
      <c r="B1693" s="924"/>
      <c r="D1693" s="2" t="str">
        <f t="shared" si="25"/>
        <v>OK</v>
      </c>
    </row>
    <row r="1694" spans="1:4">
      <c r="A1694" s="5">
        <v>1635</v>
      </c>
      <c r="B1694" s="924"/>
      <c r="D1694" s="2" t="str">
        <f t="shared" si="25"/>
        <v>OK</v>
      </c>
    </row>
    <row r="1695" spans="1:4">
      <c r="A1695" s="5">
        <v>1636</v>
      </c>
      <c r="B1695" s="924"/>
      <c r="D1695" s="2" t="str">
        <f t="shared" si="25"/>
        <v>OK</v>
      </c>
    </row>
    <row r="1696" spans="1:4">
      <c r="A1696" s="5">
        <v>1637</v>
      </c>
      <c r="B1696" s="924"/>
      <c r="D1696" s="2" t="str">
        <f t="shared" si="25"/>
        <v>OK</v>
      </c>
    </row>
    <row r="1697" spans="1:4">
      <c r="A1697" s="5">
        <v>1638</v>
      </c>
      <c r="B1697" s="924"/>
      <c r="D1697" s="2" t="str">
        <f t="shared" si="25"/>
        <v>OK</v>
      </c>
    </row>
    <row r="1698" spans="1:4">
      <c r="A1698">
        <v>1639</v>
      </c>
      <c r="B1698" s="924">
        <f>'Acct Summary 7-9'!H81</f>
        <v>1668238</v>
      </c>
      <c r="D1698" s="2" t="str">
        <f t="shared" si="25"/>
        <v>Error?</v>
      </c>
    </row>
    <row r="1699" spans="1:4">
      <c r="A1699" s="5">
        <v>1640</v>
      </c>
      <c r="B1699" s="924"/>
      <c r="D1699" s="2" t="str">
        <f t="shared" si="25"/>
        <v>OK</v>
      </c>
    </row>
    <row r="1700" spans="1:4">
      <c r="A1700" s="5">
        <v>1641</v>
      </c>
      <c r="B1700" s="924"/>
      <c r="C1700" s="2" t="s">
        <v>512</v>
      </c>
      <c r="D1700" s="2" t="str">
        <f t="shared" si="25"/>
        <v>OK</v>
      </c>
    </row>
    <row r="1701" spans="1:4">
      <c r="A1701" s="5">
        <v>1642</v>
      </c>
      <c r="B1701" s="924"/>
      <c r="D1701" s="2" t="str">
        <f t="shared" si="25"/>
        <v>OK</v>
      </c>
    </row>
    <row r="1702" spans="1:4">
      <c r="A1702" s="5">
        <v>1643</v>
      </c>
      <c r="B1702" s="924"/>
      <c r="D1702" s="2" t="str">
        <f t="shared" si="25"/>
        <v>OK</v>
      </c>
    </row>
    <row r="1703" spans="1:4">
      <c r="A1703" s="5">
        <v>1644</v>
      </c>
      <c r="B1703" s="924"/>
      <c r="D1703" s="2" t="str">
        <f t="shared" si="25"/>
        <v>OK</v>
      </c>
    </row>
    <row r="1704" spans="1:4">
      <c r="A1704" s="5">
        <v>1645</v>
      </c>
      <c r="B1704" s="924"/>
      <c r="D1704" s="2" t="str">
        <f t="shared" si="25"/>
        <v>OK</v>
      </c>
    </row>
    <row r="1705" spans="1:4">
      <c r="A1705" s="5">
        <v>1646</v>
      </c>
      <c r="B1705" s="924"/>
      <c r="D1705" s="2" t="str">
        <f t="shared" si="25"/>
        <v>OK</v>
      </c>
    </row>
    <row r="1706" spans="1:4">
      <c r="A1706" s="5">
        <v>1647</v>
      </c>
      <c r="B1706" s="924"/>
      <c r="D1706" s="2" t="str">
        <f t="shared" si="25"/>
        <v>OK</v>
      </c>
    </row>
    <row r="1707" spans="1:4">
      <c r="A1707" s="5">
        <v>1648</v>
      </c>
      <c r="B1707" s="924"/>
      <c r="D1707" s="2" t="str">
        <f t="shared" si="25"/>
        <v>OK</v>
      </c>
    </row>
    <row r="1708" spans="1:4">
      <c r="A1708" s="5">
        <v>1649</v>
      </c>
      <c r="B1708" s="924"/>
      <c r="D1708" s="2" t="str">
        <f t="shared" si="25"/>
        <v>OK</v>
      </c>
    </row>
    <row r="1709" spans="1:4">
      <c r="A1709" s="5">
        <v>1650</v>
      </c>
      <c r="B1709" s="924"/>
      <c r="D1709" s="2" t="str">
        <f t="shared" si="25"/>
        <v>OK</v>
      </c>
    </row>
    <row r="1710" spans="1:4">
      <c r="A1710" s="5">
        <v>1651</v>
      </c>
      <c r="B1710" s="924"/>
      <c r="D1710" s="2" t="str">
        <f t="shared" si="25"/>
        <v>OK</v>
      </c>
    </row>
    <row r="1711" spans="1:4">
      <c r="A1711" s="5">
        <v>1652</v>
      </c>
      <c r="B1711" s="924"/>
      <c r="D1711" s="2" t="str">
        <f t="shared" si="25"/>
        <v>OK</v>
      </c>
    </row>
    <row r="1712" spans="1:4">
      <c r="A1712" s="5">
        <v>1653</v>
      </c>
      <c r="B1712" s="924"/>
      <c r="D1712" s="2" t="str">
        <f t="shared" si="25"/>
        <v>OK</v>
      </c>
    </row>
    <row r="1713" spans="1:4">
      <c r="A1713" s="5">
        <v>1654</v>
      </c>
      <c r="B1713" s="924"/>
      <c r="D1713" s="2" t="str">
        <f t="shared" si="25"/>
        <v>OK</v>
      </c>
    </row>
    <row r="1714" spans="1:4">
      <c r="A1714" s="5">
        <v>1655</v>
      </c>
      <c r="B1714" s="924"/>
      <c r="D1714" s="2" t="str">
        <f t="shared" si="25"/>
        <v>OK</v>
      </c>
    </row>
    <row r="1715" spans="1:4">
      <c r="A1715" s="5">
        <v>1656</v>
      </c>
      <c r="B1715" s="924"/>
      <c r="D1715" s="2" t="str">
        <f t="shared" si="25"/>
        <v>OK</v>
      </c>
    </row>
    <row r="1716" spans="1:4">
      <c r="A1716" s="5">
        <v>1657</v>
      </c>
      <c r="B1716" s="924"/>
      <c r="D1716" s="2" t="str">
        <f t="shared" si="25"/>
        <v>OK</v>
      </c>
    </row>
    <row r="1717" spans="1:4">
      <c r="A1717" s="5">
        <v>1658</v>
      </c>
      <c r="B1717" s="924"/>
      <c r="D1717" s="2" t="str">
        <f t="shared" si="25"/>
        <v>OK</v>
      </c>
    </row>
    <row r="1718" spans="1:4">
      <c r="A1718" s="5">
        <v>1659</v>
      </c>
      <c r="B1718" s="924"/>
      <c r="D1718" s="2" t="str">
        <f t="shared" si="25"/>
        <v>OK</v>
      </c>
    </row>
    <row r="1719" spans="1:4">
      <c r="A1719" s="5">
        <v>1660</v>
      </c>
      <c r="B1719" s="924"/>
      <c r="D1719" s="2" t="str">
        <f t="shared" si="25"/>
        <v>OK</v>
      </c>
    </row>
    <row r="1720" spans="1:4">
      <c r="A1720" s="5">
        <v>1661</v>
      </c>
      <c r="B1720" s="924"/>
      <c r="D1720" s="2" t="str">
        <f t="shared" si="25"/>
        <v>OK</v>
      </c>
    </row>
    <row r="1721" spans="1:4">
      <c r="A1721" s="5">
        <v>1662</v>
      </c>
      <c r="B1721" s="924"/>
      <c r="D1721" s="2" t="str">
        <f t="shared" si="25"/>
        <v>OK</v>
      </c>
    </row>
    <row r="1722" spans="1:4">
      <c r="A1722" s="5">
        <v>1663</v>
      </c>
      <c r="B1722" s="924"/>
      <c r="D1722" s="2" t="str">
        <f t="shared" si="25"/>
        <v>OK</v>
      </c>
    </row>
    <row r="1723" spans="1:4">
      <c r="A1723" s="5">
        <v>1664</v>
      </c>
      <c r="B1723" s="924"/>
      <c r="D1723" s="2" t="str">
        <f t="shared" si="25"/>
        <v>OK</v>
      </c>
    </row>
    <row r="1724" spans="1:4">
      <c r="A1724" s="5">
        <v>1665</v>
      </c>
      <c r="B1724" s="924"/>
      <c r="D1724" s="2" t="str">
        <f t="shared" si="25"/>
        <v>OK</v>
      </c>
    </row>
    <row r="1725" spans="1:4">
      <c r="A1725" s="5">
        <v>1666</v>
      </c>
      <c r="B1725" s="924"/>
      <c r="D1725" s="2" t="str">
        <f t="shared" ref="D1725:D1788" si="26">IF(ISBLANK(B1725),"OK",IF(A1725-B1725=0,"OK","Error?"))</f>
        <v>OK</v>
      </c>
    </row>
    <row r="1726" spans="1:4">
      <c r="A1726" s="5">
        <v>1667</v>
      </c>
      <c r="B1726" s="924"/>
      <c r="D1726" s="2" t="str">
        <f t="shared" si="26"/>
        <v>OK</v>
      </c>
    </row>
    <row r="1727" spans="1:4">
      <c r="A1727" s="5">
        <v>1668</v>
      </c>
      <c r="B1727" s="924"/>
      <c r="D1727" s="2" t="str">
        <f t="shared" si="26"/>
        <v>OK</v>
      </c>
    </row>
    <row r="1728" spans="1:4">
      <c r="A1728" s="5">
        <v>1669</v>
      </c>
      <c r="B1728" s="924"/>
      <c r="C1728" s="2" t="s">
        <v>512</v>
      </c>
      <c r="D1728" s="2" t="str">
        <f t="shared" si="26"/>
        <v>OK</v>
      </c>
    </row>
    <row r="1729" spans="1:4">
      <c r="A1729" s="5">
        <v>1670</v>
      </c>
      <c r="B1729" s="924"/>
      <c r="D1729" s="2" t="str">
        <f t="shared" si="26"/>
        <v>OK</v>
      </c>
    </row>
    <row r="1730" spans="1:4">
      <c r="A1730" s="5">
        <v>1671</v>
      </c>
      <c r="B1730" s="924"/>
      <c r="D1730" s="2" t="str">
        <f t="shared" si="26"/>
        <v>OK</v>
      </c>
    </row>
    <row r="1731" spans="1:4">
      <c r="A1731" s="5">
        <v>1672</v>
      </c>
      <c r="B1731" s="924"/>
      <c r="D1731" s="2" t="str">
        <f t="shared" si="26"/>
        <v>OK</v>
      </c>
    </row>
    <row r="1732" spans="1:4">
      <c r="A1732" s="5">
        <v>1673</v>
      </c>
      <c r="B1732" s="924"/>
      <c r="D1732" s="2" t="str">
        <f t="shared" si="26"/>
        <v>OK</v>
      </c>
    </row>
    <row r="1733" spans="1:4">
      <c r="A1733" s="5">
        <v>1674</v>
      </c>
      <c r="B1733" s="924"/>
      <c r="D1733" s="2" t="str">
        <f t="shared" si="26"/>
        <v>OK</v>
      </c>
    </row>
    <row r="1734" spans="1:4">
      <c r="A1734" s="5">
        <v>1675</v>
      </c>
      <c r="B1734" s="924"/>
      <c r="D1734" s="2" t="str">
        <f t="shared" si="26"/>
        <v>OK</v>
      </c>
    </row>
    <row r="1735" spans="1:4">
      <c r="A1735" s="5">
        <v>1676</v>
      </c>
      <c r="B1735" s="924"/>
      <c r="D1735" s="2" t="str">
        <f t="shared" si="26"/>
        <v>OK</v>
      </c>
    </row>
    <row r="1736" spans="1:4">
      <c r="A1736" s="5">
        <v>1677</v>
      </c>
      <c r="B1736" s="924"/>
      <c r="D1736" s="2" t="str">
        <f t="shared" si="26"/>
        <v>OK</v>
      </c>
    </row>
    <row r="1737" spans="1:4">
      <c r="A1737" s="5">
        <v>1678</v>
      </c>
      <c r="B1737" s="924"/>
      <c r="D1737" s="2" t="str">
        <f t="shared" si="26"/>
        <v>OK</v>
      </c>
    </row>
    <row r="1738" spans="1:4">
      <c r="A1738" s="5">
        <v>1679</v>
      </c>
      <c r="B1738" s="924"/>
      <c r="D1738" s="2" t="str">
        <f t="shared" si="26"/>
        <v>OK</v>
      </c>
    </row>
    <row r="1739" spans="1:4">
      <c r="A1739" s="5">
        <v>1680</v>
      </c>
      <c r="B1739" s="924"/>
      <c r="D1739" s="2" t="str">
        <f t="shared" si="26"/>
        <v>OK</v>
      </c>
    </row>
    <row r="1740" spans="1:4">
      <c r="A1740" s="5">
        <v>1681</v>
      </c>
      <c r="B1740" s="924"/>
      <c r="D1740" s="2" t="str">
        <f t="shared" si="26"/>
        <v>OK</v>
      </c>
    </row>
    <row r="1741" spans="1:4">
      <c r="A1741" s="5">
        <v>1682</v>
      </c>
      <c r="B1741" s="924"/>
      <c r="D1741" s="2" t="str">
        <f t="shared" si="26"/>
        <v>OK</v>
      </c>
    </row>
    <row r="1742" spans="1:4">
      <c r="A1742">
        <v>1683</v>
      </c>
      <c r="B1742" s="924">
        <f>'Tax Sched 25'!B4</f>
        <v>16128500</v>
      </c>
      <c r="D1742" s="2" t="str">
        <f t="shared" si="26"/>
        <v>Error?</v>
      </c>
    </row>
    <row r="1743" spans="1:4">
      <c r="A1743">
        <v>1684</v>
      </c>
      <c r="B1743" s="924">
        <f>'Tax Sched 25'!B5</f>
        <v>3833244</v>
      </c>
      <c r="D1743" s="2" t="str">
        <f t="shared" si="26"/>
        <v>Error?</v>
      </c>
    </row>
    <row r="1744" spans="1:4">
      <c r="A1744">
        <v>1685</v>
      </c>
      <c r="B1744" s="924">
        <f>'Tax Sched 25'!B6</f>
        <v>3437725</v>
      </c>
      <c r="C1744" s="2" t="s">
        <v>512</v>
      </c>
      <c r="D1744" s="2" t="str">
        <f t="shared" si="26"/>
        <v>Error?</v>
      </c>
    </row>
    <row r="1745" spans="1:5">
      <c r="A1745">
        <v>1686</v>
      </c>
      <c r="B1745" s="924">
        <f>'Tax Sched 25'!B7</f>
        <v>1508824</v>
      </c>
      <c r="C1745" s="2" t="s">
        <v>512</v>
      </c>
      <c r="D1745" s="2" t="str">
        <f t="shared" si="26"/>
        <v>Error?</v>
      </c>
    </row>
    <row r="1746" spans="1:5">
      <c r="A1746">
        <v>1687</v>
      </c>
      <c r="B1746" s="924">
        <f>'Tax Sched 25'!B8</f>
        <v>326236</v>
      </c>
      <c r="C1746" s="2" t="s">
        <v>512</v>
      </c>
      <c r="D1746" s="2" t="str">
        <f t="shared" si="26"/>
        <v>Error?</v>
      </c>
    </row>
    <row r="1747" spans="1:5">
      <c r="A1747">
        <v>1688</v>
      </c>
      <c r="B1747" s="924">
        <f>'Tax Sched 25'!B10</f>
        <v>329469</v>
      </c>
      <c r="C1747" s="2" t="s">
        <v>512</v>
      </c>
      <c r="D1747" s="2" t="str">
        <f t="shared" si="26"/>
        <v>Error?</v>
      </c>
    </row>
    <row r="1748" spans="1:5">
      <c r="A1748" s="5">
        <v>1689</v>
      </c>
      <c r="B1748" s="924"/>
      <c r="C1748" s="2" t="s">
        <v>512</v>
      </c>
      <c r="D1748" s="2" t="str">
        <f t="shared" si="26"/>
        <v>OK</v>
      </c>
      <c r="E1748" s="2" t="s">
        <v>151</v>
      </c>
    </row>
    <row r="1749" spans="1:5">
      <c r="A1749">
        <v>1690</v>
      </c>
      <c r="B1749" s="924">
        <f>'Tax Sched 25'!B9</f>
        <v>0</v>
      </c>
      <c r="C1749" s="2" t="s">
        <v>512</v>
      </c>
      <c r="D1749" s="2" t="str">
        <f t="shared" si="26"/>
        <v>Error?</v>
      </c>
    </row>
    <row r="1750" spans="1:5">
      <c r="A1750">
        <v>1691</v>
      </c>
      <c r="B1750" s="924">
        <f>'Tax Sched 25'!B11</f>
        <v>387380</v>
      </c>
      <c r="D1750" s="2" t="str">
        <f t="shared" si="26"/>
        <v>Error?</v>
      </c>
    </row>
    <row r="1751" spans="1:5">
      <c r="A1751">
        <v>1692</v>
      </c>
      <c r="B1751" s="924">
        <f>'Tax Sched 25'!B12</f>
        <v>40784</v>
      </c>
      <c r="C1751" s="2" t="s">
        <v>512</v>
      </c>
      <c r="D1751" s="2" t="str">
        <f t="shared" si="26"/>
        <v>Error?</v>
      </c>
    </row>
    <row r="1752" spans="1:5">
      <c r="A1752">
        <v>1693</v>
      </c>
      <c r="B1752" s="924">
        <f>'Tax Sched 25'!B14</f>
        <v>326236</v>
      </c>
      <c r="C1752" s="2" t="s">
        <v>512</v>
      </c>
      <c r="D1752" s="2" t="str">
        <f t="shared" si="26"/>
        <v>Error?</v>
      </c>
    </row>
    <row r="1753" spans="1:5">
      <c r="A1753" s="5">
        <v>1694</v>
      </c>
      <c r="B1753" s="924"/>
      <c r="C1753" s="2" t="s">
        <v>512</v>
      </c>
      <c r="D1753" s="2" t="str">
        <f t="shared" si="26"/>
        <v>OK</v>
      </c>
    </row>
    <row r="1754" spans="1:5">
      <c r="A1754">
        <v>1695</v>
      </c>
      <c r="B1754" s="924">
        <f>'Tax Sched 25'!B15</f>
        <v>0</v>
      </c>
      <c r="C1754" s="2" t="s">
        <v>512</v>
      </c>
      <c r="D1754" s="2" t="str">
        <f t="shared" si="26"/>
        <v>Error?</v>
      </c>
    </row>
    <row r="1755" spans="1:5">
      <c r="A1755" s="5">
        <v>1696</v>
      </c>
      <c r="B1755" s="924"/>
      <c r="D1755" s="2" t="str">
        <f t="shared" si="26"/>
        <v>OK</v>
      </c>
    </row>
    <row r="1756" spans="1:5">
      <c r="A1756" s="5">
        <v>1697</v>
      </c>
      <c r="B1756" s="924"/>
      <c r="C1756" s="2" t="s">
        <v>512</v>
      </c>
      <c r="D1756" s="2" t="str">
        <f t="shared" si="26"/>
        <v>OK</v>
      </c>
    </row>
    <row r="1757" spans="1:5">
      <c r="A1757">
        <v>1698</v>
      </c>
      <c r="B1757" s="924">
        <f>'Tax Sched 25'!B19</f>
        <v>27141311</v>
      </c>
      <c r="C1757" s="2" t="s">
        <v>512</v>
      </c>
      <c r="D1757" s="2" t="str">
        <f t="shared" si="26"/>
        <v>Error?</v>
      </c>
    </row>
    <row r="1758" spans="1:5">
      <c r="A1758">
        <v>1699</v>
      </c>
      <c r="B1758" s="924">
        <f>'Tax Sched 25'!D4</f>
        <v>16128500</v>
      </c>
      <c r="C1758" s="2" t="s">
        <v>512</v>
      </c>
      <c r="D1758" s="2" t="str">
        <f t="shared" si="26"/>
        <v>Error?</v>
      </c>
    </row>
    <row r="1759" spans="1:5">
      <c r="A1759">
        <v>1700</v>
      </c>
      <c r="B1759" s="924">
        <f>'Tax Sched 25'!D5</f>
        <v>3833244</v>
      </c>
      <c r="C1759" s="2" t="s">
        <v>512</v>
      </c>
      <c r="D1759" s="2" t="str">
        <f t="shared" si="26"/>
        <v>Error?</v>
      </c>
    </row>
    <row r="1760" spans="1:5">
      <c r="A1760">
        <v>1701</v>
      </c>
      <c r="B1760" s="924">
        <f>'Tax Sched 25'!D6</f>
        <v>3437725</v>
      </c>
      <c r="C1760" s="2" t="s">
        <v>512</v>
      </c>
      <c r="D1760" s="2" t="str">
        <f t="shared" si="26"/>
        <v>Error?</v>
      </c>
    </row>
    <row r="1761" spans="1:4">
      <c r="A1761">
        <v>1702</v>
      </c>
      <c r="B1761" s="924">
        <f>'Tax Sched 25'!D7</f>
        <v>1508824</v>
      </c>
      <c r="C1761" s="2" t="s">
        <v>512</v>
      </c>
      <c r="D1761" s="2" t="str">
        <f t="shared" si="26"/>
        <v>Error?</v>
      </c>
    </row>
    <row r="1762" spans="1:4">
      <c r="A1762">
        <v>1703</v>
      </c>
      <c r="B1762" s="924">
        <f>'Tax Sched 25'!D8</f>
        <v>326236</v>
      </c>
      <c r="C1762" s="2" t="s">
        <v>512</v>
      </c>
      <c r="D1762" s="2" t="str">
        <f t="shared" si="26"/>
        <v>Error?</v>
      </c>
    </row>
    <row r="1763" spans="1:4">
      <c r="A1763">
        <v>1704</v>
      </c>
      <c r="B1763" s="924">
        <f>'Tax Sched 25'!D10</f>
        <v>329469</v>
      </c>
      <c r="C1763" s="2" t="s">
        <v>512</v>
      </c>
      <c r="D1763" s="2" t="str">
        <f t="shared" si="26"/>
        <v>Error?</v>
      </c>
    </row>
    <row r="1764" spans="1:4">
      <c r="A1764" s="5">
        <v>1705</v>
      </c>
      <c r="B1764" s="924"/>
      <c r="C1764" s="2" t="s">
        <v>512</v>
      </c>
      <c r="D1764" s="2" t="str">
        <f t="shared" si="26"/>
        <v>OK</v>
      </c>
    </row>
    <row r="1765" spans="1:4">
      <c r="A1765">
        <v>1706</v>
      </c>
      <c r="B1765" s="924">
        <f>'Tax Sched 25'!D9</f>
        <v>0</v>
      </c>
      <c r="C1765" s="2" t="s">
        <v>512</v>
      </c>
      <c r="D1765" s="2" t="str">
        <f t="shared" si="26"/>
        <v>Error?</v>
      </c>
    </row>
    <row r="1766" spans="1:4">
      <c r="A1766">
        <v>1707</v>
      </c>
      <c r="B1766" s="924">
        <f>'Tax Sched 25'!D11</f>
        <v>387380</v>
      </c>
      <c r="C1766" s="2" t="s">
        <v>512</v>
      </c>
      <c r="D1766" s="2" t="str">
        <f t="shared" si="26"/>
        <v>Error?</v>
      </c>
    </row>
    <row r="1767" spans="1:4">
      <c r="A1767">
        <v>1708</v>
      </c>
      <c r="B1767" s="924">
        <f>'Tax Sched 25'!D12</f>
        <v>40784</v>
      </c>
      <c r="C1767" s="2" t="s">
        <v>512</v>
      </c>
      <c r="D1767" s="2" t="str">
        <f t="shared" si="26"/>
        <v>Error?</v>
      </c>
    </row>
    <row r="1768" spans="1:4">
      <c r="A1768">
        <v>1709</v>
      </c>
      <c r="B1768" s="924">
        <f>'Tax Sched 25'!D14</f>
        <v>326236</v>
      </c>
      <c r="C1768" s="2" t="s">
        <v>512</v>
      </c>
      <c r="D1768" s="2" t="str">
        <f t="shared" si="26"/>
        <v>Error?</v>
      </c>
    </row>
    <row r="1769" spans="1:4">
      <c r="A1769" s="5">
        <v>1710</v>
      </c>
      <c r="B1769" s="924"/>
      <c r="C1769" s="2" t="s">
        <v>512</v>
      </c>
      <c r="D1769" s="2" t="str">
        <f t="shared" si="26"/>
        <v>OK</v>
      </c>
    </row>
    <row r="1770" spans="1:4">
      <c r="A1770">
        <v>1711</v>
      </c>
      <c r="B1770" s="924">
        <f>'Tax Sched 25'!D15</f>
        <v>0</v>
      </c>
      <c r="C1770" s="2" t="s">
        <v>512</v>
      </c>
      <c r="D1770" s="2" t="str">
        <f t="shared" si="26"/>
        <v>Error?</v>
      </c>
    </row>
    <row r="1771" spans="1:4">
      <c r="A1771" s="5">
        <v>1712</v>
      </c>
      <c r="B1771" s="924"/>
      <c r="D1771" s="2" t="str">
        <f t="shared" si="26"/>
        <v>OK</v>
      </c>
    </row>
    <row r="1772" spans="1:4">
      <c r="A1772" s="5">
        <v>1713</v>
      </c>
      <c r="B1772" s="924"/>
      <c r="C1772" s="2" t="s">
        <v>512</v>
      </c>
      <c r="D1772" s="2" t="str">
        <f t="shared" si="26"/>
        <v>OK</v>
      </c>
    </row>
    <row r="1773" spans="1:4">
      <c r="A1773">
        <v>1714</v>
      </c>
      <c r="B1773" s="924">
        <f>'Tax Sched 25'!D19</f>
        <v>27141311</v>
      </c>
      <c r="C1773" s="2" t="s">
        <v>512</v>
      </c>
      <c r="D1773" s="2" t="str">
        <f t="shared" si="26"/>
        <v>Error?</v>
      </c>
    </row>
    <row r="1774" spans="1:4">
      <c r="A1774">
        <v>1715</v>
      </c>
      <c r="B1774" s="924">
        <f>'Tax Sched 25'!C4</f>
        <v>0</v>
      </c>
      <c r="C1774" s="2" t="s">
        <v>512</v>
      </c>
      <c r="D1774" s="2" t="str">
        <f t="shared" si="26"/>
        <v>Error?</v>
      </c>
    </row>
    <row r="1775" spans="1:4">
      <c r="A1775">
        <v>1716</v>
      </c>
      <c r="B1775" s="924">
        <f>'Tax Sched 25'!C5</f>
        <v>0</v>
      </c>
      <c r="C1775" s="2" t="s">
        <v>512</v>
      </c>
      <c r="D1775" s="2" t="str">
        <f t="shared" si="26"/>
        <v>Error?</v>
      </c>
    </row>
    <row r="1776" spans="1:4">
      <c r="A1776">
        <v>1717</v>
      </c>
      <c r="B1776" s="924">
        <f>'Tax Sched 25'!C6</f>
        <v>0</v>
      </c>
      <c r="D1776" s="2" t="str">
        <f t="shared" si="26"/>
        <v>Error?</v>
      </c>
    </row>
    <row r="1777" spans="1:4">
      <c r="A1777">
        <v>1718</v>
      </c>
      <c r="B1777" s="924">
        <f>'Tax Sched 25'!C7</f>
        <v>0</v>
      </c>
      <c r="D1777" s="2" t="str">
        <f t="shared" si="26"/>
        <v>Error?</v>
      </c>
    </row>
    <row r="1778" spans="1:4">
      <c r="A1778">
        <v>1719</v>
      </c>
      <c r="B1778" s="924">
        <f>'Tax Sched 25'!C8</f>
        <v>0</v>
      </c>
      <c r="D1778" s="2" t="str">
        <f t="shared" si="26"/>
        <v>Error?</v>
      </c>
    </row>
    <row r="1779" spans="1:4">
      <c r="A1779">
        <v>1720</v>
      </c>
      <c r="B1779" s="924">
        <f>'Tax Sched 25'!C10</f>
        <v>0</v>
      </c>
      <c r="D1779" s="2" t="str">
        <f t="shared" si="26"/>
        <v>Error?</v>
      </c>
    </row>
    <row r="1780" spans="1:4">
      <c r="A1780" s="5">
        <v>1721</v>
      </c>
      <c r="B1780" s="924"/>
      <c r="D1780" s="2" t="str">
        <f t="shared" si="26"/>
        <v>OK</v>
      </c>
    </row>
    <row r="1781" spans="1:4">
      <c r="A1781">
        <v>1722</v>
      </c>
      <c r="B1781" s="924">
        <f>'Tax Sched 25'!C9</f>
        <v>0</v>
      </c>
      <c r="D1781" s="2" t="str">
        <f t="shared" si="26"/>
        <v>Error?</v>
      </c>
    </row>
    <row r="1782" spans="1:4">
      <c r="A1782">
        <v>1723</v>
      </c>
      <c r="B1782" s="924">
        <f>'Tax Sched 25'!C11</f>
        <v>0</v>
      </c>
      <c r="D1782" s="2" t="str">
        <f t="shared" si="26"/>
        <v>Error?</v>
      </c>
    </row>
    <row r="1783" spans="1:4">
      <c r="A1783">
        <v>1724</v>
      </c>
      <c r="B1783" s="924">
        <f>'Tax Sched 25'!C12</f>
        <v>0</v>
      </c>
      <c r="D1783" s="2" t="str">
        <f t="shared" si="26"/>
        <v>Error?</v>
      </c>
    </row>
    <row r="1784" spans="1:4">
      <c r="A1784">
        <v>1725</v>
      </c>
      <c r="B1784" s="924">
        <f>'Tax Sched 25'!C14</f>
        <v>0</v>
      </c>
      <c r="D1784" s="2" t="str">
        <f t="shared" si="26"/>
        <v>Error?</v>
      </c>
    </row>
    <row r="1785" spans="1:4">
      <c r="A1785" s="5">
        <v>1726</v>
      </c>
      <c r="B1785" s="924"/>
      <c r="D1785" s="2" t="str">
        <f t="shared" si="26"/>
        <v>OK</v>
      </c>
    </row>
    <row r="1786" spans="1:4">
      <c r="A1786">
        <v>1727</v>
      </c>
      <c r="B1786" s="924">
        <f>'Tax Sched 25'!C15</f>
        <v>0</v>
      </c>
      <c r="D1786" s="2" t="str">
        <f t="shared" si="26"/>
        <v>Error?</v>
      </c>
    </row>
    <row r="1787" spans="1:4">
      <c r="A1787" s="5">
        <v>1728</v>
      </c>
      <c r="B1787" s="924"/>
      <c r="D1787" s="2" t="str">
        <f t="shared" si="26"/>
        <v>OK</v>
      </c>
    </row>
    <row r="1788" spans="1:4">
      <c r="A1788" s="5">
        <v>1729</v>
      </c>
      <c r="B1788" s="924"/>
      <c r="D1788" s="2" t="str">
        <f t="shared" si="26"/>
        <v>OK</v>
      </c>
    </row>
    <row r="1789" spans="1:4">
      <c r="A1789">
        <v>1730</v>
      </c>
      <c r="B1789" s="924">
        <f>'Tax Sched 25'!C19</f>
        <v>0</v>
      </c>
      <c r="D1789" s="2" t="str">
        <f t="shared" ref="D1789:D1852" si="27">IF(ISBLANK(B1789),"OK",IF(A1789-B1789=0,"OK","Error?"))</f>
        <v>Error?</v>
      </c>
    </row>
    <row r="1790" spans="1:4">
      <c r="A1790">
        <v>1731</v>
      </c>
      <c r="B1790" s="924">
        <f>'Tax Sched 25'!F4</f>
        <v>16703969</v>
      </c>
      <c r="D1790" s="2" t="str">
        <f t="shared" si="27"/>
        <v>Error?</v>
      </c>
    </row>
    <row r="1791" spans="1:4">
      <c r="A1791">
        <v>1732</v>
      </c>
      <c r="B1791" s="924">
        <f>'Tax Sched 25'!F5</f>
        <v>3885548</v>
      </c>
      <c r="C1791" s="2" t="s">
        <v>512</v>
      </c>
      <c r="D1791" s="2" t="str">
        <f t="shared" si="27"/>
        <v>Error?</v>
      </c>
    </row>
    <row r="1792" spans="1:4">
      <c r="A1792">
        <v>1733</v>
      </c>
      <c r="B1792" s="924">
        <f>'Tax Sched 25'!F6</f>
        <v>3647428</v>
      </c>
      <c r="C1792" s="2" t="s">
        <v>512</v>
      </c>
      <c r="D1792" s="2" t="str">
        <f t="shared" si="27"/>
        <v>Error?</v>
      </c>
    </row>
    <row r="1793" spans="1:4">
      <c r="A1793">
        <v>1734</v>
      </c>
      <c r="B1793" s="924">
        <f>'Tax Sched 25'!F7</f>
        <v>1435964</v>
      </c>
      <c r="C1793" s="2" t="s">
        <v>512</v>
      </c>
      <c r="D1793" s="2" t="str">
        <f t="shared" si="27"/>
        <v>Error?</v>
      </c>
    </row>
    <row r="1794" spans="1:4">
      <c r="A1794">
        <v>1735</v>
      </c>
      <c r="B1794" s="924">
        <f>'Tax Sched 25'!F8</f>
        <v>337873</v>
      </c>
      <c r="C1794" s="2" t="s">
        <v>512</v>
      </c>
      <c r="D1794" s="2" t="str">
        <f t="shared" si="27"/>
        <v>Error?</v>
      </c>
    </row>
    <row r="1795" spans="1:4">
      <c r="A1795">
        <v>1736</v>
      </c>
      <c r="B1795" s="924">
        <f>'Tax Sched 25'!F10</f>
        <v>109811</v>
      </c>
      <c r="C1795" s="2" t="s">
        <v>512</v>
      </c>
      <c r="D1795" s="2" t="str">
        <f t="shared" si="27"/>
        <v>Error?</v>
      </c>
    </row>
    <row r="1796" spans="1:4">
      <c r="A1796" s="5">
        <v>1737</v>
      </c>
      <c r="B1796" s="924"/>
      <c r="C1796" s="2" t="s">
        <v>512</v>
      </c>
      <c r="D1796" s="2" t="str">
        <f t="shared" si="27"/>
        <v>OK</v>
      </c>
    </row>
    <row r="1797" spans="1:4">
      <c r="A1797">
        <v>1738</v>
      </c>
      <c r="B1797" s="924">
        <f>'Tax Sched 25'!F9</f>
        <v>0</v>
      </c>
      <c r="C1797" s="2" t="s">
        <v>512</v>
      </c>
      <c r="D1797" s="2" t="str">
        <f t="shared" si="27"/>
        <v>Error?</v>
      </c>
    </row>
    <row r="1798" spans="1:4">
      <c r="A1798">
        <v>1739</v>
      </c>
      <c r="B1798" s="924">
        <f>'Tax Sched 25'!F11</f>
        <v>228065</v>
      </c>
      <c r="C1798" s="2" t="s">
        <v>512</v>
      </c>
      <c r="D1798" s="2" t="str">
        <f t="shared" si="27"/>
        <v>Error?</v>
      </c>
    </row>
    <row r="1799" spans="1:4">
      <c r="A1799">
        <v>1740</v>
      </c>
      <c r="B1799" s="924">
        <f>'Tax Sched 25'!F12</f>
        <v>40958</v>
      </c>
      <c r="C1799" s="2" t="s">
        <v>512</v>
      </c>
      <c r="D1799" s="2" t="str">
        <f t="shared" si="27"/>
        <v>Error?</v>
      </c>
    </row>
    <row r="1800" spans="1:4">
      <c r="A1800">
        <v>1741</v>
      </c>
      <c r="B1800" s="924">
        <f>'Tax Sched 25'!F14</f>
        <v>337873</v>
      </c>
      <c r="C1800" s="2" t="s">
        <v>512</v>
      </c>
      <c r="D1800" s="2" t="str">
        <f t="shared" si="27"/>
        <v>Error?</v>
      </c>
    </row>
    <row r="1801" spans="1:4">
      <c r="A1801" s="5">
        <v>1742</v>
      </c>
      <c r="B1801" s="924"/>
      <c r="C1801" s="2" t="s">
        <v>512</v>
      </c>
      <c r="D1801" s="2" t="str">
        <f t="shared" si="27"/>
        <v>OK</v>
      </c>
    </row>
    <row r="1802" spans="1:4">
      <c r="A1802">
        <v>1743</v>
      </c>
      <c r="B1802" s="924">
        <f>'Tax Sched 25'!F15</f>
        <v>0</v>
      </c>
      <c r="C1802" s="2" t="s">
        <v>512</v>
      </c>
      <c r="D1802" s="2" t="str">
        <f t="shared" si="27"/>
        <v>Error?</v>
      </c>
    </row>
    <row r="1803" spans="1:4">
      <c r="A1803" s="5">
        <v>1744</v>
      </c>
      <c r="B1803" s="924"/>
      <c r="D1803" s="2" t="str">
        <f t="shared" si="27"/>
        <v>OK</v>
      </c>
    </row>
    <row r="1804" spans="1:4">
      <c r="A1804" s="5">
        <v>1745</v>
      </c>
      <c r="B1804" s="924"/>
      <c r="C1804" s="2" t="s">
        <v>512</v>
      </c>
      <c r="D1804" s="2" t="str">
        <f t="shared" si="27"/>
        <v>OK</v>
      </c>
    </row>
    <row r="1805" spans="1:4">
      <c r="A1805" s="1">
        <v>1746</v>
      </c>
      <c r="B1805" s="924">
        <f>'Tax Sched 25'!F19</f>
        <v>27467265</v>
      </c>
      <c r="C1805" s="2" t="s">
        <v>512</v>
      </c>
      <c r="D1805" s="2" t="str">
        <f t="shared" si="27"/>
        <v>Error?</v>
      </c>
    </row>
    <row r="1806" spans="1:4">
      <c r="A1806">
        <v>1747</v>
      </c>
      <c r="B1806" s="924">
        <f>'Tax Sched 25'!E4</f>
        <v>16703969</v>
      </c>
      <c r="C1806" s="2" t="s">
        <v>512</v>
      </c>
      <c r="D1806" s="2" t="str">
        <f t="shared" si="27"/>
        <v>Error?</v>
      </c>
    </row>
    <row r="1807" spans="1:4">
      <c r="A1807">
        <v>1748</v>
      </c>
      <c r="B1807" s="924">
        <f>'Tax Sched 25'!E5</f>
        <v>3885548</v>
      </c>
      <c r="C1807" s="2" t="s">
        <v>512</v>
      </c>
      <c r="D1807" s="2" t="str">
        <f t="shared" si="27"/>
        <v>Error?</v>
      </c>
    </row>
    <row r="1808" spans="1:4">
      <c r="A1808">
        <v>1749</v>
      </c>
      <c r="B1808" s="924">
        <f>'Tax Sched 25'!E6</f>
        <v>3647428</v>
      </c>
      <c r="D1808" s="2" t="str">
        <f t="shared" si="27"/>
        <v>Error?</v>
      </c>
    </row>
    <row r="1809" spans="1:4">
      <c r="A1809">
        <v>1750</v>
      </c>
      <c r="B1809" s="924">
        <f>'Tax Sched 25'!E7</f>
        <v>1435964</v>
      </c>
      <c r="D1809" s="2" t="str">
        <f t="shared" si="27"/>
        <v>Error?</v>
      </c>
    </row>
    <row r="1810" spans="1:4">
      <c r="A1810">
        <v>1751</v>
      </c>
      <c r="B1810" s="924">
        <f>'Tax Sched 25'!E8</f>
        <v>337873</v>
      </c>
      <c r="D1810" s="2" t="str">
        <f t="shared" si="27"/>
        <v>Error?</v>
      </c>
    </row>
    <row r="1811" spans="1:4">
      <c r="A1811">
        <v>1752</v>
      </c>
      <c r="B1811" s="924">
        <f>'Tax Sched 25'!E10</f>
        <v>109811</v>
      </c>
      <c r="D1811" s="2" t="str">
        <f t="shared" si="27"/>
        <v>Error?</v>
      </c>
    </row>
    <row r="1812" spans="1:4">
      <c r="A1812" s="5">
        <v>1753</v>
      </c>
      <c r="B1812" s="924"/>
      <c r="D1812" s="2" t="str">
        <f t="shared" si="27"/>
        <v>OK</v>
      </c>
    </row>
    <row r="1813" spans="1:4">
      <c r="A1813">
        <v>1754</v>
      </c>
      <c r="B1813" s="924">
        <f>'Tax Sched 25'!E9</f>
        <v>0</v>
      </c>
      <c r="D1813" s="2" t="str">
        <f t="shared" si="27"/>
        <v>Error?</v>
      </c>
    </row>
    <row r="1814" spans="1:4">
      <c r="A1814">
        <v>1755</v>
      </c>
      <c r="B1814" s="924">
        <f>'Tax Sched 25'!E11</f>
        <v>228065</v>
      </c>
      <c r="D1814" s="2" t="str">
        <f t="shared" si="27"/>
        <v>Error?</v>
      </c>
    </row>
    <row r="1815" spans="1:4">
      <c r="A1815">
        <v>1756</v>
      </c>
      <c r="B1815" s="924">
        <f>'Tax Sched 25'!E12</f>
        <v>40958</v>
      </c>
      <c r="D1815" s="2" t="str">
        <f t="shared" si="27"/>
        <v>Error?</v>
      </c>
    </row>
    <row r="1816" spans="1:4">
      <c r="A1816">
        <v>1757</v>
      </c>
      <c r="B1816" s="924">
        <f>'Tax Sched 25'!E14</f>
        <v>337873</v>
      </c>
      <c r="D1816" s="2" t="str">
        <f t="shared" si="27"/>
        <v>Error?</v>
      </c>
    </row>
    <row r="1817" spans="1:4">
      <c r="A1817" s="5">
        <v>1758</v>
      </c>
      <c r="B1817" s="924"/>
      <c r="D1817" s="2" t="str">
        <f t="shared" si="27"/>
        <v>OK</v>
      </c>
    </row>
    <row r="1818" spans="1:4">
      <c r="A1818">
        <v>1759</v>
      </c>
      <c r="B1818" s="924">
        <f>'Tax Sched 25'!E15</f>
        <v>0</v>
      </c>
      <c r="D1818" s="2" t="str">
        <f t="shared" si="27"/>
        <v>Error?</v>
      </c>
    </row>
    <row r="1819" spans="1:4">
      <c r="A1819" s="5">
        <v>1760</v>
      </c>
      <c r="B1819" s="924"/>
      <c r="D1819" s="2" t="str">
        <f t="shared" si="27"/>
        <v>OK</v>
      </c>
    </row>
    <row r="1820" spans="1:4">
      <c r="A1820" s="5">
        <v>1761</v>
      </c>
      <c r="B1820" s="924"/>
      <c r="D1820" s="2" t="str">
        <f t="shared" si="27"/>
        <v>OK</v>
      </c>
    </row>
    <row r="1821" spans="1:4">
      <c r="A1821" s="1">
        <v>1762</v>
      </c>
      <c r="B1821" s="924">
        <f>'Tax Sched 25'!E19</f>
        <v>27467265</v>
      </c>
      <c r="D1821" s="2" t="str">
        <f t="shared" si="27"/>
        <v>Error?</v>
      </c>
    </row>
    <row r="1822" spans="1:4">
      <c r="A1822" s="5">
        <v>1763</v>
      </c>
      <c r="B1822" s="924"/>
      <c r="D1822" s="2" t="str">
        <f t="shared" si="27"/>
        <v>OK</v>
      </c>
    </row>
    <row r="1823" spans="1:4">
      <c r="A1823">
        <v>1764</v>
      </c>
      <c r="B1823" s="924">
        <f>'Short-Term Long-Term Debt 26'!C6</f>
        <v>0</v>
      </c>
      <c r="C1823" s="2" t="s">
        <v>512</v>
      </c>
      <c r="D1823" s="2" t="str">
        <f t="shared" si="27"/>
        <v>Error?</v>
      </c>
    </row>
    <row r="1824" spans="1:4">
      <c r="A1824">
        <v>1765</v>
      </c>
      <c r="B1824" s="924">
        <f>'Short-Term Long-Term Debt 26'!C7</f>
        <v>0</v>
      </c>
      <c r="D1824" s="2" t="str">
        <f t="shared" si="27"/>
        <v>Error?</v>
      </c>
    </row>
    <row r="1825" spans="1:4">
      <c r="A1825">
        <v>1766</v>
      </c>
      <c r="B1825" s="924">
        <f>'Short-Term Long-Term Debt 26'!C12</f>
        <v>0</v>
      </c>
      <c r="D1825" s="2" t="str">
        <f t="shared" si="27"/>
        <v>Error?</v>
      </c>
    </row>
    <row r="1826" spans="1:4">
      <c r="A1826">
        <v>1767</v>
      </c>
      <c r="B1826" s="924">
        <f>'Short-Term Long-Term Debt 26'!C11</f>
        <v>0</v>
      </c>
      <c r="D1826" s="2" t="str">
        <f t="shared" si="27"/>
        <v>Error?</v>
      </c>
    </row>
    <row r="1827" spans="1:4">
      <c r="A1827">
        <v>1768</v>
      </c>
      <c r="B1827" s="924">
        <f>'Short-Term Long-Term Debt 26'!C8</f>
        <v>0</v>
      </c>
      <c r="D1827" s="2" t="str">
        <f t="shared" si="27"/>
        <v>Error?</v>
      </c>
    </row>
    <row r="1828" spans="1:4">
      <c r="A1828">
        <v>1769</v>
      </c>
      <c r="B1828" s="924">
        <f>'Short-Term Long-Term Debt 26'!C9</f>
        <v>0</v>
      </c>
      <c r="D1828" s="2" t="str">
        <f t="shared" si="27"/>
        <v>Error?</v>
      </c>
    </row>
    <row r="1829" spans="1:4">
      <c r="A1829">
        <v>1770</v>
      </c>
      <c r="B1829" s="924">
        <f>'Short-Term Long-Term Debt 26'!C10</f>
        <v>0</v>
      </c>
      <c r="D1829" s="2" t="str">
        <f t="shared" si="27"/>
        <v>Error?</v>
      </c>
    </row>
    <row r="1830" spans="1:4">
      <c r="A1830">
        <v>1771</v>
      </c>
      <c r="B1830" s="924">
        <f>'Short-Term Long-Term Debt 26'!C14</f>
        <v>0</v>
      </c>
      <c r="D1830" s="2" t="str">
        <f t="shared" si="27"/>
        <v>Error?</v>
      </c>
    </row>
    <row r="1831" spans="1:4">
      <c r="A1831">
        <v>1772</v>
      </c>
      <c r="B1831" s="924">
        <f>'Short-Term Long-Term Debt 26'!C15</f>
        <v>0</v>
      </c>
      <c r="D1831" s="2" t="str">
        <f t="shared" si="27"/>
        <v>Error?</v>
      </c>
    </row>
    <row r="1832" spans="1:4">
      <c r="A1832">
        <v>1773</v>
      </c>
      <c r="B1832" s="924">
        <f>'Short-Term Long-Term Debt 26'!C17</f>
        <v>0</v>
      </c>
      <c r="D1832" s="2" t="str">
        <f t="shared" si="27"/>
        <v>Error?</v>
      </c>
    </row>
    <row r="1833" spans="1:4">
      <c r="A1833">
        <v>1774</v>
      </c>
      <c r="B1833" s="924">
        <f>'Short-Term Long-Term Debt 26'!C18</f>
        <v>0</v>
      </c>
      <c r="C1833" s="2" t="s">
        <v>512</v>
      </c>
      <c r="D1833" s="2" t="str">
        <f t="shared" si="27"/>
        <v>Error?</v>
      </c>
    </row>
    <row r="1834" spans="1:4">
      <c r="A1834">
        <v>1775</v>
      </c>
      <c r="B1834" s="924">
        <f>'Short-Term Long-Term Debt 26'!C20</f>
        <v>0</v>
      </c>
      <c r="D1834" s="2" t="str">
        <f t="shared" si="27"/>
        <v>Error?</v>
      </c>
    </row>
    <row r="1835" spans="1:4">
      <c r="A1835">
        <v>1776</v>
      </c>
      <c r="B1835" s="924">
        <f>'Short-Term Long-Term Debt 26'!C21</f>
        <v>0</v>
      </c>
      <c r="D1835" s="2" t="str">
        <f t="shared" si="27"/>
        <v>Error?</v>
      </c>
    </row>
    <row r="1836" spans="1:4">
      <c r="A1836">
        <v>1777</v>
      </c>
      <c r="B1836" s="924">
        <f>'Short-Term Long-Term Debt 26'!C23</f>
        <v>0</v>
      </c>
      <c r="D1836" s="2" t="str">
        <f t="shared" si="27"/>
        <v>Error?</v>
      </c>
    </row>
    <row r="1837" spans="1:4">
      <c r="A1837">
        <v>1778</v>
      </c>
      <c r="B1837" s="924">
        <f>'Short-Term Long-Term Debt 26'!D6</f>
        <v>0</v>
      </c>
      <c r="C1837" s="2" t="s">
        <v>512</v>
      </c>
      <c r="D1837" s="2" t="str">
        <f t="shared" si="27"/>
        <v>Error?</v>
      </c>
    </row>
    <row r="1838" spans="1:4">
      <c r="A1838">
        <v>1779</v>
      </c>
      <c r="B1838" s="924">
        <f>'Short-Term Long-Term Debt 26'!D7</f>
        <v>0</v>
      </c>
      <c r="D1838" s="2" t="str">
        <f t="shared" si="27"/>
        <v>Error?</v>
      </c>
    </row>
    <row r="1839" spans="1:4">
      <c r="A1839">
        <v>1780</v>
      </c>
      <c r="B1839" s="924">
        <f>'Short-Term Long-Term Debt 26'!D12</f>
        <v>0</v>
      </c>
      <c r="D1839" s="2" t="str">
        <f t="shared" si="27"/>
        <v>Error?</v>
      </c>
    </row>
    <row r="1840" spans="1:4">
      <c r="A1840">
        <v>1781</v>
      </c>
      <c r="B1840" s="924">
        <f>'Short-Term Long-Term Debt 26'!D11</f>
        <v>0</v>
      </c>
      <c r="D1840" s="2" t="str">
        <f t="shared" si="27"/>
        <v>Error?</v>
      </c>
    </row>
    <row r="1841" spans="1:4">
      <c r="A1841">
        <v>1782</v>
      </c>
      <c r="B1841" s="924">
        <f>'Short-Term Long-Term Debt 26'!D8</f>
        <v>0</v>
      </c>
      <c r="D1841" s="2" t="str">
        <f t="shared" si="27"/>
        <v>Error?</v>
      </c>
    </row>
    <row r="1842" spans="1:4">
      <c r="A1842">
        <v>1783</v>
      </c>
      <c r="B1842" s="924">
        <f>'Short-Term Long-Term Debt 26'!D9</f>
        <v>0</v>
      </c>
      <c r="D1842" s="2" t="str">
        <f t="shared" si="27"/>
        <v>Error?</v>
      </c>
    </row>
    <row r="1843" spans="1:4">
      <c r="A1843">
        <v>1784</v>
      </c>
      <c r="B1843" s="924">
        <f>'Short-Term Long-Term Debt 26'!D10</f>
        <v>0</v>
      </c>
      <c r="D1843" s="2" t="str">
        <f t="shared" si="27"/>
        <v>Error?</v>
      </c>
    </row>
    <row r="1844" spans="1:4">
      <c r="A1844">
        <v>1785</v>
      </c>
      <c r="B1844" s="924">
        <f>'Short-Term Long-Term Debt 26'!D14</f>
        <v>0</v>
      </c>
      <c r="D1844" s="2" t="str">
        <f t="shared" si="27"/>
        <v>Error?</v>
      </c>
    </row>
    <row r="1845" spans="1:4">
      <c r="A1845">
        <v>1786</v>
      </c>
      <c r="B1845" s="924">
        <f>'Short-Term Long-Term Debt 26'!D15</f>
        <v>0</v>
      </c>
      <c r="D1845" s="2" t="str">
        <f t="shared" si="27"/>
        <v>Error?</v>
      </c>
    </row>
    <row r="1846" spans="1:4">
      <c r="A1846">
        <v>1787</v>
      </c>
      <c r="B1846" s="924">
        <f>'Short-Term Long-Term Debt 26'!D17</f>
        <v>0</v>
      </c>
      <c r="D1846" s="2" t="str">
        <f t="shared" si="27"/>
        <v>Error?</v>
      </c>
    </row>
    <row r="1847" spans="1:4">
      <c r="A1847">
        <v>1788</v>
      </c>
      <c r="B1847" s="924">
        <f>'Short-Term Long-Term Debt 26'!D18</f>
        <v>0</v>
      </c>
      <c r="C1847" s="2" t="s">
        <v>512</v>
      </c>
      <c r="D1847" s="2" t="str">
        <f t="shared" si="27"/>
        <v>Error?</v>
      </c>
    </row>
    <row r="1848" spans="1:4">
      <c r="A1848">
        <v>1789</v>
      </c>
      <c r="B1848" s="924">
        <f>'Short-Term Long-Term Debt 26'!D20</f>
        <v>0</v>
      </c>
      <c r="D1848" s="2" t="str">
        <f t="shared" si="27"/>
        <v>Error?</v>
      </c>
    </row>
    <row r="1849" spans="1:4">
      <c r="A1849">
        <v>1790</v>
      </c>
      <c r="B1849" s="924">
        <f>'Short-Term Long-Term Debt 26'!D21</f>
        <v>0</v>
      </c>
      <c r="D1849" s="2" t="str">
        <f t="shared" si="27"/>
        <v>Error?</v>
      </c>
    </row>
    <row r="1850" spans="1:4">
      <c r="A1850">
        <v>1791</v>
      </c>
      <c r="B1850" s="924">
        <f>'Short-Term Long-Term Debt 26'!D23</f>
        <v>0</v>
      </c>
      <c r="D1850" s="2" t="str">
        <f t="shared" si="27"/>
        <v>Error?</v>
      </c>
    </row>
    <row r="1851" spans="1:4">
      <c r="A1851">
        <v>1792</v>
      </c>
      <c r="B1851" s="924">
        <f>'Short-Term Long-Term Debt 26'!E6</f>
        <v>0</v>
      </c>
      <c r="C1851" s="2" t="s">
        <v>512</v>
      </c>
      <c r="D1851" s="2" t="str">
        <f t="shared" si="27"/>
        <v>Error?</v>
      </c>
    </row>
    <row r="1852" spans="1:4">
      <c r="A1852">
        <v>1793</v>
      </c>
      <c r="B1852" s="924">
        <f>'Short-Term Long-Term Debt 26'!E7</f>
        <v>0</v>
      </c>
      <c r="D1852" s="2" t="str">
        <f t="shared" si="27"/>
        <v>Error?</v>
      </c>
    </row>
    <row r="1853" spans="1:4">
      <c r="A1853">
        <v>1794</v>
      </c>
      <c r="B1853" s="924">
        <f>'Short-Term Long-Term Debt 26'!E12</f>
        <v>0</v>
      </c>
      <c r="D1853" s="2" t="str">
        <f t="shared" ref="D1853:D1916" si="28">IF(ISBLANK(B1853),"OK",IF(A1853-B1853=0,"OK","Error?"))</f>
        <v>Error?</v>
      </c>
    </row>
    <row r="1854" spans="1:4">
      <c r="A1854">
        <v>1795</v>
      </c>
      <c r="B1854" s="924">
        <f>'Short-Term Long-Term Debt 26'!E11</f>
        <v>0</v>
      </c>
      <c r="D1854" s="2" t="str">
        <f t="shared" si="28"/>
        <v>Error?</v>
      </c>
    </row>
    <row r="1855" spans="1:4">
      <c r="A1855">
        <v>1796</v>
      </c>
      <c r="B1855" s="924">
        <f>'Short-Term Long-Term Debt 26'!E8</f>
        <v>0</v>
      </c>
      <c r="D1855" s="2" t="str">
        <f t="shared" si="28"/>
        <v>Error?</v>
      </c>
    </row>
    <row r="1856" spans="1:4">
      <c r="A1856">
        <v>1797</v>
      </c>
      <c r="B1856" s="924">
        <f>'Short-Term Long-Term Debt 26'!E9</f>
        <v>0</v>
      </c>
      <c r="D1856" s="2" t="str">
        <f t="shared" si="28"/>
        <v>Error?</v>
      </c>
    </row>
    <row r="1857" spans="1:4">
      <c r="A1857">
        <v>1798</v>
      </c>
      <c r="B1857" s="924">
        <f>'Short-Term Long-Term Debt 26'!E10</f>
        <v>0</v>
      </c>
      <c r="D1857" s="2" t="str">
        <f t="shared" si="28"/>
        <v>Error?</v>
      </c>
    </row>
    <row r="1858" spans="1:4">
      <c r="A1858">
        <v>1799</v>
      </c>
      <c r="B1858" s="924">
        <f>'Short-Term Long-Term Debt 26'!E14</f>
        <v>0</v>
      </c>
      <c r="D1858" s="2" t="str">
        <f t="shared" si="28"/>
        <v>Error?</v>
      </c>
    </row>
    <row r="1859" spans="1:4">
      <c r="A1859">
        <v>1800</v>
      </c>
      <c r="B1859" s="924">
        <f>'Short-Term Long-Term Debt 26'!E15</f>
        <v>0</v>
      </c>
      <c r="D1859" s="2" t="str">
        <f t="shared" si="28"/>
        <v>Error?</v>
      </c>
    </row>
    <row r="1860" spans="1:4">
      <c r="A1860">
        <v>1801</v>
      </c>
      <c r="B1860" s="924">
        <f>'Short-Term Long-Term Debt 26'!E17</f>
        <v>0</v>
      </c>
      <c r="D1860" s="2" t="str">
        <f t="shared" si="28"/>
        <v>Error?</v>
      </c>
    </row>
    <row r="1861" spans="1:4">
      <c r="A1861">
        <v>1802</v>
      </c>
      <c r="B1861" s="924">
        <f>'Short-Term Long-Term Debt 26'!E18</f>
        <v>0</v>
      </c>
      <c r="C1861" s="2" t="s">
        <v>512</v>
      </c>
      <c r="D1861" s="2" t="str">
        <f t="shared" si="28"/>
        <v>Error?</v>
      </c>
    </row>
    <row r="1862" spans="1:4">
      <c r="A1862">
        <v>1803</v>
      </c>
      <c r="B1862" s="924">
        <f>'Short-Term Long-Term Debt 26'!E20</f>
        <v>0</v>
      </c>
      <c r="D1862" s="2" t="str">
        <f t="shared" si="28"/>
        <v>Error?</v>
      </c>
    </row>
    <row r="1863" spans="1:4">
      <c r="A1863">
        <v>1804</v>
      </c>
      <c r="B1863" s="924">
        <f>'Short-Term Long-Term Debt 26'!E21</f>
        <v>0</v>
      </c>
      <c r="D1863" s="2" t="str">
        <f t="shared" si="28"/>
        <v>Error?</v>
      </c>
    </row>
    <row r="1864" spans="1:4">
      <c r="A1864">
        <v>1805</v>
      </c>
      <c r="B1864" s="924">
        <f>'Short-Term Long-Term Debt 26'!E23</f>
        <v>0</v>
      </c>
      <c r="D1864" s="2" t="str">
        <f t="shared" si="28"/>
        <v>Error?</v>
      </c>
    </row>
    <row r="1865" spans="1:4">
      <c r="A1865">
        <v>1806</v>
      </c>
      <c r="B1865" s="924">
        <f>'Short-Term Long-Term Debt 26'!F6</f>
        <v>0</v>
      </c>
      <c r="C1865" s="2" t="s">
        <v>512</v>
      </c>
      <c r="D1865" s="2" t="str">
        <f t="shared" si="28"/>
        <v>Error?</v>
      </c>
    </row>
    <row r="1866" spans="1:4">
      <c r="A1866">
        <v>1807</v>
      </c>
      <c r="B1866" s="924">
        <f>'Short-Term Long-Term Debt 26'!F7</f>
        <v>0</v>
      </c>
      <c r="D1866" s="2" t="str">
        <f t="shared" si="28"/>
        <v>Error?</v>
      </c>
    </row>
    <row r="1867" spans="1:4">
      <c r="A1867">
        <v>1808</v>
      </c>
      <c r="B1867" s="924">
        <f>'Short-Term Long-Term Debt 26'!F12</f>
        <v>0</v>
      </c>
      <c r="C1867" s="2" t="s">
        <v>512</v>
      </c>
      <c r="D1867" s="2" t="str">
        <f t="shared" si="28"/>
        <v>Error?</v>
      </c>
    </row>
    <row r="1868" spans="1:4">
      <c r="A1868">
        <v>1809</v>
      </c>
      <c r="B1868" s="924">
        <f>'Short-Term Long-Term Debt 26'!F11</f>
        <v>0</v>
      </c>
      <c r="C1868" s="2" t="s">
        <v>512</v>
      </c>
      <c r="D1868" s="2" t="str">
        <f t="shared" si="28"/>
        <v>Error?</v>
      </c>
    </row>
    <row r="1869" spans="1:4">
      <c r="A1869">
        <v>1810</v>
      </c>
      <c r="B1869" s="924">
        <f>'Short-Term Long-Term Debt 26'!F8</f>
        <v>0</v>
      </c>
      <c r="C1869" s="2" t="s">
        <v>512</v>
      </c>
      <c r="D1869" s="2" t="str">
        <f t="shared" si="28"/>
        <v>Error?</v>
      </c>
    </row>
    <row r="1870" spans="1:4">
      <c r="A1870">
        <v>1811</v>
      </c>
      <c r="B1870" s="924">
        <f>'Short-Term Long-Term Debt 26'!F9</f>
        <v>0</v>
      </c>
      <c r="C1870" s="2" t="s">
        <v>512</v>
      </c>
      <c r="D1870" s="2" t="str">
        <f t="shared" si="28"/>
        <v>Error?</v>
      </c>
    </row>
    <row r="1871" spans="1:4">
      <c r="A1871">
        <v>1812</v>
      </c>
      <c r="B1871" s="924">
        <f>'Short-Term Long-Term Debt 26'!F10</f>
        <v>0</v>
      </c>
      <c r="C1871" s="2" t="s">
        <v>512</v>
      </c>
      <c r="D1871" s="2" t="str">
        <f t="shared" si="28"/>
        <v>Error?</v>
      </c>
    </row>
    <row r="1872" spans="1:4">
      <c r="A1872">
        <v>1813</v>
      </c>
      <c r="B1872" s="924">
        <f>'Short-Term Long-Term Debt 26'!F14</f>
        <v>0</v>
      </c>
      <c r="C1872" s="2" t="s">
        <v>512</v>
      </c>
      <c r="D1872" s="2" t="str">
        <f t="shared" si="28"/>
        <v>Error?</v>
      </c>
    </row>
    <row r="1873" spans="1:4">
      <c r="A1873">
        <v>1814</v>
      </c>
      <c r="B1873" s="924">
        <f>'Short-Term Long-Term Debt 26'!F15</f>
        <v>0</v>
      </c>
      <c r="C1873" s="2" t="s">
        <v>512</v>
      </c>
      <c r="D1873" s="2" t="str">
        <f t="shared" si="28"/>
        <v>Error?</v>
      </c>
    </row>
    <row r="1874" spans="1:4">
      <c r="A1874">
        <v>1815</v>
      </c>
      <c r="B1874" s="924">
        <f>'Short-Term Long-Term Debt 26'!F17</f>
        <v>0</v>
      </c>
      <c r="C1874" s="2" t="s">
        <v>512</v>
      </c>
      <c r="D1874" s="2" t="str">
        <f t="shared" si="28"/>
        <v>Error?</v>
      </c>
    </row>
    <row r="1875" spans="1:4">
      <c r="A1875">
        <v>1816</v>
      </c>
      <c r="B1875" s="924">
        <f>'Short-Term Long-Term Debt 26'!F18</f>
        <v>0</v>
      </c>
      <c r="C1875" s="2" t="s">
        <v>512</v>
      </c>
      <c r="D1875" s="2" t="str">
        <f t="shared" si="28"/>
        <v>Error?</v>
      </c>
    </row>
    <row r="1876" spans="1:4">
      <c r="A1876">
        <v>1817</v>
      </c>
      <c r="B1876" s="924">
        <f>'Short-Term Long-Term Debt 26'!F20</f>
        <v>0</v>
      </c>
      <c r="C1876" s="2" t="s">
        <v>512</v>
      </c>
      <c r="D1876" s="2" t="str">
        <f t="shared" si="28"/>
        <v>Error?</v>
      </c>
    </row>
    <row r="1877" spans="1:4">
      <c r="A1877">
        <v>1818</v>
      </c>
      <c r="B1877" s="924">
        <f>'Short-Term Long-Term Debt 26'!F21</f>
        <v>0</v>
      </c>
      <c r="C1877" s="2" t="s">
        <v>512</v>
      </c>
      <c r="D1877" s="2" t="str">
        <f t="shared" si="28"/>
        <v>Error?</v>
      </c>
    </row>
    <row r="1878" spans="1:4">
      <c r="A1878">
        <v>1819</v>
      </c>
      <c r="B1878" s="924">
        <f>'Short-Term Long-Term Debt 26'!F23</f>
        <v>0</v>
      </c>
      <c r="C1878" s="2" t="s">
        <v>512</v>
      </c>
      <c r="D1878" s="2" t="str">
        <f t="shared" si="28"/>
        <v>Error?</v>
      </c>
    </row>
    <row r="1879" spans="1:4">
      <c r="A1879" s="5">
        <v>1820</v>
      </c>
      <c r="B1879" s="924"/>
      <c r="C1879" s="2" t="s">
        <v>512</v>
      </c>
      <c r="D1879" s="2" t="str">
        <f t="shared" si="28"/>
        <v>OK</v>
      </c>
    </row>
    <row r="1880" spans="1:4">
      <c r="A1880" s="5">
        <v>1821</v>
      </c>
      <c r="B1880" s="924"/>
      <c r="C1880" s="2" t="s">
        <v>512</v>
      </c>
      <c r="D1880" s="2" t="str">
        <f t="shared" si="28"/>
        <v>OK</v>
      </c>
    </row>
    <row r="1881" spans="1:4">
      <c r="A1881" s="5">
        <v>1822</v>
      </c>
      <c r="B1881" s="924"/>
      <c r="D1881" s="2" t="str">
        <f t="shared" si="28"/>
        <v>OK</v>
      </c>
    </row>
    <row r="1882" spans="1:4">
      <c r="A1882" s="5">
        <v>1823</v>
      </c>
      <c r="B1882" s="924"/>
      <c r="D1882" s="2" t="str">
        <f t="shared" si="28"/>
        <v>OK</v>
      </c>
    </row>
    <row r="1883" spans="1:4">
      <c r="A1883" s="5">
        <v>1824</v>
      </c>
      <c r="B1883" s="924"/>
      <c r="D1883" s="2" t="str">
        <f t="shared" si="28"/>
        <v>OK</v>
      </c>
    </row>
    <row r="1884" spans="1:4">
      <c r="A1884" s="5">
        <v>1825</v>
      </c>
      <c r="B1884" s="924"/>
      <c r="D1884" s="2" t="str">
        <f t="shared" si="28"/>
        <v>OK</v>
      </c>
    </row>
    <row r="1885" spans="1:4">
      <c r="A1885" s="5">
        <v>1826</v>
      </c>
      <c r="B1885" s="924"/>
      <c r="D1885" s="2" t="str">
        <f t="shared" si="28"/>
        <v>OK</v>
      </c>
    </row>
    <row r="1886" spans="1:4">
      <c r="A1886" s="5">
        <v>1827</v>
      </c>
      <c r="B1886" s="924"/>
      <c r="D1886" s="2" t="str">
        <f t="shared" si="28"/>
        <v>OK</v>
      </c>
    </row>
    <row r="1887" spans="1:4">
      <c r="A1887" s="5">
        <v>1828</v>
      </c>
      <c r="B1887" s="924"/>
      <c r="D1887" s="2" t="str">
        <f t="shared" si="28"/>
        <v>OK</v>
      </c>
    </row>
    <row r="1888" spans="1:4">
      <c r="A1888" s="5">
        <v>1829</v>
      </c>
      <c r="B1888" s="924"/>
      <c r="D1888" s="2" t="str">
        <f t="shared" si="28"/>
        <v>OK</v>
      </c>
    </row>
    <row r="1889" spans="1:4">
      <c r="A1889" s="5">
        <v>1830</v>
      </c>
      <c r="B1889" s="924"/>
      <c r="D1889" s="2" t="str">
        <f t="shared" si="28"/>
        <v>OK</v>
      </c>
    </row>
    <row r="1890" spans="1:4">
      <c r="A1890" s="5">
        <v>1831</v>
      </c>
      <c r="B1890" s="924"/>
      <c r="D1890" s="2" t="str">
        <f t="shared" si="28"/>
        <v>OK</v>
      </c>
    </row>
    <row r="1891" spans="1:4">
      <c r="A1891" s="5">
        <v>1832</v>
      </c>
      <c r="B1891" s="924"/>
      <c r="D1891" s="2" t="str">
        <f t="shared" si="28"/>
        <v>OK</v>
      </c>
    </row>
    <row r="1892" spans="1:4">
      <c r="A1892" s="5">
        <v>1833</v>
      </c>
      <c r="B1892" s="924"/>
      <c r="D1892" s="2" t="str">
        <f t="shared" si="28"/>
        <v>OK</v>
      </c>
    </row>
    <row r="1893" spans="1:4">
      <c r="A1893" s="5">
        <v>1834</v>
      </c>
      <c r="B1893" s="924"/>
      <c r="D1893" s="2" t="str">
        <f t="shared" si="28"/>
        <v>OK</v>
      </c>
    </row>
    <row r="1894" spans="1:4">
      <c r="A1894" s="5">
        <v>1835</v>
      </c>
      <c r="B1894" s="924"/>
      <c r="D1894" s="2" t="str">
        <f t="shared" si="28"/>
        <v>OK</v>
      </c>
    </row>
    <row r="1895" spans="1:4">
      <c r="A1895" s="5">
        <v>1836</v>
      </c>
      <c r="B1895" s="924"/>
      <c r="D1895" s="2" t="str">
        <f t="shared" si="28"/>
        <v>OK</v>
      </c>
    </row>
    <row r="1896" spans="1:4">
      <c r="A1896" s="5">
        <v>1837</v>
      </c>
      <c r="B1896" s="924"/>
      <c r="D1896" s="2" t="str">
        <f t="shared" si="28"/>
        <v>OK</v>
      </c>
    </row>
    <row r="1897" spans="1:4">
      <c r="A1897" s="5">
        <v>1838</v>
      </c>
      <c r="B1897" s="924"/>
      <c r="D1897" s="2" t="str">
        <f t="shared" si="28"/>
        <v>OK</v>
      </c>
    </row>
    <row r="1898" spans="1:4">
      <c r="A1898" s="5">
        <v>1839</v>
      </c>
      <c r="B1898" s="924"/>
      <c r="D1898" s="2" t="str">
        <f t="shared" si="28"/>
        <v>OK</v>
      </c>
    </row>
    <row r="1899" spans="1:4">
      <c r="A1899" s="5">
        <v>1840</v>
      </c>
      <c r="B1899" s="924"/>
      <c r="D1899" s="2" t="str">
        <f t="shared" si="28"/>
        <v>OK</v>
      </c>
    </row>
    <row r="1900" spans="1:4">
      <c r="A1900" s="5">
        <v>1841</v>
      </c>
      <c r="B1900" s="924"/>
      <c r="D1900" s="2" t="str">
        <f t="shared" si="28"/>
        <v>OK</v>
      </c>
    </row>
    <row r="1901" spans="1:4">
      <c r="A1901" s="5">
        <v>1842</v>
      </c>
      <c r="B1901" s="924"/>
      <c r="D1901" s="2" t="str">
        <f t="shared" si="28"/>
        <v>OK</v>
      </c>
    </row>
    <row r="1902" spans="1:4">
      <c r="A1902" s="5">
        <v>1843</v>
      </c>
      <c r="B1902" s="924"/>
      <c r="D1902" s="2" t="str">
        <f t="shared" si="28"/>
        <v>OK</v>
      </c>
    </row>
    <row r="1903" spans="1:4">
      <c r="A1903" s="5">
        <v>1844</v>
      </c>
      <c r="B1903" s="924"/>
      <c r="D1903" s="2" t="str">
        <f t="shared" si="28"/>
        <v>OK</v>
      </c>
    </row>
    <row r="1904" spans="1:4">
      <c r="A1904" s="5">
        <v>1845</v>
      </c>
      <c r="B1904" s="924"/>
      <c r="D1904" s="2" t="str">
        <f t="shared" si="28"/>
        <v>OK</v>
      </c>
    </row>
    <row r="1905" spans="1:4">
      <c r="A1905" s="5">
        <v>1846</v>
      </c>
      <c r="B1905" s="924"/>
      <c r="D1905" s="2" t="str">
        <f t="shared" si="28"/>
        <v>OK</v>
      </c>
    </row>
    <row r="1906" spans="1:4">
      <c r="A1906" s="5">
        <v>1847</v>
      </c>
      <c r="B1906" s="924"/>
      <c r="D1906" s="2" t="str">
        <f t="shared" si="28"/>
        <v>OK</v>
      </c>
    </row>
    <row r="1907" spans="1:4">
      <c r="A1907" s="5">
        <v>1848</v>
      </c>
      <c r="B1907" s="924"/>
      <c r="D1907" s="2" t="str">
        <f t="shared" si="28"/>
        <v>OK</v>
      </c>
    </row>
    <row r="1908" spans="1:4">
      <c r="A1908" s="5">
        <v>1849</v>
      </c>
      <c r="B1908" s="924"/>
      <c r="D1908" s="2" t="str">
        <f t="shared" si="28"/>
        <v>OK</v>
      </c>
    </row>
    <row r="1909" spans="1:4">
      <c r="A1909" s="5">
        <v>1850</v>
      </c>
      <c r="B1909" s="924"/>
      <c r="D1909" s="2" t="str">
        <f t="shared" si="28"/>
        <v>OK</v>
      </c>
    </row>
    <row r="1910" spans="1:4">
      <c r="A1910" s="5">
        <v>1851</v>
      </c>
      <c r="B1910" s="924"/>
      <c r="D1910" s="2" t="str">
        <f t="shared" si="28"/>
        <v>OK</v>
      </c>
    </row>
    <row r="1911" spans="1:4">
      <c r="A1911" s="5">
        <v>1852</v>
      </c>
      <c r="B1911" s="924"/>
      <c r="D1911" s="2" t="str">
        <f t="shared" si="28"/>
        <v>OK</v>
      </c>
    </row>
    <row r="1912" spans="1:4">
      <c r="A1912" s="5">
        <v>1853</v>
      </c>
      <c r="B1912" s="924"/>
      <c r="D1912" s="2" t="str">
        <f t="shared" si="28"/>
        <v>OK</v>
      </c>
    </row>
    <row r="1913" spans="1:4">
      <c r="A1913" s="5">
        <v>1854</v>
      </c>
      <c r="B1913" s="924"/>
      <c r="D1913" s="2" t="str">
        <f t="shared" si="28"/>
        <v>OK</v>
      </c>
    </row>
    <row r="1914" spans="1:4">
      <c r="A1914" s="5">
        <v>1855</v>
      </c>
      <c r="B1914" s="924"/>
      <c r="D1914" s="2" t="str">
        <f t="shared" si="28"/>
        <v>OK</v>
      </c>
    </row>
    <row r="1915" spans="1:4">
      <c r="A1915" s="5">
        <v>1856</v>
      </c>
      <c r="B1915" s="924"/>
      <c r="D1915" s="2" t="str">
        <f t="shared" si="28"/>
        <v>OK</v>
      </c>
    </row>
    <row r="1916" spans="1:4">
      <c r="A1916" s="5">
        <v>1857</v>
      </c>
      <c r="B1916" s="924"/>
      <c r="D1916" s="2" t="str">
        <f t="shared" si="28"/>
        <v>OK</v>
      </c>
    </row>
    <row r="1917" spans="1:4">
      <c r="A1917" s="5">
        <v>1858</v>
      </c>
      <c r="B1917" s="924"/>
      <c r="D1917" s="2" t="str">
        <f t="shared" ref="D1917:D1980" si="29">IF(ISBLANK(B1917),"OK",IF(A1917-B1917=0,"OK","Error?"))</f>
        <v>OK</v>
      </c>
    </row>
    <row r="1918" spans="1:4">
      <c r="A1918" s="5">
        <v>1859</v>
      </c>
      <c r="B1918" s="924"/>
      <c r="D1918" s="2" t="str">
        <f t="shared" si="29"/>
        <v>OK</v>
      </c>
    </row>
    <row r="1919" spans="1:4">
      <c r="A1919" s="5">
        <v>1860</v>
      </c>
      <c r="B1919" s="924"/>
      <c r="D1919" s="2" t="str">
        <f t="shared" si="29"/>
        <v>OK</v>
      </c>
    </row>
    <row r="1920" spans="1:4">
      <c r="A1920" s="5">
        <v>1861</v>
      </c>
      <c r="B1920" s="924"/>
      <c r="D1920" s="2" t="str">
        <f t="shared" si="29"/>
        <v>OK</v>
      </c>
    </row>
    <row r="1921" spans="1:4">
      <c r="A1921" s="5">
        <v>1862</v>
      </c>
      <c r="B1921" s="924"/>
      <c r="D1921" s="2" t="str">
        <f t="shared" si="29"/>
        <v>OK</v>
      </c>
    </row>
    <row r="1922" spans="1:4">
      <c r="A1922" s="5">
        <v>1863</v>
      </c>
      <c r="B1922" s="924"/>
      <c r="D1922" s="2" t="str">
        <f t="shared" si="29"/>
        <v>OK</v>
      </c>
    </row>
    <row r="1923" spans="1:4">
      <c r="A1923" s="5">
        <v>1864</v>
      </c>
      <c r="B1923" s="924"/>
      <c r="D1923" s="2" t="str">
        <f t="shared" si="29"/>
        <v>OK</v>
      </c>
    </row>
    <row r="1924" spans="1:4">
      <c r="A1924" s="5">
        <v>1865</v>
      </c>
      <c r="B1924" s="924"/>
      <c r="D1924" s="2" t="str">
        <f t="shared" si="29"/>
        <v>OK</v>
      </c>
    </row>
    <row r="1925" spans="1:4">
      <c r="A1925" s="5">
        <v>1866</v>
      </c>
      <c r="B1925" s="924"/>
      <c r="D1925" s="2" t="str">
        <f t="shared" si="29"/>
        <v>OK</v>
      </c>
    </row>
    <row r="1926" spans="1:4">
      <c r="A1926" s="5">
        <v>1867</v>
      </c>
      <c r="B1926" s="924"/>
      <c r="D1926" s="2" t="str">
        <f t="shared" si="29"/>
        <v>OK</v>
      </c>
    </row>
    <row r="1927" spans="1:4">
      <c r="A1927" s="5">
        <v>1868</v>
      </c>
      <c r="B1927" s="924"/>
      <c r="D1927" s="2" t="str">
        <f t="shared" si="29"/>
        <v>OK</v>
      </c>
    </row>
    <row r="1928" spans="1:4">
      <c r="A1928" s="5">
        <v>1869</v>
      </c>
      <c r="B1928" s="924"/>
      <c r="D1928" s="2" t="str">
        <f t="shared" si="29"/>
        <v>OK</v>
      </c>
    </row>
    <row r="1929" spans="1:4">
      <c r="A1929" s="5">
        <v>1870</v>
      </c>
      <c r="B1929" s="924"/>
      <c r="D1929" s="2" t="str">
        <f t="shared" si="29"/>
        <v>OK</v>
      </c>
    </row>
    <row r="1930" spans="1:4">
      <c r="A1930" s="5">
        <v>1871</v>
      </c>
      <c r="B1930" s="924"/>
      <c r="D1930" s="2" t="str">
        <f t="shared" si="29"/>
        <v>OK</v>
      </c>
    </row>
    <row r="1931" spans="1:4">
      <c r="A1931" s="5">
        <v>1872</v>
      </c>
      <c r="B1931" s="924"/>
      <c r="D1931" s="2" t="str">
        <f t="shared" si="29"/>
        <v>OK</v>
      </c>
    </row>
    <row r="1932" spans="1:4">
      <c r="A1932" s="5">
        <v>1873</v>
      </c>
      <c r="B1932" s="924"/>
      <c r="D1932" s="2" t="str">
        <f t="shared" si="29"/>
        <v>OK</v>
      </c>
    </row>
    <row r="1933" spans="1:4">
      <c r="A1933" s="5">
        <v>1874</v>
      </c>
      <c r="B1933" s="924"/>
      <c r="D1933" s="2" t="str">
        <f t="shared" si="29"/>
        <v>OK</v>
      </c>
    </row>
    <row r="1934" spans="1:4">
      <c r="A1934" s="5">
        <v>1875</v>
      </c>
      <c r="B1934" s="924"/>
      <c r="D1934" s="2" t="str">
        <f t="shared" si="29"/>
        <v>OK</v>
      </c>
    </row>
    <row r="1935" spans="1:4">
      <c r="A1935" s="5">
        <v>1876</v>
      </c>
      <c r="B1935" s="924"/>
      <c r="D1935" s="2" t="str">
        <f t="shared" si="29"/>
        <v>OK</v>
      </c>
    </row>
    <row r="1936" spans="1:4">
      <c r="A1936" s="5">
        <v>1877</v>
      </c>
      <c r="B1936" s="924"/>
      <c r="D1936" s="2" t="str">
        <f t="shared" si="29"/>
        <v>OK</v>
      </c>
    </row>
    <row r="1937" spans="1:5">
      <c r="A1937">
        <v>1878</v>
      </c>
      <c r="B1937" s="924">
        <f>'Short-Term Long-Term Debt 26'!E49</f>
        <v>27910000</v>
      </c>
      <c r="D1937" s="2" t="str">
        <f t="shared" si="29"/>
        <v>Error?</v>
      </c>
    </row>
    <row r="1938" spans="1:5">
      <c r="A1938">
        <v>1879</v>
      </c>
      <c r="B1938" s="924">
        <f>'Short-Term Long-Term Debt 26'!F49</f>
        <v>0</v>
      </c>
      <c r="D1938" s="2" t="str">
        <f t="shared" si="29"/>
        <v>Error?</v>
      </c>
    </row>
    <row r="1939" spans="1:5">
      <c r="A1939" s="5">
        <v>1880</v>
      </c>
      <c r="B1939" s="924"/>
      <c r="C1939" s="2" t="s">
        <v>512</v>
      </c>
      <c r="D1939" s="2" t="str">
        <f t="shared" si="29"/>
        <v>OK</v>
      </c>
    </row>
    <row r="1940" spans="1:5">
      <c r="A1940" s="5">
        <v>1881</v>
      </c>
      <c r="B1940" s="924"/>
      <c r="C1940" s="2" t="s">
        <v>512</v>
      </c>
      <c r="D1940" s="2" t="str">
        <f t="shared" si="29"/>
        <v>OK</v>
      </c>
    </row>
    <row r="1941" spans="1:5">
      <c r="A1941" s="5">
        <v>1882</v>
      </c>
      <c r="B1941" s="924"/>
      <c r="C1941" s="2" t="s">
        <v>512</v>
      </c>
      <c r="D1941" s="2" t="str">
        <f t="shared" si="29"/>
        <v>OK</v>
      </c>
    </row>
    <row r="1942" spans="1:5">
      <c r="A1942" s="5">
        <v>1883</v>
      </c>
      <c r="B1942" s="924"/>
      <c r="D1942" s="2" t="str">
        <f t="shared" si="29"/>
        <v>OK</v>
      </c>
    </row>
    <row r="1943" spans="1:5">
      <c r="A1943" s="5">
        <v>1884</v>
      </c>
      <c r="B1943" s="924"/>
      <c r="D1943" s="2" t="str">
        <f t="shared" si="29"/>
        <v>OK</v>
      </c>
    </row>
    <row r="1944" spans="1:5">
      <c r="A1944" s="5">
        <v>1885</v>
      </c>
      <c r="B1944" s="924"/>
      <c r="D1944" s="2" t="str">
        <f t="shared" si="29"/>
        <v>OK</v>
      </c>
    </row>
    <row r="1945" spans="1:5">
      <c r="A1945" s="5">
        <v>1886</v>
      </c>
      <c r="B1945" s="924"/>
      <c r="D1945" s="2" t="str">
        <f t="shared" si="29"/>
        <v>OK</v>
      </c>
    </row>
    <row r="1946" spans="1:5">
      <c r="A1946">
        <v>1887</v>
      </c>
      <c r="B1946" s="924">
        <f>'Rest Tax Levies-Tort Im 27'!G3</f>
        <v>0</v>
      </c>
      <c r="D1946" s="2" t="str">
        <f t="shared" si="29"/>
        <v>Error?</v>
      </c>
    </row>
    <row r="1947" spans="1:5">
      <c r="A1947" s="5">
        <v>1888</v>
      </c>
      <c r="B1947" s="924"/>
      <c r="D1947" s="2" t="str">
        <f t="shared" si="29"/>
        <v>OK</v>
      </c>
    </row>
    <row r="1948" spans="1:5">
      <c r="A1948">
        <v>1889</v>
      </c>
      <c r="B1948" s="924">
        <f>'Rest Tax Levies-Tort Im 27'!G6</f>
        <v>0</v>
      </c>
      <c r="D1948" s="2" t="str">
        <f t="shared" si="29"/>
        <v>Error?</v>
      </c>
    </row>
    <row r="1949" spans="1:5">
      <c r="A1949" s="5">
        <v>1890</v>
      </c>
      <c r="B1949" s="924"/>
      <c r="D1949" s="2" t="str">
        <f t="shared" si="29"/>
        <v>OK</v>
      </c>
    </row>
    <row r="1950" spans="1:5">
      <c r="A1950" s="5">
        <v>1891</v>
      </c>
      <c r="B1950" s="924"/>
      <c r="D1950" s="2" t="str">
        <f t="shared" si="29"/>
        <v>OK</v>
      </c>
      <c r="E1950" s="2" t="s">
        <v>118</v>
      </c>
    </row>
    <row r="1951" spans="1:5">
      <c r="A1951">
        <v>1892</v>
      </c>
      <c r="B1951" s="924">
        <f>'Rest Tax Levies-Tort Im 27'!G12</f>
        <v>387380</v>
      </c>
      <c r="D1951" s="2" t="str">
        <f t="shared" si="29"/>
        <v>Error?</v>
      </c>
    </row>
    <row r="1952" spans="1:5">
      <c r="A1952" s="5">
        <v>1893</v>
      </c>
      <c r="B1952" s="924"/>
      <c r="D1952" s="2" t="str">
        <f t="shared" si="29"/>
        <v>OK</v>
      </c>
      <c r="E1952" s="2" t="s">
        <v>118</v>
      </c>
    </row>
    <row r="1953" spans="1:4">
      <c r="A1953">
        <v>1894</v>
      </c>
      <c r="B1953" s="924">
        <f>'Rest Tax Levies-Tort Im 27'!G16</f>
        <v>95619</v>
      </c>
      <c r="C1953" s="2" t="s">
        <v>512</v>
      </c>
      <c r="D1953" s="2" t="str">
        <f t="shared" si="29"/>
        <v>Error?</v>
      </c>
    </row>
    <row r="1954" spans="1:4">
      <c r="A1954" s="5">
        <v>1895</v>
      </c>
      <c r="B1954" s="924"/>
      <c r="C1954" s="2" t="s">
        <v>512</v>
      </c>
      <c r="D1954" s="2" t="str">
        <f t="shared" si="29"/>
        <v>OK</v>
      </c>
    </row>
    <row r="1955" spans="1:4">
      <c r="A1955">
        <v>1896</v>
      </c>
      <c r="B1955" s="924">
        <f>'Rest Tax Levies-Tort Im 27'!G23</f>
        <v>95619</v>
      </c>
      <c r="D1955" s="2" t="str">
        <f t="shared" si="29"/>
        <v>Error?</v>
      </c>
    </row>
    <row r="1956" spans="1:4">
      <c r="A1956">
        <v>1897</v>
      </c>
      <c r="B1956" s="924">
        <f>'Rest Tax Levies-Tort Im 27'!G24</f>
        <v>291761</v>
      </c>
      <c r="D1956" s="2" t="str">
        <f t="shared" si="29"/>
        <v>Error?</v>
      </c>
    </row>
    <row r="1957" spans="1:4">
      <c r="A1957" s="5">
        <v>1898</v>
      </c>
      <c r="B1957" s="924"/>
      <c r="C1957" s="2" t="s">
        <v>512</v>
      </c>
      <c r="D1957" s="2" t="str">
        <f t="shared" si="29"/>
        <v>OK</v>
      </c>
    </row>
    <row r="1958" spans="1:4">
      <c r="A1958" s="5">
        <v>1899</v>
      </c>
      <c r="B1958" s="924"/>
      <c r="C1958" s="2" t="s">
        <v>512</v>
      </c>
      <c r="D1958" s="2" t="str">
        <f t="shared" si="29"/>
        <v>OK</v>
      </c>
    </row>
    <row r="1959" spans="1:4">
      <c r="A1959" s="5">
        <v>1900</v>
      </c>
      <c r="B1959" s="924"/>
      <c r="D1959" s="2" t="str">
        <f t="shared" si="29"/>
        <v>OK</v>
      </c>
    </row>
    <row r="1960" spans="1:4">
      <c r="A1960" s="5">
        <v>1901</v>
      </c>
      <c r="B1960" s="924"/>
      <c r="D1960" s="2" t="str">
        <f t="shared" si="29"/>
        <v>OK</v>
      </c>
    </row>
    <row r="1961" spans="1:4">
      <c r="A1961" s="5">
        <v>1902</v>
      </c>
      <c r="B1961" s="924"/>
      <c r="D1961" s="2" t="str">
        <f t="shared" si="29"/>
        <v>OK</v>
      </c>
    </row>
    <row r="1962" spans="1:4">
      <c r="A1962" s="5">
        <v>1903</v>
      </c>
      <c r="B1962" s="924"/>
      <c r="D1962" s="2" t="str">
        <f t="shared" si="29"/>
        <v>OK</v>
      </c>
    </row>
    <row r="1963" spans="1:4">
      <c r="A1963" s="5">
        <v>1904</v>
      </c>
      <c r="B1963" s="924"/>
      <c r="D1963" s="2" t="str">
        <f t="shared" si="29"/>
        <v>OK</v>
      </c>
    </row>
    <row r="1964" spans="1:4">
      <c r="A1964" s="5">
        <v>1905</v>
      </c>
      <c r="B1964" s="924"/>
      <c r="D1964" s="2" t="str">
        <f t="shared" si="29"/>
        <v>OK</v>
      </c>
    </row>
    <row r="1965" spans="1:4">
      <c r="A1965" s="5">
        <v>1906</v>
      </c>
      <c r="B1965" s="924"/>
      <c r="D1965" s="2" t="str">
        <f t="shared" si="29"/>
        <v>OK</v>
      </c>
    </row>
    <row r="1966" spans="1:4">
      <c r="A1966" s="5">
        <v>1907</v>
      </c>
      <c r="B1966" s="924"/>
      <c r="D1966" s="2" t="str">
        <f t="shared" si="29"/>
        <v>OK</v>
      </c>
    </row>
    <row r="1967" spans="1:4">
      <c r="A1967" s="5">
        <v>1908</v>
      </c>
      <c r="B1967" s="924"/>
      <c r="D1967" s="2" t="str">
        <f t="shared" si="29"/>
        <v>OK</v>
      </c>
    </row>
    <row r="1968" spans="1:4">
      <c r="A1968" s="5">
        <v>1909</v>
      </c>
      <c r="B1968" s="924"/>
      <c r="D1968" s="2" t="str">
        <f t="shared" si="29"/>
        <v>OK</v>
      </c>
    </row>
    <row r="1969" spans="1:5">
      <c r="A1969">
        <v>1910</v>
      </c>
      <c r="B1969" s="924">
        <f>'Rest Tax Levies-Tort Im 27'!H3</f>
        <v>0</v>
      </c>
      <c r="D1969" s="2" t="str">
        <f t="shared" si="29"/>
        <v>Error?</v>
      </c>
    </row>
    <row r="1970" spans="1:5">
      <c r="A1970">
        <v>1911</v>
      </c>
      <c r="B1970" s="924">
        <f>'Rest Tax Levies-Tort Im 27'!H5</f>
        <v>326236</v>
      </c>
      <c r="D1970" s="2" t="str">
        <f t="shared" si="29"/>
        <v>Error?</v>
      </c>
    </row>
    <row r="1971" spans="1:5">
      <c r="A1971">
        <v>1912</v>
      </c>
      <c r="B1971" s="924">
        <f>'Rest Tax Levies-Tort Im 27'!H6</f>
        <v>0</v>
      </c>
      <c r="D1971" s="2" t="str">
        <f t="shared" si="29"/>
        <v>Error?</v>
      </c>
    </row>
    <row r="1972" spans="1:5">
      <c r="A1972">
        <v>1913</v>
      </c>
      <c r="B1972" s="924">
        <f>'Rest Tax Levies-Tort Im 27'!H10</f>
        <v>0</v>
      </c>
      <c r="D1972" s="2" t="str">
        <f t="shared" si="29"/>
        <v>Error?</v>
      </c>
    </row>
    <row r="1973" spans="1:5">
      <c r="A1973" s="5">
        <v>1914</v>
      </c>
      <c r="B1973" s="924"/>
      <c r="D1973" s="2" t="str">
        <f t="shared" si="29"/>
        <v>OK</v>
      </c>
    </row>
    <row r="1974" spans="1:5">
      <c r="A1974" s="5">
        <v>1915</v>
      </c>
      <c r="B1974" s="924"/>
      <c r="D1974" s="2" t="str">
        <f t="shared" si="29"/>
        <v>OK</v>
      </c>
      <c r="E1974" s="2" t="s">
        <v>118</v>
      </c>
    </row>
    <row r="1975" spans="1:5">
      <c r="A1975">
        <v>1916</v>
      </c>
      <c r="B1975" s="924">
        <f>'Rest Tax Levies-Tort Im 27'!H12</f>
        <v>326236</v>
      </c>
      <c r="D1975" s="2" t="str">
        <f t="shared" si="29"/>
        <v>Error?</v>
      </c>
    </row>
    <row r="1976" spans="1:5">
      <c r="A1976" s="5">
        <v>1917</v>
      </c>
      <c r="B1976" s="924"/>
      <c r="D1976" s="2" t="str">
        <f t="shared" si="29"/>
        <v>OK</v>
      </c>
      <c r="E1976" s="2" t="s">
        <v>118</v>
      </c>
    </row>
    <row r="1977" spans="1:5">
      <c r="A1977">
        <v>1918</v>
      </c>
      <c r="B1977" s="924">
        <f>'Rest Tax Levies-Tort Im 27'!H15</f>
        <v>0</v>
      </c>
      <c r="C1977" s="2" t="s">
        <v>512</v>
      </c>
      <c r="D1977" s="2" t="str">
        <f t="shared" si="29"/>
        <v>Error?</v>
      </c>
    </row>
    <row r="1978" spans="1:5">
      <c r="A1978">
        <v>1919</v>
      </c>
      <c r="B1978" s="924">
        <f>'Rest Tax Levies-Tort Im 27'!H22</f>
        <v>0</v>
      </c>
      <c r="C1978" s="2" t="s">
        <v>512</v>
      </c>
      <c r="D1978" s="2" t="str">
        <f t="shared" si="29"/>
        <v>Error?</v>
      </c>
    </row>
    <row r="1979" spans="1:5">
      <c r="A1979" s="5">
        <v>1920</v>
      </c>
      <c r="B1979" s="924"/>
      <c r="D1979" s="2" t="str">
        <f t="shared" si="29"/>
        <v>OK</v>
      </c>
      <c r="E1979" s="2" t="s">
        <v>118</v>
      </c>
    </row>
    <row r="1980" spans="1:5">
      <c r="A1980">
        <v>1921</v>
      </c>
      <c r="B1980" s="924">
        <f>'Rest Tax Levies-Tort Im 27'!H23</f>
        <v>326236</v>
      </c>
      <c r="D1980" s="2" t="str">
        <f t="shared" si="29"/>
        <v>Error?</v>
      </c>
    </row>
    <row r="1981" spans="1:5">
      <c r="A1981">
        <v>1922</v>
      </c>
      <c r="B1981" s="924">
        <f>'Rest Tax Levies-Tort Im 27'!H24</f>
        <v>0</v>
      </c>
      <c r="D1981" s="2" t="str">
        <f t="shared" ref="D1981:D2044" si="30">IF(ISBLANK(B1981),"OK",IF(A1981-B1981=0,"OK","Error?"))</f>
        <v>Error?</v>
      </c>
    </row>
    <row r="1982" spans="1:5">
      <c r="A1982">
        <v>1923</v>
      </c>
      <c r="B1982" s="924">
        <f>'Rest Tax Levies-Tort Im 27'!I3</f>
        <v>0</v>
      </c>
      <c r="C1982" s="2" t="s">
        <v>512</v>
      </c>
      <c r="D1982" s="2" t="str">
        <f t="shared" si="30"/>
        <v>Error?</v>
      </c>
    </row>
    <row r="1983" spans="1:5">
      <c r="A1983">
        <v>1924</v>
      </c>
      <c r="B1983" s="924">
        <f>'Rest Tax Levies-Tort Im 27'!I5</f>
        <v>0</v>
      </c>
      <c r="C1983" s="2" t="s">
        <v>512</v>
      </c>
      <c r="D1983" s="2" t="str">
        <f t="shared" si="30"/>
        <v>Error?</v>
      </c>
    </row>
    <row r="1984" spans="1:5">
      <c r="A1984">
        <v>1925</v>
      </c>
      <c r="B1984" s="924">
        <f>'Rest Tax Levies-Tort Im 27'!I6</f>
        <v>0</v>
      </c>
      <c r="D1984" s="2" t="str">
        <f t="shared" si="30"/>
        <v>Error?</v>
      </c>
    </row>
    <row r="1985" spans="1:5">
      <c r="A1985">
        <v>1926</v>
      </c>
      <c r="B1985" s="924">
        <f>'Rest Tax Levies-Tort Im 27'!I11</f>
        <v>0</v>
      </c>
      <c r="D1985" s="2" t="str">
        <f t="shared" si="30"/>
        <v>Error?</v>
      </c>
    </row>
    <row r="1986" spans="1:5">
      <c r="A1986">
        <v>1927</v>
      </c>
      <c r="B1986" s="924">
        <f>'Rest Tax Levies-Tort Im 27'!I10</f>
        <v>0</v>
      </c>
      <c r="D1986" s="2" t="str">
        <f t="shared" si="30"/>
        <v>Error?</v>
      </c>
    </row>
    <row r="1987" spans="1:5">
      <c r="A1987" s="5">
        <v>1928</v>
      </c>
      <c r="B1987" s="924"/>
      <c r="D1987" s="2" t="str">
        <f t="shared" si="30"/>
        <v>OK</v>
      </c>
      <c r="E1987" s="2" t="s">
        <v>118</v>
      </c>
    </row>
    <row r="1988" spans="1:5">
      <c r="A1988">
        <v>1929</v>
      </c>
      <c r="B1988" s="924">
        <f>'Rest Tax Levies-Tort Im 27'!I12</f>
        <v>0</v>
      </c>
      <c r="D1988" s="2" t="str">
        <f t="shared" si="30"/>
        <v>Error?</v>
      </c>
    </row>
    <row r="1989" spans="1:5">
      <c r="A1989" s="5">
        <v>1930</v>
      </c>
      <c r="B1989" s="924"/>
      <c r="D1989" s="2" t="str">
        <f t="shared" si="30"/>
        <v>OK</v>
      </c>
      <c r="E1989" s="2" t="s">
        <v>118</v>
      </c>
    </row>
    <row r="1990" spans="1:5">
      <c r="A1990">
        <v>1931</v>
      </c>
      <c r="B1990" s="924">
        <f>'Rest Tax Levies-Tort Im 27'!I15</f>
        <v>0</v>
      </c>
      <c r="C1990" s="2" t="s">
        <v>512</v>
      </c>
      <c r="D1990" s="2" t="str">
        <f t="shared" si="30"/>
        <v>Error?</v>
      </c>
    </row>
    <row r="1991" spans="1:5">
      <c r="A1991">
        <v>1932</v>
      </c>
      <c r="B1991" s="924">
        <f>'Rest Tax Levies-Tort Im 27'!I22</f>
        <v>0</v>
      </c>
      <c r="C1991" s="2" t="s">
        <v>512</v>
      </c>
      <c r="D1991" s="2" t="str">
        <f t="shared" si="30"/>
        <v>Error?</v>
      </c>
    </row>
    <row r="1992" spans="1:5">
      <c r="A1992" s="5">
        <v>1933</v>
      </c>
      <c r="B1992" s="924"/>
      <c r="D1992" s="2" t="str">
        <f t="shared" si="30"/>
        <v>OK</v>
      </c>
      <c r="E1992" s="2" t="s">
        <v>118</v>
      </c>
    </row>
    <row r="1993" spans="1:5">
      <c r="A1993">
        <v>1934</v>
      </c>
      <c r="B1993" s="924">
        <f>'Rest Tax Levies-Tort Im 27'!I23</f>
        <v>0</v>
      </c>
      <c r="D1993" s="2" t="str">
        <f t="shared" si="30"/>
        <v>Error?</v>
      </c>
    </row>
    <row r="1994" spans="1:5">
      <c r="A1994">
        <v>1935</v>
      </c>
      <c r="B1994" s="924">
        <f>'Rest Tax Levies-Tort Im 27'!I24</f>
        <v>0</v>
      </c>
      <c r="D1994" s="2" t="str">
        <f t="shared" si="30"/>
        <v>Error?</v>
      </c>
    </row>
    <row r="1995" spans="1:5">
      <c r="A1995" s="5">
        <v>1936</v>
      </c>
      <c r="B1995" s="924"/>
      <c r="C1995" s="2" t="s">
        <v>512</v>
      </c>
      <c r="D1995" s="2" t="str">
        <f t="shared" si="30"/>
        <v>OK</v>
      </c>
    </row>
    <row r="1996" spans="1:5">
      <c r="A1996" s="5">
        <v>1937</v>
      </c>
      <c r="B1996" s="924"/>
      <c r="C1996" s="2" t="s">
        <v>512</v>
      </c>
      <c r="D1996" s="2" t="str">
        <f t="shared" si="30"/>
        <v>OK</v>
      </c>
    </row>
    <row r="1997" spans="1:5">
      <c r="A1997" s="5">
        <v>1938</v>
      </c>
      <c r="B1997" s="924"/>
      <c r="D1997" s="2" t="str">
        <f t="shared" si="30"/>
        <v>OK</v>
      </c>
    </row>
    <row r="1998" spans="1:5">
      <c r="A1998" s="5">
        <v>1939</v>
      </c>
      <c r="B1998" s="924"/>
      <c r="D1998" s="2" t="str">
        <f t="shared" si="30"/>
        <v>OK</v>
      </c>
    </row>
    <row r="1999" spans="1:5">
      <c r="A1999" s="5">
        <v>1940</v>
      </c>
      <c r="B1999" s="924"/>
      <c r="D1999" s="2" t="str">
        <f t="shared" si="30"/>
        <v>OK</v>
      </c>
    </row>
    <row r="2000" spans="1:5">
      <c r="A2000" s="5">
        <v>1941</v>
      </c>
      <c r="B2000" s="924"/>
      <c r="D2000" s="2" t="str">
        <f t="shared" si="30"/>
        <v>OK</v>
      </c>
    </row>
    <row r="2001" spans="1:4">
      <c r="A2001" s="5">
        <v>1942</v>
      </c>
      <c r="B2001" s="924"/>
      <c r="D2001" s="2" t="str">
        <f t="shared" si="30"/>
        <v>OK</v>
      </c>
    </row>
    <row r="2002" spans="1:4">
      <c r="A2002" s="5">
        <v>1943</v>
      </c>
      <c r="B2002" s="924"/>
      <c r="D2002" s="2" t="str">
        <f t="shared" si="30"/>
        <v>OK</v>
      </c>
    </row>
    <row r="2003" spans="1:4">
      <c r="A2003" s="5">
        <v>1944</v>
      </c>
      <c r="B2003" s="924"/>
      <c r="D2003" s="2" t="str">
        <f t="shared" si="30"/>
        <v>OK</v>
      </c>
    </row>
    <row r="2004" spans="1:4">
      <c r="A2004" s="5">
        <v>1945</v>
      </c>
      <c r="B2004" s="924"/>
      <c r="D2004" s="2" t="str">
        <f t="shared" si="30"/>
        <v>OK</v>
      </c>
    </row>
    <row r="2005" spans="1:4">
      <c r="A2005" s="5">
        <v>1946</v>
      </c>
      <c r="B2005" s="924"/>
      <c r="D2005" s="2" t="str">
        <f t="shared" si="30"/>
        <v>OK</v>
      </c>
    </row>
    <row r="2006" spans="1:4">
      <c r="A2006">
        <v>1947</v>
      </c>
      <c r="B2006" s="924">
        <f>'Cap Outlay Deprec 36'!C5</f>
        <v>6457620</v>
      </c>
      <c r="D2006" s="2" t="str">
        <f t="shared" si="30"/>
        <v>Error?</v>
      </c>
    </row>
    <row r="2007" spans="1:4">
      <c r="A2007">
        <v>1948</v>
      </c>
      <c r="B2007" s="924">
        <f>'Cap Outlay Deprec 36'!C8</f>
        <v>82564404</v>
      </c>
      <c r="D2007" s="2" t="str">
        <f t="shared" si="30"/>
        <v>Error?</v>
      </c>
    </row>
    <row r="2008" spans="1:4">
      <c r="A2008">
        <v>1949</v>
      </c>
      <c r="B2008" s="924">
        <f>'Cap Outlay Deprec 36'!C10</f>
        <v>5882401</v>
      </c>
      <c r="D2008" s="2" t="str">
        <f t="shared" si="30"/>
        <v>Error?</v>
      </c>
    </row>
    <row r="2009" spans="1:4">
      <c r="A2009">
        <v>1950</v>
      </c>
      <c r="B2009" s="924">
        <f>'Cap Outlay Deprec 36'!C12</f>
        <v>4209233</v>
      </c>
      <c r="D2009" s="2" t="str">
        <f t="shared" si="30"/>
        <v>Error?</v>
      </c>
    </row>
    <row r="2010" spans="1:4">
      <c r="A2010">
        <v>1951</v>
      </c>
      <c r="B2010" s="924">
        <f>'Cap Outlay Deprec 36'!C13</f>
        <v>0</v>
      </c>
      <c r="D2010" s="2" t="str">
        <f t="shared" si="30"/>
        <v>Error?</v>
      </c>
    </row>
    <row r="2011" spans="1:4">
      <c r="A2011">
        <v>1952</v>
      </c>
      <c r="B2011" s="924">
        <f>'Cap Outlay Deprec 36'!C16</f>
        <v>99128283</v>
      </c>
      <c r="D2011" s="2" t="str">
        <f t="shared" si="30"/>
        <v>Error?</v>
      </c>
    </row>
    <row r="2012" spans="1:4">
      <c r="A2012">
        <v>1953</v>
      </c>
      <c r="B2012" s="924">
        <f>'Cap Outlay Deprec 36'!D5</f>
        <v>0</v>
      </c>
      <c r="D2012" s="2" t="str">
        <f t="shared" si="30"/>
        <v>Error?</v>
      </c>
    </row>
    <row r="2013" spans="1:4">
      <c r="A2013">
        <v>1954</v>
      </c>
      <c r="B2013" s="924">
        <f>'Cap Outlay Deprec 36'!D8</f>
        <v>960437</v>
      </c>
      <c r="C2013" s="2" t="s">
        <v>512</v>
      </c>
      <c r="D2013" s="2" t="str">
        <f t="shared" si="30"/>
        <v>Error?</v>
      </c>
    </row>
    <row r="2014" spans="1:4">
      <c r="A2014">
        <v>1955</v>
      </c>
      <c r="B2014" s="924">
        <f>'Cap Outlay Deprec 36'!D10</f>
        <v>15835</v>
      </c>
      <c r="D2014" s="2" t="str">
        <f t="shared" si="30"/>
        <v>Error?</v>
      </c>
    </row>
    <row r="2015" spans="1:4">
      <c r="A2015">
        <v>1956</v>
      </c>
      <c r="B2015" s="924">
        <f>'Cap Outlay Deprec 36'!D12</f>
        <v>94173</v>
      </c>
      <c r="D2015" s="2" t="str">
        <f t="shared" si="30"/>
        <v>Error?</v>
      </c>
    </row>
    <row r="2016" spans="1:4">
      <c r="A2016">
        <v>1957</v>
      </c>
      <c r="B2016" s="924">
        <f>'Cap Outlay Deprec 36'!D13</f>
        <v>0</v>
      </c>
      <c r="D2016" s="2" t="str">
        <f t="shared" si="30"/>
        <v>Error?</v>
      </c>
    </row>
    <row r="2017" spans="1:4">
      <c r="A2017">
        <v>1958</v>
      </c>
      <c r="B2017" s="924">
        <f>'Cap Outlay Deprec 36'!D16</f>
        <v>1070445</v>
      </c>
      <c r="D2017" s="2" t="str">
        <f t="shared" si="30"/>
        <v>Error?</v>
      </c>
    </row>
    <row r="2018" spans="1:4">
      <c r="A2018">
        <v>1959</v>
      </c>
      <c r="B2018" s="924">
        <f>'Cap Outlay Deprec 36'!E5</f>
        <v>0</v>
      </c>
      <c r="D2018" s="2" t="str">
        <f t="shared" si="30"/>
        <v>Error?</v>
      </c>
    </row>
    <row r="2019" spans="1:4">
      <c r="A2019">
        <v>1960</v>
      </c>
      <c r="B2019" s="924">
        <f>'Cap Outlay Deprec 36'!E8</f>
        <v>0</v>
      </c>
      <c r="C2019" s="2" t="s">
        <v>512</v>
      </c>
      <c r="D2019" s="2" t="str">
        <f t="shared" si="30"/>
        <v>Error?</v>
      </c>
    </row>
    <row r="2020" spans="1:4">
      <c r="A2020">
        <v>1961</v>
      </c>
      <c r="B2020" s="924">
        <f>'Cap Outlay Deprec 36'!E10</f>
        <v>0</v>
      </c>
      <c r="D2020" s="2" t="str">
        <f t="shared" si="30"/>
        <v>Error?</v>
      </c>
    </row>
    <row r="2021" spans="1:4">
      <c r="A2021">
        <v>1962</v>
      </c>
      <c r="B2021" s="924">
        <f>'Cap Outlay Deprec 36'!E12</f>
        <v>25276</v>
      </c>
      <c r="D2021" s="2" t="str">
        <f t="shared" si="30"/>
        <v>Error?</v>
      </c>
    </row>
    <row r="2022" spans="1:4">
      <c r="A2022">
        <v>1963</v>
      </c>
      <c r="B2022" s="924">
        <f>'Cap Outlay Deprec 36'!E13</f>
        <v>0</v>
      </c>
      <c r="D2022" s="2" t="str">
        <f t="shared" si="30"/>
        <v>Error?</v>
      </c>
    </row>
    <row r="2023" spans="1:4">
      <c r="A2023">
        <v>1964</v>
      </c>
      <c r="B2023" s="924">
        <f>'Cap Outlay Deprec 36'!E16</f>
        <v>39901</v>
      </c>
      <c r="D2023" s="2" t="str">
        <f t="shared" si="30"/>
        <v>Error?</v>
      </c>
    </row>
    <row r="2024" spans="1:4">
      <c r="A2024">
        <v>1965</v>
      </c>
      <c r="B2024" s="924">
        <f>'Cap Outlay Deprec 36'!F5</f>
        <v>6457620</v>
      </c>
      <c r="D2024" s="2" t="str">
        <f t="shared" si="30"/>
        <v>Error?</v>
      </c>
    </row>
    <row r="2025" spans="1:4">
      <c r="A2025">
        <v>1966</v>
      </c>
      <c r="B2025" s="924">
        <f>'Cap Outlay Deprec 36'!F8</f>
        <v>83524841</v>
      </c>
      <c r="C2025" s="2" t="s">
        <v>512</v>
      </c>
      <c r="D2025" s="2" t="str">
        <f t="shared" si="30"/>
        <v>Error?</v>
      </c>
    </row>
    <row r="2026" spans="1:4">
      <c r="A2026">
        <v>1967</v>
      </c>
      <c r="B2026" s="924">
        <f>'Cap Outlay Deprec 36'!F10</f>
        <v>5898236</v>
      </c>
      <c r="C2026" s="2" t="s">
        <v>512</v>
      </c>
      <c r="D2026" s="2" t="str">
        <f t="shared" si="30"/>
        <v>Error?</v>
      </c>
    </row>
    <row r="2027" spans="1:4">
      <c r="A2027">
        <v>1968</v>
      </c>
      <c r="B2027" s="924">
        <f>'Cap Outlay Deprec 36'!F12</f>
        <v>4278130</v>
      </c>
      <c r="C2027" s="2" t="s">
        <v>512</v>
      </c>
      <c r="D2027" s="2" t="str">
        <f t="shared" si="30"/>
        <v>Error?</v>
      </c>
    </row>
    <row r="2028" spans="1:4">
      <c r="A2028">
        <v>1969</v>
      </c>
      <c r="B2028" s="924">
        <f>'Cap Outlay Deprec 36'!F13</f>
        <v>0</v>
      </c>
      <c r="C2028" s="2" t="s">
        <v>512</v>
      </c>
      <c r="D2028" s="2" t="str">
        <f t="shared" si="30"/>
        <v>Error?</v>
      </c>
    </row>
    <row r="2029" spans="1:4">
      <c r="A2029">
        <v>1970</v>
      </c>
      <c r="B2029" s="924">
        <f>'Cap Outlay Deprec 36'!F16</f>
        <v>100158827</v>
      </c>
      <c r="C2029" s="2" t="s">
        <v>512</v>
      </c>
      <c r="D2029" s="2" t="str">
        <f t="shared" si="30"/>
        <v>Error?</v>
      </c>
    </row>
    <row r="2030" spans="1:4">
      <c r="A2030" s="5">
        <v>1971</v>
      </c>
      <c r="B2030" s="924"/>
      <c r="C2030" s="2" t="s">
        <v>512</v>
      </c>
      <c r="D2030" s="2" t="str">
        <f t="shared" si="30"/>
        <v>OK</v>
      </c>
    </row>
    <row r="2031" spans="1:4">
      <c r="A2031">
        <v>1972</v>
      </c>
      <c r="B2031" s="924">
        <f>'Cap Outlay Deprec 36'!H8</f>
        <v>33110091</v>
      </c>
      <c r="C2031" s="2" t="s">
        <v>512</v>
      </c>
      <c r="D2031" s="2" t="str">
        <f t="shared" si="30"/>
        <v>Error?</v>
      </c>
    </row>
    <row r="2032" spans="1:4">
      <c r="A2032">
        <v>1973</v>
      </c>
      <c r="B2032" s="924">
        <f>'Cap Outlay Deprec 36'!H10</f>
        <v>4957762</v>
      </c>
      <c r="D2032" s="2" t="str">
        <f t="shared" si="30"/>
        <v>Error?</v>
      </c>
    </row>
    <row r="2033" spans="1:4">
      <c r="A2033">
        <v>1974</v>
      </c>
      <c r="B2033" s="924">
        <f>'Cap Outlay Deprec 36'!H12</f>
        <v>3719299</v>
      </c>
      <c r="D2033" s="2" t="str">
        <f t="shared" si="30"/>
        <v>Error?</v>
      </c>
    </row>
    <row r="2034" spans="1:4">
      <c r="A2034">
        <v>1975</v>
      </c>
      <c r="B2034" s="924">
        <f>'Cap Outlay Deprec 36'!H13</f>
        <v>0</v>
      </c>
      <c r="D2034" s="2" t="str">
        <f t="shared" si="30"/>
        <v>Error?</v>
      </c>
    </row>
    <row r="2035" spans="1:4">
      <c r="A2035">
        <v>1976</v>
      </c>
      <c r="B2035" s="924">
        <f>'Cap Outlay Deprec 36'!H16</f>
        <v>41787152</v>
      </c>
      <c r="D2035" s="2" t="str">
        <f t="shared" si="30"/>
        <v>Error?</v>
      </c>
    </row>
    <row r="2036" spans="1:4">
      <c r="A2036" s="5">
        <v>1977</v>
      </c>
      <c r="B2036" s="924"/>
      <c r="D2036" s="2" t="str">
        <f t="shared" si="30"/>
        <v>OK</v>
      </c>
    </row>
    <row r="2037" spans="1:4">
      <c r="A2037">
        <v>1978</v>
      </c>
      <c r="B2037" s="924">
        <f>'Cap Outlay Deprec 36'!I8</f>
        <v>2233843</v>
      </c>
      <c r="C2037" s="2" t="s">
        <v>512</v>
      </c>
      <c r="D2037" s="2" t="str">
        <f t="shared" si="30"/>
        <v>Error?</v>
      </c>
    </row>
    <row r="2038" spans="1:4">
      <c r="A2038">
        <v>1979</v>
      </c>
      <c r="B2038" s="924">
        <f>'Cap Outlay Deprec 36'!I10</f>
        <v>153598</v>
      </c>
      <c r="D2038" s="2" t="str">
        <f t="shared" si="30"/>
        <v>Error?</v>
      </c>
    </row>
    <row r="2039" spans="1:4">
      <c r="A2039">
        <v>1980</v>
      </c>
      <c r="B2039" s="924">
        <f>'Cap Outlay Deprec 36'!I12</f>
        <v>162448</v>
      </c>
      <c r="D2039" s="2" t="str">
        <f t="shared" si="30"/>
        <v>Error?</v>
      </c>
    </row>
    <row r="2040" spans="1:4">
      <c r="A2040">
        <v>1981</v>
      </c>
      <c r="B2040" s="924">
        <f>'Cap Outlay Deprec 36'!I13</f>
        <v>0</v>
      </c>
      <c r="D2040" s="2" t="str">
        <f t="shared" si="30"/>
        <v>Error?</v>
      </c>
    </row>
    <row r="2041" spans="1:4">
      <c r="A2041">
        <v>1982</v>
      </c>
      <c r="B2041" s="924">
        <f>'Cap Outlay Deprec 36'!I16</f>
        <v>2549889</v>
      </c>
      <c r="D2041" s="2" t="str">
        <f t="shared" si="30"/>
        <v>Error?</v>
      </c>
    </row>
    <row r="2042" spans="1:4">
      <c r="A2042" s="5">
        <v>1983</v>
      </c>
      <c r="B2042" s="924"/>
      <c r="D2042" s="2" t="str">
        <f t="shared" si="30"/>
        <v>OK</v>
      </c>
    </row>
    <row r="2043" spans="1:4">
      <c r="A2043">
        <v>1984</v>
      </c>
      <c r="B2043" s="924">
        <f>'Cap Outlay Deprec 36'!J8</f>
        <v>0</v>
      </c>
      <c r="C2043" s="2" t="s">
        <v>512</v>
      </c>
      <c r="D2043" s="2" t="str">
        <f t="shared" si="30"/>
        <v>Error?</v>
      </c>
    </row>
    <row r="2044" spans="1:4">
      <c r="A2044">
        <v>1985</v>
      </c>
      <c r="B2044" s="924">
        <f>'Cap Outlay Deprec 36'!J10</f>
        <v>0</v>
      </c>
      <c r="D2044" s="2" t="str">
        <f t="shared" si="30"/>
        <v>Error?</v>
      </c>
    </row>
    <row r="2045" spans="1:4">
      <c r="A2045">
        <v>1986</v>
      </c>
      <c r="B2045" s="924">
        <f>'Cap Outlay Deprec 36'!J12</f>
        <v>25276</v>
      </c>
      <c r="D2045" s="2" t="str">
        <f t="shared" ref="D2045:D2108" si="31">IF(ISBLANK(B2045),"OK",IF(A2045-B2045=0,"OK","Error?"))</f>
        <v>Error?</v>
      </c>
    </row>
    <row r="2046" spans="1:4">
      <c r="A2046">
        <v>1987</v>
      </c>
      <c r="B2046" s="924">
        <f>'Cap Outlay Deprec 36'!J13</f>
        <v>0</v>
      </c>
      <c r="D2046" s="2" t="str">
        <f t="shared" si="31"/>
        <v>Error?</v>
      </c>
    </row>
    <row r="2047" spans="1:4">
      <c r="A2047">
        <v>1988</v>
      </c>
      <c r="B2047" s="924">
        <f>'Cap Outlay Deprec 36'!J16</f>
        <v>25276</v>
      </c>
      <c r="D2047" s="2" t="str">
        <f t="shared" si="31"/>
        <v>Error?</v>
      </c>
    </row>
    <row r="2048" spans="1:4">
      <c r="A2048" s="5">
        <v>1989</v>
      </c>
      <c r="B2048" s="924"/>
      <c r="D2048" s="2" t="str">
        <f t="shared" si="31"/>
        <v>OK</v>
      </c>
    </row>
    <row r="2049" spans="1:4">
      <c r="A2049">
        <v>1990</v>
      </c>
      <c r="B2049" s="924">
        <f>'Cap Outlay Deprec 36'!K8</f>
        <v>35343934</v>
      </c>
      <c r="C2049" s="2" t="s">
        <v>512</v>
      </c>
      <c r="D2049" s="2" t="str">
        <f t="shared" si="31"/>
        <v>Error?</v>
      </c>
    </row>
    <row r="2050" spans="1:4">
      <c r="A2050">
        <v>1991</v>
      </c>
      <c r="B2050" s="924">
        <f>'Cap Outlay Deprec 36'!K10</f>
        <v>5111360</v>
      </c>
      <c r="D2050" s="2" t="str">
        <f t="shared" si="31"/>
        <v>Error?</v>
      </c>
    </row>
    <row r="2051" spans="1:4">
      <c r="A2051">
        <v>1992</v>
      </c>
      <c r="B2051" s="924">
        <f>'Cap Outlay Deprec 36'!K12</f>
        <v>3856471</v>
      </c>
      <c r="C2051" s="2" t="s">
        <v>512</v>
      </c>
      <c r="D2051" s="2" t="str">
        <f t="shared" si="31"/>
        <v>Error?</v>
      </c>
    </row>
    <row r="2052" spans="1:4">
      <c r="A2052">
        <v>1993</v>
      </c>
      <c r="B2052" s="924">
        <f>'Cap Outlay Deprec 36'!K13</f>
        <v>0</v>
      </c>
      <c r="C2052" s="2" t="s">
        <v>512</v>
      </c>
      <c r="D2052" s="2" t="str">
        <f t="shared" si="31"/>
        <v>Error?</v>
      </c>
    </row>
    <row r="2053" spans="1:4">
      <c r="A2053">
        <v>1994</v>
      </c>
      <c r="B2053" s="924">
        <f>'Cap Outlay Deprec 36'!K16</f>
        <v>44311765</v>
      </c>
      <c r="C2053" s="2" t="s">
        <v>512</v>
      </c>
      <c r="D2053" s="2" t="str">
        <f t="shared" si="31"/>
        <v>Error?</v>
      </c>
    </row>
    <row r="2054" spans="1:4">
      <c r="A2054">
        <v>1995</v>
      </c>
      <c r="B2054" s="924">
        <f>'Cap Outlay Deprec 36'!L5</f>
        <v>6457620</v>
      </c>
      <c r="C2054" s="2" t="s">
        <v>512</v>
      </c>
      <c r="D2054" s="2" t="str">
        <f t="shared" si="31"/>
        <v>Error?</v>
      </c>
    </row>
    <row r="2055" spans="1:4">
      <c r="A2055">
        <v>1996</v>
      </c>
      <c r="B2055" s="924">
        <f>'Cap Outlay Deprec 36'!L8</f>
        <v>48180907</v>
      </c>
      <c r="C2055" s="2" t="s">
        <v>512</v>
      </c>
      <c r="D2055" s="2" t="str">
        <f t="shared" si="31"/>
        <v>Error?</v>
      </c>
    </row>
    <row r="2056" spans="1:4">
      <c r="A2056">
        <v>1997</v>
      </c>
      <c r="B2056" s="924">
        <f>'Cap Outlay Deprec 36'!L10</f>
        <v>786876</v>
      </c>
      <c r="C2056" s="2" t="s">
        <v>512</v>
      </c>
      <c r="D2056" s="2" t="str">
        <f t="shared" si="31"/>
        <v>Error?</v>
      </c>
    </row>
    <row r="2057" spans="1:4">
      <c r="A2057">
        <v>1998</v>
      </c>
      <c r="B2057" s="924">
        <f>'Cap Outlay Deprec 36'!L12</f>
        <v>421659</v>
      </c>
      <c r="C2057" s="2" t="s">
        <v>512</v>
      </c>
      <c r="D2057" s="2" t="str">
        <f t="shared" si="31"/>
        <v>Error?</v>
      </c>
    </row>
    <row r="2058" spans="1:4">
      <c r="A2058">
        <v>1999</v>
      </c>
      <c r="B2058" s="924">
        <f>'Cap Outlay Deprec 36'!L13</f>
        <v>0</v>
      </c>
      <c r="C2058" s="2" t="s">
        <v>512</v>
      </c>
      <c r="D2058" s="2" t="str">
        <f t="shared" si="31"/>
        <v>Error?</v>
      </c>
    </row>
    <row r="2059" spans="1:4">
      <c r="A2059">
        <v>2000</v>
      </c>
      <c r="B2059" s="924">
        <f>'Cap Outlay Deprec 36'!L16</f>
        <v>55847062</v>
      </c>
      <c r="C2059" s="2" t="s">
        <v>512</v>
      </c>
      <c r="D2059" s="2" t="str">
        <f t="shared" si="31"/>
        <v>Error?</v>
      </c>
    </row>
    <row r="2060" spans="1:4">
      <c r="A2060" s="5">
        <v>2001</v>
      </c>
      <c r="B2060" s="924"/>
      <c r="C2060" s="2" t="s">
        <v>512</v>
      </c>
      <c r="D2060" s="2" t="str">
        <f t="shared" si="31"/>
        <v>OK</v>
      </c>
    </row>
    <row r="2061" spans="1:4">
      <c r="A2061" s="5">
        <v>2002</v>
      </c>
      <c r="B2061" s="924"/>
      <c r="C2061" s="2" t="s">
        <v>512</v>
      </c>
      <c r="D2061" s="2" t="str">
        <f t="shared" si="31"/>
        <v>OK</v>
      </c>
    </row>
    <row r="2062" spans="1:4">
      <c r="A2062" s="5">
        <v>2003</v>
      </c>
      <c r="B2062" s="924"/>
      <c r="D2062" s="2" t="str">
        <f t="shared" si="31"/>
        <v>OK</v>
      </c>
    </row>
    <row r="2063" spans="1:4">
      <c r="A2063" s="5">
        <v>2004</v>
      </c>
      <c r="B2063" s="924"/>
      <c r="D2063" s="2" t="str">
        <f t="shared" si="31"/>
        <v>OK</v>
      </c>
    </row>
    <row r="2064" spans="1:4">
      <c r="A2064" s="5">
        <v>2005</v>
      </c>
      <c r="B2064" s="924"/>
      <c r="D2064" s="2" t="str">
        <f t="shared" si="31"/>
        <v>OK</v>
      </c>
    </row>
    <row r="2065" spans="1:4">
      <c r="A2065" s="5">
        <v>2006</v>
      </c>
      <c r="B2065" s="924"/>
      <c r="D2065" s="2" t="str">
        <f t="shared" si="31"/>
        <v>OK</v>
      </c>
    </row>
    <row r="2066" spans="1:4">
      <c r="A2066" s="5">
        <v>2007</v>
      </c>
      <c r="B2066" s="924"/>
      <c r="D2066" s="2" t="str">
        <f t="shared" si="31"/>
        <v>OK</v>
      </c>
    </row>
    <row r="2067" spans="1:4">
      <c r="A2067" s="5">
        <v>2008</v>
      </c>
      <c r="B2067" s="924"/>
      <c r="D2067" s="2" t="str">
        <f t="shared" si="31"/>
        <v>OK</v>
      </c>
    </row>
    <row r="2068" spans="1:4">
      <c r="A2068" s="5">
        <v>2009</v>
      </c>
      <c r="B2068" s="924"/>
      <c r="D2068" s="2" t="str">
        <f t="shared" si="31"/>
        <v>OK</v>
      </c>
    </row>
    <row r="2069" spans="1:4">
      <c r="A2069" s="5">
        <v>2010</v>
      </c>
      <c r="B2069" s="924"/>
      <c r="D2069" s="2" t="str">
        <f t="shared" si="31"/>
        <v>OK</v>
      </c>
    </row>
    <row r="2070" spans="1:4">
      <c r="A2070" s="5">
        <v>2011</v>
      </c>
      <c r="B2070" s="924"/>
      <c r="D2070" s="2" t="str">
        <f t="shared" si="31"/>
        <v>OK</v>
      </c>
    </row>
    <row r="2071" spans="1:4">
      <c r="A2071" s="5">
        <v>2012</v>
      </c>
      <c r="B2071" s="924"/>
      <c r="D2071" s="2" t="str">
        <f t="shared" si="31"/>
        <v>OK</v>
      </c>
    </row>
    <row r="2072" spans="1:4">
      <c r="A2072" s="5">
        <v>2013</v>
      </c>
      <c r="B2072" s="924"/>
      <c r="D2072" s="2" t="str">
        <f t="shared" si="31"/>
        <v>OK</v>
      </c>
    </row>
    <row r="2073" spans="1:4">
      <c r="A2073" s="5">
        <v>2014</v>
      </c>
      <c r="B2073" s="924"/>
      <c r="D2073" s="2" t="str">
        <f t="shared" si="31"/>
        <v>OK</v>
      </c>
    </row>
    <row r="2074" spans="1:4">
      <c r="A2074" s="5">
        <v>2015</v>
      </c>
      <c r="B2074" s="924"/>
      <c r="D2074" s="2" t="str">
        <f t="shared" si="31"/>
        <v>OK</v>
      </c>
    </row>
    <row r="2075" spans="1:4">
      <c r="A2075" s="5">
        <v>2016</v>
      </c>
      <c r="B2075" s="924"/>
      <c r="D2075" s="2" t="str">
        <f t="shared" si="31"/>
        <v>OK</v>
      </c>
    </row>
    <row r="2076" spans="1:4">
      <c r="A2076" s="5">
        <v>2017</v>
      </c>
      <c r="B2076" s="924"/>
      <c r="D2076" s="2" t="str">
        <f t="shared" si="31"/>
        <v>OK</v>
      </c>
    </row>
    <row r="2077" spans="1:4">
      <c r="A2077" s="5">
        <v>2018</v>
      </c>
      <c r="B2077" s="924"/>
      <c r="C2077" s="2" t="s">
        <v>512</v>
      </c>
      <c r="D2077" s="2" t="str">
        <f t="shared" si="31"/>
        <v>OK</v>
      </c>
    </row>
    <row r="2078" spans="1:4">
      <c r="A2078" s="5">
        <v>2019</v>
      </c>
      <c r="B2078" s="924"/>
      <c r="C2078" s="2" t="s">
        <v>512</v>
      </c>
      <c r="D2078" s="2" t="str">
        <f t="shared" si="31"/>
        <v>OK</v>
      </c>
    </row>
    <row r="2079" spans="1:4">
      <c r="A2079">
        <v>2020</v>
      </c>
      <c r="B2079" s="924">
        <f>'Expenditures 16-24'!H86</f>
        <v>0</v>
      </c>
      <c r="D2079" s="2" t="str">
        <f t="shared" si="31"/>
        <v>Error?</v>
      </c>
    </row>
    <row r="2080" spans="1:4">
      <c r="A2080" s="5">
        <v>2021</v>
      </c>
      <c r="B2080" s="924"/>
      <c r="D2080" s="2" t="str">
        <f t="shared" si="31"/>
        <v>OK</v>
      </c>
    </row>
    <row r="2081" spans="1:4">
      <c r="A2081" s="5">
        <v>2022</v>
      </c>
      <c r="B2081" s="924"/>
      <c r="C2081" s="2" t="s">
        <v>512</v>
      </c>
      <c r="D2081" s="2" t="str">
        <f t="shared" si="31"/>
        <v>OK</v>
      </c>
    </row>
    <row r="2082" spans="1:4">
      <c r="A2082" s="5">
        <v>2023</v>
      </c>
      <c r="B2082" s="924"/>
      <c r="C2082" s="2" t="s">
        <v>512</v>
      </c>
      <c r="D2082" s="2" t="str">
        <f t="shared" si="31"/>
        <v>OK</v>
      </c>
    </row>
    <row r="2083" spans="1:4">
      <c r="A2083" s="5">
        <v>2024</v>
      </c>
      <c r="B2083" s="924"/>
      <c r="D2083" s="2" t="str">
        <f t="shared" si="31"/>
        <v>OK</v>
      </c>
    </row>
    <row r="2084" spans="1:4">
      <c r="A2084" s="5">
        <v>2025</v>
      </c>
      <c r="B2084" s="924"/>
      <c r="D2084" s="2" t="str">
        <f t="shared" si="31"/>
        <v>OK</v>
      </c>
    </row>
    <row r="2085" spans="1:4">
      <c r="A2085" s="5">
        <v>2026</v>
      </c>
      <c r="B2085" s="924"/>
      <c r="C2085" s="2" t="s">
        <v>512</v>
      </c>
      <c r="D2085" s="2" t="str">
        <f t="shared" si="31"/>
        <v>OK</v>
      </c>
    </row>
    <row r="2086" spans="1:4">
      <c r="A2086">
        <v>2027</v>
      </c>
      <c r="B2086" s="924">
        <f>'Expenditures 16-24'!K86</f>
        <v>14730</v>
      </c>
      <c r="D2086" s="2" t="str">
        <f t="shared" si="31"/>
        <v>Error?</v>
      </c>
    </row>
    <row r="2087" spans="1:4">
      <c r="A2087">
        <v>2028</v>
      </c>
      <c r="B2087" s="924">
        <f>'Expenditures 16-24'!K94</f>
        <v>366994</v>
      </c>
      <c r="D2087" s="2" t="str">
        <f t="shared" si="31"/>
        <v>Error?</v>
      </c>
    </row>
    <row r="2088" spans="1:4">
      <c r="A2088" s="5">
        <v>2029</v>
      </c>
      <c r="B2088" s="924"/>
      <c r="C2088" s="2" t="s">
        <v>512</v>
      </c>
      <c r="D2088" s="2" t="str">
        <f t="shared" si="31"/>
        <v>OK</v>
      </c>
    </row>
    <row r="2089" spans="1:4">
      <c r="A2089">
        <v>2030</v>
      </c>
      <c r="B2089" s="924">
        <f>'Expenditures 16-24'!H141</f>
        <v>0</v>
      </c>
      <c r="C2089" s="2" t="s">
        <v>512</v>
      </c>
      <c r="D2089" s="2" t="str">
        <f t="shared" si="31"/>
        <v>Error?</v>
      </c>
    </row>
    <row r="2090" spans="1:4">
      <c r="A2090">
        <v>2031</v>
      </c>
      <c r="B2090" s="924">
        <f>'Expenditures 16-24'!H142</f>
        <v>0</v>
      </c>
      <c r="D2090" s="2" t="str">
        <f t="shared" si="31"/>
        <v>Error?</v>
      </c>
    </row>
    <row r="2091" spans="1:4">
      <c r="A2091">
        <v>2032</v>
      </c>
      <c r="B2091" s="924">
        <f>'Expenditures 16-24'!K141</f>
        <v>199363</v>
      </c>
      <c r="C2091" s="2" t="s">
        <v>512</v>
      </c>
      <c r="D2091" s="2" t="str">
        <f t="shared" si="31"/>
        <v>Error?</v>
      </c>
    </row>
    <row r="2092" spans="1:4">
      <c r="A2092">
        <v>2033</v>
      </c>
      <c r="B2092" s="924">
        <f>'Expenditures 16-24'!K142</f>
        <v>0</v>
      </c>
      <c r="D2092" s="2" t="str">
        <f t="shared" si="31"/>
        <v>Error?</v>
      </c>
    </row>
    <row r="2093" spans="1:4">
      <c r="A2093" s="5">
        <v>2034</v>
      </c>
      <c r="B2093" s="924"/>
      <c r="C2093" s="2" t="s">
        <v>512</v>
      </c>
      <c r="D2093" s="2" t="str">
        <f t="shared" si="31"/>
        <v>OK</v>
      </c>
    </row>
    <row r="2094" spans="1:4">
      <c r="A2094" s="5">
        <v>2035</v>
      </c>
      <c r="B2094" s="924"/>
      <c r="C2094" s="2" t="s">
        <v>512</v>
      </c>
      <c r="D2094" s="2" t="str">
        <f t="shared" si="31"/>
        <v>OK</v>
      </c>
    </row>
    <row r="2095" spans="1:4">
      <c r="A2095" s="5">
        <v>2036</v>
      </c>
      <c r="B2095" s="924"/>
      <c r="D2095" s="2" t="str">
        <f t="shared" si="31"/>
        <v>OK</v>
      </c>
    </row>
    <row r="2096" spans="1:4">
      <c r="A2096" s="5">
        <v>2037</v>
      </c>
      <c r="B2096" s="924"/>
      <c r="D2096" s="2" t="str">
        <f t="shared" si="31"/>
        <v>OK</v>
      </c>
    </row>
    <row r="2097" spans="1:4">
      <c r="A2097" s="5">
        <v>2038</v>
      </c>
      <c r="B2097" s="924"/>
      <c r="D2097" s="2" t="str">
        <f t="shared" si="31"/>
        <v>OK</v>
      </c>
    </row>
    <row r="2098" spans="1:4">
      <c r="A2098" s="5">
        <v>2039</v>
      </c>
      <c r="B2098" s="924"/>
      <c r="D2098" s="2" t="str">
        <f t="shared" si="31"/>
        <v>OK</v>
      </c>
    </row>
    <row r="2099" spans="1:4">
      <c r="A2099" s="5">
        <v>2040</v>
      </c>
      <c r="B2099" s="924"/>
      <c r="C2099" s="2" t="s">
        <v>512</v>
      </c>
      <c r="D2099" s="2" t="str">
        <f t="shared" si="31"/>
        <v>OK</v>
      </c>
    </row>
    <row r="2100" spans="1:4">
      <c r="A2100">
        <v>2041</v>
      </c>
      <c r="B2100" s="924">
        <f>'Expenditures 16-24'!K307</f>
        <v>0</v>
      </c>
      <c r="D2100" s="2" t="str">
        <f t="shared" si="31"/>
        <v>Error?</v>
      </c>
    </row>
    <row r="2101" spans="1:4">
      <c r="A2101" s="5">
        <v>2042</v>
      </c>
      <c r="B2101" s="924"/>
      <c r="C2101" s="2" t="s">
        <v>512</v>
      </c>
      <c r="D2101" s="2" t="str">
        <f t="shared" si="31"/>
        <v>OK</v>
      </c>
    </row>
    <row r="2102" spans="1:4">
      <c r="A2102" s="5">
        <v>2043</v>
      </c>
      <c r="B2102" s="924"/>
      <c r="C2102" s="2" t="s">
        <v>512</v>
      </c>
      <c r="D2102" s="2" t="str">
        <f t="shared" si="31"/>
        <v>OK</v>
      </c>
    </row>
    <row r="2103" spans="1:4">
      <c r="A2103">
        <v>2044</v>
      </c>
      <c r="B2103" s="924">
        <f>'Acct Summary 7-9'!I47</f>
        <v>0</v>
      </c>
      <c r="D2103" s="2" t="str">
        <f t="shared" si="31"/>
        <v>Error?</v>
      </c>
    </row>
    <row r="2104" spans="1:4">
      <c r="A2104">
        <v>2045</v>
      </c>
      <c r="B2104" s="924">
        <f>'Acct Summary 7-9'!I48</f>
        <v>0</v>
      </c>
      <c r="D2104" s="2" t="str">
        <f t="shared" si="31"/>
        <v>Error?</v>
      </c>
    </row>
    <row r="2105" spans="1:4">
      <c r="A2105">
        <v>2046</v>
      </c>
      <c r="B2105" s="924">
        <f>'Rest Tax Levies-Tort Im 27'!H11</f>
        <v>0</v>
      </c>
      <c r="C2105" s="2" t="s">
        <v>512</v>
      </c>
      <c r="D2105" s="2" t="str">
        <f t="shared" si="31"/>
        <v>Error?</v>
      </c>
    </row>
    <row r="2106" spans="1:4">
      <c r="A2106" s="5">
        <v>2047</v>
      </c>
      <c r="B2106" s="924"/>
      <c r="D2106" s="2" t="str">
        <f t="shared" si="31"/>
        <v>OK</v>
      </c>
    </row>
    <row r="2107" spans="1:4">
      <c r="A2107" s="5">
        <v>2048</v>
      </c>
      <c r="B2107" s="924"/>
      <c r="D2107" s="2" t="str">
        <f t="shared" si="31"/>
        <v>OK</v>
      </c>
    </row>
    <row r="2108" spans="1:4">
      <c r="A2108" s="5">
        <v>2049</v>
      </c>
      <c r="B2108" s="924"/>
      <c r="D2108" s="2" t="str">
        <f t="shared" si="31"/>
        <v>OK</v>
      </c>
    </row>
    <row r="2109" spans="1:4">
      <c r="A2109" s="5">
        <v>2050</v>
      </c>
      <c r="B2109" s="924"/>
      <c r="D2109" s="2" t="str">
        <f t="shared" ref="D2109:D2172" si="32">IF(ISBLANK(B2109),"OK",IF(A2109-B2109=0,"OK","Error?"))</f>
        <v>OK</v>
      </c>
    </row>
    <row r="2110" spans="1:4">
      <c r="A2110" s="5">
        <v>2051</v>
      </c>
      <c r="B2110" s="924"/>
      <c r="D2110" s="2" t="str">
        <f t="shared" si="32"/>
        <v>OK</v>
      </c>
    </row>
    <row r="2111" spans="1:4">
      <c r="A2111" s="5">
        <v>2052</v>
      </c>
      <c r="B2111" s="924"/>
      <c r="D2111" s="2" t="str">
        <f t="shared" si="32"/>
        <v>OK</v>
      </c>
    </row>
    <row r="2112" spans="1:4">
      <c r="A2112" s="5">
        <v>2053</v>
      </c>
      <c r="B2112" s="924"/>
      <c r="D2112" s="2" t="str">
        <f t="shared" si="32"/>
        <v>OK</v>
      </c>
    </row>
    <row r="2113" spans="1:4">
      <c r="A2113" s="5">
        <v>2054</v>
      </c>
      <c r="B2113" s="924"/>
      <c r="D2113" s="2" t="str">
        <f t="shared" si="32"/>
        <v>OK</v>
      </c>
    </row>
    <row r="2114" spans="1:4">
      <c r="A2114" s="5">
        <v>2055</v>
      </c>
      <c r="B2114" s="924"/>
      <c r="D2114" s="2" t="str">
        <f t="shared" si="32"/>
        <v>OK</v>
      </c>
    </row>
    <row r="2115" spans="1:4">
      <c r="A2115" s="5">
        <v>2056</v>
      </c>
      <c r="B2115" s="924"/>
      <c r="D2115" s="2" t="str">
        <f t="shared" si="32"/>
        <v>OK</v>
      </c>
    </row>
    <row r="2116" spans="1:4">
      <c r="A2116" s="5">
        <v>2057</v>
      </c>
      <c r="B2116" s="924"/>
      <c r="D2116" s="2" t="str">
        <f t="shared" si="32"/>
        <v>OK</v>
      </c>
    </row>
    <row r="2117" spans="1:4">
      <c r="A2117" s="5">
        <v>2058</v>
      </c>
      <c r="B2117" s="924"/>
      <c r="D2117" s="2" t="str">
        <f t="shared" si="32"/>
        <v>OK</v>
      </c>
    </row>
    <row r="2118" spans="1:4">
      <c r="A2118" s="5">
        <v>2059</v>
      </c>
      <c r="B2118" s="924"/>
      <c r="D2118" s="2" t="str">
        <f t="shared" si="32"/>
        <v>OK</v>
      </c>
    </row>
    <row r="2119" spans="1:4">
      <c r="A2119" s="5">
        <v>2060</v>
      </c>
      <c r="B2119" s="924"/>
      <c r="D2119" s="2" t="str">
        <f t="shared" si="32"/>
        <v>OK</v>
      </c>
    </row>
    <row r="2120" spans="1:4">
      <c r="A2120" s="5">
        <v>2061</v>
      </c>
      <c r="B2120" s="924"/>
      <c r="D2120" s="2" t="str">
        <f t="shared" si="32"/>
        <v>OK</v>
      </c>
    </row>
    <row r="2121" spans="1:4">
      <c r="A2121" s="5">
        <v>2062</v>
      </c>
      <c r="B2121" s="924"/>
      <c r="D2121" s="2" t="str">
        <f t="shared" si="32"/>
        <v>OK</v>
      </c>
    </row>
    <row r="2122" spans="1:4">
      <c r="A2122" s="5">
        <v>2063</v>
      </c>
      <c r="B2122" s="924"/>
      <c r="D2122" s="2" t="str">
        <f t="shared" si="32"/>
        <v>OK</v>
      </c>
    </row>
    <row r="2123" spans="1:4">
      <c r="A2123" s="5">
        <v>2064</v>
      </c>
      <c r="B2123" s="924"/>
      <c r="D2123" s="2" t="str">
        <f t="shared" si="32"/>
        <v>OK</v>
      </c>
    </row>
    <row r="2124" spans="1:4">
      <c r="A2124" s="5">
        <v>2065</v>
      </c>
      <c r="B2124" s="924"/>
      <c r="D2124" s="2" t="str">
        <f t="shared" si="32"/>
        <v>OK</v>
      </c>
    </row>
    <row r="2125" spans="1:4">
      <c r="A2125" s="5">
        <v>2066</v>
      </c>
      <c r="B2125" s="924"/>
      <c r="D2125" s="2" t="str">
        <f t="shared" si="32"/>
        <v>OK</v>
      </c>
    </row>
    <row r="2126" spans="1:4">
      <c r="A2126" s="5">
        <v>2067</v>
      </c>
      <c r="B2126" s="924"/>
      <c r="D2126" s="2" t="str">
        <f t="shared" si="32"/>
        <v>OK</v>
      </c>
    </row>
    <row r="2127" spans="1:4">
      <c r="A2127" s="5">
        <v>2068</v>
      </c>
      <c r="B2127" s="924"/>
      <c r="D2127" s="2" t="str">
        <f t="shared" si="32"/>
        <v>OK</v>
      </c>
    </row>
    <row r="2128" spans="1:4">
      <c r="A2128" s="5">
        <v>2069</v>
      </c>
      <c r="B2128" s="924"/>
      <c r="D2128" s="2" t="str">
        <f t="shared" si="32"/>
        <v>OK</v>
      </c>
    </row>
    <row r="2129" spans="1:4">
      <c r="A2129" s="5">
        <v>2070</v>
      </c>
      <c r="B2129" s="924"/>
      <c r="D2129" s="2" t="str">
        <f t="shared" si="32"/>
        <v>OK</v>
      </c>
    </row>
    <row r="2130" spans="1:4">
      <c r="A2130" s="5">
        <v>2071</v>
      </c>
      <c r="B2130" s="924"/>
      <c r="D2130" s="2" t="str">
        <f t="shared" si="32"/>
        <v>OK</v>
      </c>
    </row>
    <row r="2131" spans="1:4">
      <c r="A2131" s="5">
        <v>2072</v>
      </c>
      <c r="B2131" s="924"/>
      <c r="C2131" s="2" t="s">
        <v>512</v>
      </c>
      <c r="D2131" s="2" t="str">
        <f t="shared" si="32"/>
        <v>OK</v>
      </c>
    </row>
    <row r="2132" spans="1:4">
      <c r="A2132" s="5">
        <v>2073</v>
      </c>
      <c r="B2132" s="924"/>
      <c r="D2132" s="2" t="str">
        <f t="shared" si="32"/>
        <v>OK</v>
      </c>
    </row>
    <row r="2133" spans="1:4">
      <c r="A2133" s="5">
        <v>2074</v>
      </c>
      <c r="B2133" s="924"/>
      <c r="D2133" s="2" t="str">
        <f t="shared" si="32"/>
        <v>OK</v>
      </c>
    </row>
    <row r="2134" spans="1:4">
      <c r="A2134" s="5">
        <v>2075</v>
      </c>
      <c r="B2134" s="924"/>
      <c r="D2134" s="2" t="str">
        <f t="shared" si="32"/>
        <v>OK</v>
      </c>
    </row>
    <row r="2135" spans="1:4">
      <c r="A2135" s="5">
        <v>2076</v>
      </c>
      <c r="B2135" s="924"/>
      <c r="D2135" s="2" t="str">
        <f t="shared" si="32"/>
        <v>OK</v>
      </c>
    </row>
    <row r="2136" spans="1:4">
      <c r="A2136" s="5">
        <v>2077</v>
      </c>
      <c r="B2136" s="924"/>
      <c r="D2136" s="2" t="str">
        <f t="shared" si="32"/>
        <v>OK</v>
      </c>
    </row>
    <row r="2137" spans="1:4">
      <c r="A2137" s="5">
        <v>2078</v>
      </c>
      <c r="B2137" s="924"/>
      <c r="D2137" s="2" t="str">
        <f t="shared" si="32"/>
        <v>OK</v>
      </c>
    </row>
    <row r="2138" spans="1:4">
      <c r="A2138" s="5">
        <v>2079</v>
      </c>
      <c r="B2138" s="924"/>
      <c r="D2138" s="2" t="str">
        <f t="shared" si="32"/>
        <v>OK</v>
      </c>
    </row>
    <row r="2139" spans="1:4">
      <c r="A2139" s="5">
        <v>2080</v>
      </c>
      <c r="B2139" s="924"/>
      <c r="D2139" s="2" t="str">
        <f t="shared" si="32"/>
        <v>OK</v>
      </c>
    </row>
    <row r="2140" spans="1:4">
      <c r="A2140" s="5">
        <v>2081</v>
      </c>
      <c r="B2140" s="924"/>
      <c r="D2140" s="2" t="str">
        <f t="shared" si="32"/>
        <v>OK</v>
      </c>
    </row>
    <row r="2141" spans="1:4">
      <c r="A2141" s="5">
        <v>2082</v>
      </c>
      <c r="B2141" s="924"/>
      <c r="D2141" s="2" t="str">
        <f t="shared" si="32"/>
        <v>OK</v>
      </c>
    </row>
    <row r="2142" spans="1:4">
      <c r="A2142" s="5">
        <v>2083</v>
      </c>
      <c r="B2142" s="924"/>
      <c r="D2142" s="2" t="str">
        <f t="shared" si="32"/>
        <v>OK</v>
      </c>
    </row>
    <row r="2143" spans="1:4">
      <c r="A2143" s="5">
        <v>2084</v>
      </c>
      <c r="B2143" s="924"/>
      <c r="D2143" s="2" t="str">
        <f t="shared" si="32"/>
        <v>OK</v>
      </c>
    </row>
    <row r="2144" spans="1:4">
      <c r="A2144" s="5">
        <v>2085</v>
      </c>
      <c r="B2144" s="924"/>
      <c r="D2144" s="2" t="str">
        <f t="shared" si="32"/>
        <v>OK</v>
      </c>
    </row>
    <row r="2145" spans="1:4">
      <c r="A2145" s="5">
        <v>2086</v>
      </c>
      <c r="B2145" s="924"/>
      <c r="D2145" s="2" t="str">
        <f t="shared" si="32"/>
        <v>OK</v>
      </c>
    </row>
    <row r="2146" spans="1:4">
      <c r="A2146" s="5">
        <v>2087</v>
      </c>
      <c r="B2146" s="924"/>
      <c r="D2146" s="2" t="str">
        <f t="shared" si="32"/>
        <v>OK</v>
      </c>
    </row>
    <row r="2147" spans="1:4">
      <c r="A2147" s="5">
        <v>2088</v>
      </c>
      <c r="B2147" s="924"/>
      <c r="D2147" s="2" t="str">
        <f t="shared" si="32"/>
        <v>OK</v>
      </c>
    </row>
    <row r="2148" spans="1:4">
      <c r="A2148" s="5">
        <v>2089</v>
      </c>
      <c r="B2148" s="924"/>
      <c r="D2148" s="2" t="str">
        <f t="shared" si="32"/>
        <v>OK</v>
      </c>
    </row>
    <row r="2149" spans="1:4">
      <c r="A2149" s="5">
        <v>2090</v>
      </c>
      <c r="B2149" s="924"/>
      <c r="D2149" s="2" t="str">
        <f t="shared" si="32"/>
        <v>OK</v>
      </c>
    </row>
    <row r="2150" spans="1:4">
      <c r="A2150" s="5">
        <v>2091</v>
      </c>
      <c r="B2150" s="924"/>
      <c r="D2150" s="2" t="str">
        <f t="shared" si="32"/>
        <v>OK</v>
      </c>
    </row>
    <row r="2151" spans="1:4">
      <c r="A2151" s="5">
        <v>2092</v>
      </c>
      <c r="B2151" s="924"/>
      <c r="D2151" s="2" t="str">
        <f t="shared" si="32"/>
        <v>OK</v>
      </c>
    </row>
    <row r="2152" spans="1:4">
      <c r="A2152" s="5">
        <v>2093</v>
      </c>
      <c r="B2152" s="924"/>
      <c r="D2152" s="2" t="str">
        <f t="shared" si="32"/>
        <v>OK</v>
      </c>
    </row>
    <row r="2153" spans="1:4">
      <c r="A2153" s="5">
        <v>2094</v>
      </c>
      <c r="B2153" s="924"/>
      <c r="D2153" s="2" t="str">
        <f t="shared" si="32"/>
        <v>OK</v>
      </c>
    </row>
    <row r="2154" spans="1:4">
      <c r="A2154" s="5">
        <v>2095</v>
      </c>
      <c r="B2154" s="924"/>
      <c r="D2154" s="2" t="str">
        <f t="shared" si="32"/>
        <v>OK</v>
      </c>
    </row>
    <row r="2155" spans="1:4">
      <c r="A2155" s="5">
        <v>2096</v>
      </c>
      <c r="B2155" s="924"/>
      <c r="D2155" s="2" t="str">
        <f t="shared" si="32"/>
        <v>OK</v>
      </c>
    </row>
    <row r="2156" spans="1:4">
      <c r="A2156" s="5">
        <v>2097</v>
      </c>
      <c r="B2156" s="924"/>
      <c r="D2156" s="2" t="str">
        <f t="shared" si="32"/>
        <v>OK</v>
      </c>
    </row>
    <row r="2157" spans="1:4">
      <c r="A2157" s="5">
        <v>2098</v>
      </c>
      <c r="B2157" s="924"/>
      <c r="D2157" s="2" t="str">
        <f t="shared" si="32"/>
        <v>OK</v>
      </c>
    </row>
    <row r="2158" spans="1:4">
      <c r="A2158" s="5">
        <v>2099</v>
      </c>
      <c r="B2158" s="924"/>
      <c r="D2158" s="2" t="str">
        <f t="shared" si="32"/>
        <v>OK</v>
      </c>
    </row>
    <row r="2159" spans="1:4">
      <c r="A2159" s="5">
        <v>2100</v>
      </c>
      <c r="B2159" s="924"/>
      <c r="D2159" s="2" t="str">
        <f t="shared" si="32"/>
        <v>OK</v>
      </c>
    </row>
    <row r="2160" spans="1:4">
      <c r="A2160" s="5">
        <v>2101</v>
      </c>
      <c r="B2160" s="924"/>
      <c r="D2160" s="2" t="str">
        <f t="shared" si="32"/>
        <v>OK</v>
      </c>
    </row>
    <row r="2161" spans="1:4">
      <c r="A2161" s="5">
        <v>2102</v>
      </c>
      <c r="B2161" s="924"/>
      <c r="D2161" s="2" t="str">
        <f t="shared" si="32"/>
        <v>OK</v>
      </c>
    </row>
    <row r="2162" spans="1:4">
      <c r="A2162" s="5">
        <v>2103</v>
      </c>
      <c r="B2162" s="924"/>
      <c r="D2162" s="2" t="str">
        <f t="shared" si="32"/>
        <v>OK</v>
      </c>
    </row>
    <row r="2163" spans="1:4">
      <c r="A2163" s="5">
        <v>2104</v>
      </c>
      <c r="B2163" s="924"/>
      <c r="D2163" s="2" t="str">
        <f t="shared" si="32"/>
        <v>OK</v>
      </c>
    </row>
    <row r="2164" spans="1:4">
      <c r="A2164" s="5">
        <v>2105</v>
      </c>
      <c r="B2164" s="924"/>
      <c r="D2164" s="2" t="str">
        <f t="shared" si="32"/>
        <v>OK</v>
      </c>
    </row>
    <row r="2165" spans="1:4">
      <c r="A2165" s="5">
        <v>2106</v>
      </c>
      <c r="B2165" s="924"/>
      <c r="D2165" s="2" t="str">
        <f t="shared" si="32"/>
        <v>OK</v>
      </c>
    </row>
    <row r="2166" spans="1:4">
      <c r="A2166" s="5">
        <v>2107</v>
      </c>
      <c r="B2166" s="924"/>
      <c r="D2166" s="2" t="str">
        <f t="shared" si="32"/>
        <v>OK</v>
      </c>
    </row>
    <row r="2167" spans="1:4">
      <c r="A2167" s="5">
        <v>2108</v>
      </c>
      <c r="B2167" s="924"/>
      <c r="D2167" s="2" t="str">
        <f t="shared" si="32"/>
        <v>OK</v>
      </c>
    </row>
    <row r="2168" spans="1:4">
      <c r="A2168" s="5">
        <v>2109</v>
      </c>
      <c r="B2168" s="924"/>
      <c r="D2168" s="2" t="str">
        <f t="shared" si="32"/>
        <v>OK</v>
      </c>
    </row>
    <row r="2169" spans="1:4">
      <c r="A2169" s="5">
        <v>2110</v>
      </c>
      <c r="B2169" s="924"/>
      <c r="D2169" s="2" t="str">
        <f t="shared" si="32"/>
        <v>OK</v>
      </c>
    </row>
    <row r="2170" spans="1:4">
      <c r="A2170" s="5">
        <v>2111</v>
      </c>
      <c r="B2170" s="924"/>
      <c r="D2170" s="2" t="str">
        <f t="shared" si="32"/>
        <v>OK</v>
      </c>
    </row>
    <row r="2171" spans="1:4">
      <c r="A2171" s="5">
        <v>2112</v>
      </c>
      <c r="B2171" s="924"/>
      <c r="D2171" s="2" t="str">
        <f t="shared" si="32"/>
        <v>OK</v>
      </c>
    </row>
    <row r="2172" spans="1:4">
      <c r="A2172" s="5">
        <v>2113</v>
      </c>
      <c r="B2172" s="924"/>
      <c r="D2172" s="2" t="str">
        <f t="shared" si="32"/>
        <v>OK</v>
      </c>
    </row>
    <row r="2173" spans="1:4">
      <c r="A2173" s="5">
        <v>2114</v>
      </c>
      <c r="B2173" s="924"/>
      <c r="D2173" s="2" t="str">
        <f t="shared" ref="D2173:D2236" si="33">IF(ISBLANK(B2173),"OK",IF(A2173-B2173=0,"OK","Error?"))</f>
        <v>OK</v>
      </c>
    </row>
    <row r="2174" spans="1:4">
      <c r="A2174" s="5">
        <v>2115</v>
      </c>
      <c r="B2174" s="924"/>
      <c r="D2174" s="2" t="str">
        <f t="shared" si="33"/>
        <v>OK</v>
      </c>
    </row>
    <row r="2175" spans="1:4">
      <c r="A2175" s="5">
        <v>2116</v>
      </c>
      <c r="B2175" s="924"/>
      <c r="D2175" s="2" t="str">
        <f t="shared" si="33"/>
        <v>OK</v>
      </c>
    </row>
    <row r="2176" spans="1:4">
      <c r="A2176" s="5">
        <v>2117</v>
      </c>
      <c r="B2176" s="924"/>
      <c r="D2176" s="2" t="str">
        <f t="shared" si="33"/>
        <v>OK</v>
      </c>
    </row>
    <row r="2177" spans="1:4">
      <c r="A2177" s="5">
        <v>2118</v>
      </c>
      <c r="B2177" s="924"/>
      <c r="D2177" s="2" t="str">
        <f t="shared" si="33"/>
        <v>OK</v>
      </c>
    </row>
    <row r="2178" spans="1:4">
      <c r="A2178" s="5">
        <v>2119</v>
      </c>
      <c r="B2178" s="924"/>
      <c r="D2178" s="2" t="str">
        <f t="shared" si="33"/>
        <v>OK</v>
      </c>
    </row>
    <row r="2179" spans="1:4">
      <c r="A2179" s="5">
        <v>2120</v>
      </c>
      <c r="B2179" s="924"/>
      <c r="D2179" s="2" t="str">
        <f t="shared" si="33"/>
        <v>OK</v>
      </c>
    </row>
    <row r="2180" spans="1:4">
      <c r="A2180" s="5">
        <v>2121</v>
      </c>
      <c r="B2180" s="924"/>
      <c r="D2180" s="2" t="str">
        <f t="shared" si="33"/>
        <v>OK</v>
      </c>
    </row>
    <row r="2181" spans="1:4">
      <c r="A2181" s="5">
        <v>2122</v>
      </c>
      <c r="B2181" s="924"/>
      <c r="D2181" s="2" t="str">
        <f t="shared" si="33"/>
        <v>OK</v>
      </c>
    </row>
    <row r="2182" spans="1:4">
      <c r="A2182" s="5">
        <v>2123</v>
      </c>
      <c r="B2182" s="924"/>
      <c r="D2182" s="2" t="str">
        <f t="shared" si="33"/>
        <v>OK</v>
      </c>
    </row>
    <row r="2183" spans="1:4">
      <c r="A2183" s="5">
        <v>2124</v>
      </c>
      <c r="B2183" s="924"/>
      <c r="D2183" s="2" t="str">
        <f t="shared" si="33"/>
        <v>OK</v>
      </c>
    </row>
    <row r="2184" spans="1:4">
      <c r="A2184" s="5">
        <v>2125</v>
      </c>
      <c r="B2184" s="924"/>
      <c r="D2184" s="2" t="str">
        <f t="shared" si="33"/>
        <v>OK</v>
      </c>
    </row>
    <row r="2185" spans="1:4">
      <c r="A2185" s="5">
        <v>2126</v>
      </c>
      <c r="B2185" s="924"/>
      <c r="D2185" s="2" t="str">
        <f t="shared" si="33"/>
        <v>OK</v>
      </c>
    </row>
    <row r="2186" spans="1:4">
      <c r="A2186" s="5">
        <v>2127</v>
      </c>
      <c r="B2186" s="924"/>
      <c r="D2186" s="2" t="str">
        <f t="shared" si="33"/>
        <v>OK</v>
      </c>
    </row>
    <row r="2187" spans="1:4">
      <c r="A2187" s="5">
        <v>2128</v>
      </c>
      <c r="B2187" s="924"/>
      <c r="D2187" s="2" t="str">
        <f t="shared" si="33"/>
        <v>OK</v>
      </c>
    </row>
    <row r="2188" spans="1:4">
      <c r="A2188" s="5">
        <v>2129</v>
      </c>
      <c r="B2188" s="924"/>
      <c r="D2188" s="2" t="str">
        <f t="shared" si="33"/>
        <v>OK</v>
      </c>
    </row>
    <row r="2189" spans="1:4">
      <c r="A2189" s="5">
        <v>2130</v>
      </c>
      <c r="B2189" s="924"/>
      <c r="D2189" s="2" t="str">
        <f t="shared" si="33"/>
        <v>OK</v>
      </c>
    </row>
    <row r="2190" spans="1:4">
      <c r="A2190" s="5">
        <v>2131</v>
      </c>
      <c r="B2190" s="924"/>
      <c r="D2190" s="2" t="str">
        <f t="shared" si="33"/>
        <v>OK</v>
      </c>
    </row>
    <row r="2191" spans="1:4">
      <c r="A2191" s="5">
        <v>2132</v>
      </c>
      <c r="B2191" s="924"/>
      <c r="D2191" s="2" t="str">
        <f t="shared" si="33"/>
        <v>OK</v>
      </c>
    </row>
    <row r="2192" spans="1:4">
      <c r="A2192" s="5">
        <v>2133</v>
      </c>
      <c r="B2192" s="924"/>
      <c r="D2192" s="2" t="str">
        <f t="shared" si="33"/>
        <v>OK</v>
      </c>
    </row>
    <row r="2193" spans="1:4">
      <c r="A2193" s="5">
        <v>2134</v>
      </c>
      <c r="B2193" s="924"/>
      <c r="D2193" s="2" t="str">
        <f t="shared" si="33"/>
        <v>OK</v>
      </c>
    </row>
    <row r="2194" spans="1:4">
      <c r="A2194" s="5">
        <v>2135</v>
      </c>
      <c r="B2194" s="924"/>
      <c r="D2194" s="2" t="str">
        <f t="shared" si="33"/>
        <v>OK</v>
      </c>
    </row>
    <row r="2195" spans="1:4">
      <c r="A2195" s="5">
        <v>2136</v>
      </c>
      <c r="B2195" s="924"/>
      <c r="D2195" s="2" t="str">
        <f t="shared" si="33"/>
        <v>OK</v>
      </c>
    </row>
    <row r="2196" spans="1:4">
      <c r="A2196" s="5">
        <v>2137</v>
      </c>
      <c r="B2196" s="924"/>
      <c r="D2196" s="2" t="str">
        <f t="shared" si="33"/>
        <v>OK</v>
      </c>
    </row>
    <row r="2197" spans="1:4">
      <c r="A2197" s="5">
        <v>2138</v>
      </c>
      <c r="B2197" s="924"/>
      <c r="D2197" s="2" t="str">
        <f t="shared" si="33"/>
        <v>OK</v>
      </c>
    </row>
    <row r="2198" spans="1:4">
      <c r="A2198" s="5">
        <v>2139</v>
      </c>
      <c r="B2198" s="924"/>
      <c r="D2198" s="2" t="str">
        <f t="shared" si="33"/>
        <v>OK</v>
      </c>
    </row>
    <row r="2199" spans="1:4">
      <c r="A2199" s="5">
        <v>2140</v>
      </c>
      <c r="B2199" s="924"/>
      <c r="D2199" s="2" t="str">
        <f t="shared" si="33"/>
        <v>OK</v>
      </c>
    </row>
    <row r="2200" spans="1:4">
      <c r="A2200" s="5">
        <v>2141</v>
      </c>
      <c r="B2200" s="924"/>
      <c r="D2200" s="2" t="str">
        <f t="shared" si="33"/>
        <v>OK</v>
      </c>
    </row>
    <row r="2201" spans="1:4">
      <c r="A2201" s="5">
        <v>2142</v>
      </c>
      <c r="B2201" s="924"/>
      <c r="D2201" s="2" t="str">
        <f t="shared" si="33"/>
        <v>OK</v>
      </c>
    </row>
    <row r="2202" spans="1:4">
      <c r="A2202" s="5">
        <v>2143</v>
      </c>
      <c r="B2202" s="924"/>
      <c r="D2202" s="2" t="str">
        <f t="shared" si="33"/>
        <v>OK</v>
      </c>
    </row>
    <row r="2203" spans="1:4">
      <c r="A2203" s="5">
        <v>2144</v>
      </c>
      <c r="B2203" s="924"/>
      <c r="D2203" s="2" t="str">
        <f t="shared" si="33"/>
        <v>OK</v>
      </c>
    </row>
    <row r="2204" spans="1:4">
      <c r="A2204" s="5">
        <v>2145</v>
      </c>
      <c r="B2204" s="924"/>
      <c r="D2204" s="2" t="str">
        <f t="shared" si="33"/>
        <v>OK</v>
      </c>
    </row>
    <row r="2205" spans="1:4">
      <c r="A2205" s="5">
        <v>2146</v>
      </c>
      <c r="B2205" s="924"/>
      <c r="D2205" s="2" t="str">
        <f t="shared" si="33"/>
        <v>OK</v>
      </c>
    </row>
    <row r="2206" spans="1:4">
      <c r="A2206" s="5">
        <v>2147</v>
      </c>
      <c r="B2206" s="924"/>
      <c r="D2206" s="2" t="str">
        <f t="shared" si="33"/>
        <v>OK</v>
      </c>
    </row>
    <row r="2207" spans="1:4">
      <c r="A2207" s="5">
        <v>2148</v>
      </c>
      <c r="B2207" s="924"/>
      <c r="D2207" s="2" t="str">
        <f t="shared" si="33"/>
        <v>OK</v>
      </c>
    </row>
    <row r="2208" spans="1:4">
      <c r="A2208" s="5">
        <v>2149</v>
      </c>
      <c r="B2208" s="924"/>
      <c r="D2208" s="2" t="str">
        <f t="shared" si="33"/>
        <v>OK</v>
      </c>
    </row>
    <row r="2209" spans="1:4">
      <c r="A2209" s="5">
        <v>2150</v>
      </c>
      <c r="B2209" s="924"/>
      <c r="D2209" s="2" t="str">
        <f t="shared" si="33"/>
        <v>OK</v>
      </c>
    </row>
    <row r="2210" spans="1:4">
      <c r="A2210" s="5">
        <v>2151</v>
      </c>
      <c r="B2210" s="924"/>
      <c r="D2210" s="2" t="str">
        <f t="shared" si="33"/>
        <v>OK</v>
      </c>
    </row>
    <row r="2211" spans="1:4">
      <c r="A2211" s="5">
        <v>2152</v>
      </c>
      <c r="B2211" s="924"/>
      <c r="D2211" s="2" t="str">
        <f t="shared" si="33"/>
        <v>OK</v>
      </c>
    </row>
    <row r="2212" spans="1:4">
      <c r="A2212" s="5">
        <v>2153</v>
      </c>
      <c r="B2212" s="924"/>
      <c r="D2212" s="2" t="str">
        <f t="shared" si="33"/>
        <v>OK</v>
      </c>
    </row>
    <row r="2213" spans="1:4">
      <c r="A2213" s="5">
        <v>2154</v>
      </c>
      <c r="B2213" s="924"/>
      <c r="D2213" s="2" t="str">
        <f t="shared" si="33"/>
        <v>OK</v>
      </c>
    </row>
    <row r="2214" spans="1:4">
      <c r="A2214" s="5">
        <v>2155</v>
      </c>
      <c r="B2214" s="924"/>
      <c r="D2214" s="2" t="str">
        <f t="shared" si="33"/>
        <v>OK</v>
      </c>
    </row>
    <row r="2215" spans="1:4">
      <c r="A2215" s="5">
        <v>2156</v>
      </c>
      <c r="B2215" s="924"/>
      <c r="D2215" s="2" t="str">
        <f t="shared" si="33"/>
        <v>OK</v>
      </c>
    </row>
    <row r="2216" spans="1:4">
      <c r="A2216" s="5">
        <v>2157</v>
      </c>
      <c r="B2216" s="924"/>
      <c r="D2216" s="2" t="str">
        <f t="shared" si="33"/>
        <v>OK</v>
      </c>
    </row>
    <row r="2217" spans="1:4">
      <c r="A2217" s="5">
        <v>2158</v>
      </c>
      <c r="B2217" s="924"/>
      <c r="D2217" s="2" t="str">
        <f t="shared" si="33"/>
        <v>OK</v>
      </c>
    </row>
    <row r="2218" spans="1:4">
      <c r="A2218" s="5">
        <v>2159</v>
      </c>
      <c r="B2218" s="924"/>
      <c r="D2218" s="2" t="str">
        <f t="shared" si="33"/>
        <v>OK</v>
      </c>
    </row>
    <row r="2219" spans="1:4">
      <c r="A2219" s="5">
        <v>2160</v>
      </c>
      <c r="B2219" s="924"/>
      <c r="D2219" s="2" t="str">
        <f t="shared" si="33"/>
        <v>OK</v>
      </c>
    </row>
    <row r="2220" spans="1:4">
      <c r="A2220" s="5">
        <v>2161</v>
      </c>
      <c r="B2220" s="924"/>
      <c r="D2220" s="2" t="str">
        <f t="shared" si="33"/>
        <v>OK</v>
      </c>
    </row>
    <row r="2221" spans="1:4">
      <c r="A2221" s="5">
        <v>2162</v>
      </c>
      <c r="B2221" s="924"/>
      <c r="D2221" s="2" t="str">
        <f t="shared" si="33"/>
        <v>OK</v>
      </c>
    </row>
    <row r="2222" spans="1:4">
      <c r="A2222" s="5">
        <v>2163</v>
      </c>
      <c r="B2222" s="924"/>
      <c r="D2222" s="2" t="str">
        <f t="shared" si="33"/>
        <v>OK</v>
      </c>
    </row>
    <row r="2223" spans="1:4">
      <c r="A2223" s="5">
        <v>2164</v>
      </c>
      <c r="B2223" s="924"/>
      <c r="D2223" s="2" t="str">
        <f t="shared" si="33"/>
        <v>OK</v>
      </c>
    </row>
    <row r="2224" spans="1:4">
      <c r="A2224" s="5">
        <v>2165</v>
      </c>
      <c r="B2224" s="924"/>
      <c r="D2224" s="2" t="str">
        <f t="shared" si="33"/>
        <v>OK</v>
      </c>
    </row>
    <row r="2225" spans="1:4">
      <c r="A2225" s="5">
        <v>2166</v>
      </c>
      <c r="B2225" s="924"/>
      <c r="D2225" s="2" t="str">
        <f t="shared" si="33"/>
        <v>OK</v>
      </c>
    </row>
    <row r="2226" spans="1:4">
      <c r="A2226" s="5">
        <v>2167</v>
      </c>
      <c r="B2226" s="924"/>
      <c r="D2226" s="2" t="str">
        <f t="shared" si="33"/>
        <v>OK</v>
      </c>
    </row>
    <row r="2227" spans="1:4">
      <c r="A2227" s="5">
        <v>2168</v>
      </c>
      <c r="B2227" s="924"/>
      <c r="D2227" s="2" t="str">
        <f t="shared" si="33"/>
        <v>OK</v>
      </c>
    </row>
    <row r="2228" spans="1:4">
      <c r="A2228" s="5">
        <v>2169</v>
      </c>
      <c r="B2228" s="924"/>
      <c r="D2228" s="2" t="str">
        <f t="shared" si="33"/>
        <v>OK</v>
      </c>
    </row>
    <row r="2229" spans="1:4">
      <c r="A2229" s="5">
        <v>2170</v>
      </c>
      <c r="B2229" s="924"/>
      <c r="D2229" s="2" t="str">
        <f t="shared" si="33"/>
        <v>OK</v>
      </c>
    </row>
    <row r="2230" spans="1:4">
      <c r="A2230" s="5">
        <v>2171</v>
      </c>
      <c r="B2230" s="924"/>
      <c r="D2230" s="2" t="str">
        <f t="shared" si="33"/>
        <v>OK</v>
      </c>
    </row>
    <row r="2231" spans="1:4">
      <c r="A2231" s="5">
        <v>2172</v>
      </c>
      <c r="B2231" s="924"/>
      <c r="D2231" s="2" t="str">
        <f t="shared" si="33"/>
        <v>OK</v>
      </c>
    </row>
    <row r="2232" spans="1:4">
      <c r="A2232" s="5">
        <v>2173</v>
      </c>
      <c r="B2232" s="924"/>
      <c r="D2232" s="2" t="str">
        <f t="shared" si="33"/>
        <v>OK</v>
      </c>
    </row>
    <row r="2233" spans="1:4">
      <c r="A2233" s="5">
        <v>2174</v>
      </c>
      <c r="B2233" s="924"/>
      <c r="D2233" s="2" t="str">
        <f t="shared" si="33"/>
        <v>OK</v>
      </c>
    </row>
    <row r="2234" spans="1:4">
      <c r="A2234" s="5">
        <v>2175</v>
      </c>
      <c r="B2234" s="924"/>
      <c r="D2234" s="2" t="str">
        <f t="shared" si="33"/>
        <v>OK</v>
      </c>
    </row>
    <row r="2235" spans="1:4">
      <c r="A2235" s="5">
        <v>2176</v>
      </c>
      <c r="B2235" s="924"/>
      <c r="D2235" s="2" t="str">
        <f t="shared" si="33"/>
        <v>OK</v>
      </c>
    </row>
    <row r="2236" spans="1:4">
      <c r="A2236" s="5">
        <v>2177</v>
      </c>
      <c r="B2236" s="924"/>
      <c r="D2236" s="2" t="str">
        <f t="shared" si="33"/>
        <v>OK</v>
      </c>
    </row>
    <row r="2237" spans="1:4">
      <c r="A2237" s="5">
        <v>2178</v>
      </c>
      <c r="B2237" s="924"/>
      <c r="D2237" s="2" t="str">
        <f t="shared" ref="D2237:D2300" si="34">IF(ISBLANK(B2237),"OK",IF(A2237-B2237=0,"OK","Error?"))</f>
        <v>OK</v>
      </c>
    </row>
    <row r="2238" spans="1:4">
      <c r="A2238" s="5">
        <v>2179</v>
      </c>
      <c r="B2238" s="924"/>
      <c r="D2238" s="2" t="str">
        <f t="shared" si="34"/>
        <v>OK</v>
      </c>
    </row>
    <row r="2239" spans="1:4">
      <c r="A2239" s="5">
        <v>2180</v>
      </c>
      <c r="B2239" s="924"/>
      <c r="D2239" s="2" t="str">
        <f t="shared" si="34"/>
        <v>OK</v>
      </c>
    </row>
    <row r="2240" spans="1:4">
      <c r="A2240" s="5">
        <v>2181</v>
      </c>
      <c r="B2240" s="924"/>
      <c r="D2240" s="2" t="str">
        <f t="shared" si="34"/>
        <v>OK</v>
      </c>
    </row>
    <row r="2241" spans="1:4">
      <c r="A2241" s="5">
        <v>2182</v>
      </c>
      <c r="B2241" s="924"/>
      <c r="D2241" s="2" t="str">
        <f t="shared" si="34"/>
        <v>OK</v>
      </c>
    </row>
    <row r="2242" spans="1:4">
      <c r="A2242" s="5">
        <v>2183</v>
      </c>
      <c r="B2242" s="924"/>
      <c r="D2242" s="2" t="str">
        <f t="shared" si="34"/>
        <v>OK</v>
      </c>
    </row>
    <row r="2243" spans="1:4">
      <c r="A2243" s="5">
        <v>2184</v>
      </c>
      <c r="B2243" s="924"/>
      <c r="D2243" s="2" t="str">
        <f t="shared" si="34"/>
        <v>OK</v>
      </c>
    </row>
    <row r="2244" spans="1:4">
      <c r="A2244" s="5">
        <v>2185</v>
      </c>
      <c r="B2244" s="924"/>
      <c r="D2244" s="2" t="str">
        <f t="shared" si="34"/>
        <v>OK</v>
      </c>
    </row>
    <row r="2245" spans="1:4">
      <c r="A2245" s="5">
        <v>2186</v>
      </c>
      <c r="B2245" s="924"/>
      <c r="D2245" s="2" t="str">
        <f t="shared" si="34"/>
        <v>OK</v>
      </c>
    </row>
    <row r="2246" spans="1:4">
      <c r="A2246" s="5">
        <v>2187</v>
      </c>
      <c r="B2246" s="924"/>
      <c r="D2246" s="2" t="str">
        <f t="shared" si="34"/>
        <v>OK</v>
      </c>
    </row>
    <row r="2247" spans="1:4">
      <c r="A2247" s="5">
        <v>2188</v>
      </c>
      <c r="B2247" s="924"/>
      <c r="D2247" s="2" t="str">
        <f t="shared" si="34"/>
        <v>OK</v>
      </c>
    </row>
    <row r="2248" spans="1:4">
      <c r="A2248" s="5">
        <v>2189</v>
      </c>
      <c r="B2248" s="924"/>
      <c r="D2248" s="2" t="str">
        <f t="shared" si="34"/>
        <v>OK</v>
      </c>
    </row>
    <row r="2249" spans="1:4">
      <c r="A2249" s="5">
        <v>2190</v>
      </c>
      <c r="B2249" s="924"/>
      <c r="D2249" s="2" t="str">
        <f t="shared" si="34"/>
        <v>OK</v>
      </c>
    </row>
    <row r="2250" spans="1:4">
      <c r="A2250" s="5">
        <v>2191</v>
      </c>
      <c r="B2250" s="924"/>
      <c r="D2250" s="2" t="str">
        <f t="shared" si="34"/>
        <v>OK</v>
      </c>
    </row>
    <row r="2251" spans="1:4">
      <c r="A2251" s="5">
        <v>2192</v>
      </c>
      <c r="B2251" s="924"/>
      <c r="D2251" s="2" t="str">
        <f t="shared" si="34"/>
        <v>OK</v>
      </c>
    </row>
    <row r="2252" spans="1:4">
      <c r="A2252" s="5">
        <v>2193</v>
      </c>
      <c r="B2252" s="924"/>
      <c r="D2252" s="2" t="str">
        <f t="shared" si="34"/>
        <v>OK</v>
      </c>
    </row>
    <row r="2253" spans="1:4">
      <c r="A2253" s="5">
        <v>2194</v>
      </c>
      <c r="B2253" s="924"/>
      <c r="D2253" s="2" t="str">
        <f t="shared" si="34"/>
        <v>OK</v>
      </c>
    </row>
    <row r="2254" spans="1:4">
      <c r="A2254" s="5">
        <v>2195</v>
      </c>
      <c r="B2254" s="924"/>
      <c r="D2254" s="2" t="str">
        <f t="shared" si="34"/>
        <v>OK</v>
      </c>
    </row>
    <row r="2255" spans="1:4">
      <c r="A2255" s="5">
        <v>2196</v>
      </c>
      <c r="B2255" s="924"/>
      <c r="D2255" s="2" t="str">
        <f t="shared" si="34"/>
        <v>OK</v>
      </c>
    </row>
    <row r="2256" spans="1:4">
      <c r="A2256" s="5">
        <v>2197</v>
      </c>
      <c r="B2256" s="924"/>
      <c r="D2256" s="2" t="str">
        <f t="shared" si="34"/>
        <v>OK</v>
      </c>
    </row>
    <row r="2257" spans="1:4">
      <c r="A2257" s="5">
        <v>2198</v>
      </c>
      <c r="B2257" s="924"/>
      <c r="D2257" s="2" t="str">
        <f t="shared" si="34"/>
        <v>OK</v>
      </c>
    </row>
    <row r="2258" spans="1:4">
      <c r="A2258" s="5">
        <v>2199</v>
      </c>
      <c r="B2258" s="924"/>
      <c r="D2258" s="2" t="str">
        <f t="shared" si="34"/>
        <v>OK</v>
      </c>
    </row>
    <row r="2259" spans="1:4">
      <c r="A2259" s="5">
        <v>2200</v>
      </c>
      <c r="B2259" s="924"/>
      <c r="D2259" s="2" t="str">
        <f t="shared" si="34"/>
        <v>OK</v>
      </c>
    </row>
    <row r="2260" spans="1:4">
      <c r="A2260" s="5">
        <v>2201</v>
      </c>
      <c r="B2260" s="924"/>
      <c r="D2260" s="2" t="str">
        <f t="shared" si="34"/>
        <v>OK</v>
      </c>
    </row>
    <row r="2261" spans="1:4">
      <c r="A2261" s="5">
        <v>2202</v>
      </c>
      <c r="B2261" s="924"/>
      <c r="D2261" s="2" t="str">
        <f t="shared" si="34"/>
        <v>OK</v>
      </c>
    </row>
    <row r="2262" spans="1:4">
      <c r="A2262" s="5">
        <v>2203</v>
      </c>
      <c r="B2262" s="924"/>
      <c r="D2262" s="2" t="str">
        <f t="shared" si="34"/>
        <v>OK</v>
      </c>
    </row>
    <row r="2263" spans="1:4">
      <c r="A2263" s="5">
        <v>2204</v>
      </c>
      <c r="B2263" s="924"/>
      <c r="D2263" s="2" t="str">
        <f t="shared" si="34"/>
        <v>OK</v>
      </c>
    </row>
    <row r="2264" spans="1:4">
      <c r="A2264" s="5">
        <v>2205</v>
      </c>
      <c r="B2264" s="924"/>
      <c r="D2264" s="2" t="str">
        <f t="shared" si="34"/>
        <v>OK</v>
      </c>
    </row>
    <row r="2265" spans="1:4">
      <c r="A2265" s="5">
        <v>2206</v>
      </c>
      <c r="B2265" s="924"/>
      <c r="D2265" s="2" t="str">
        <f t="shared" si="34"/>
        <v>OK</v>
      </c>
    </row>
    <row r="2266" spans="1:4">
      <c r="A2266" s="5">
        <v>2207</v>
      </c>
      <c r="B2266" s="924"/>
      <c r="D2266" s="2" t="str">
        <f t="shared" si="34"/>
        <v>OK</v>
      </c>
    </row>
    <row r="2267" spans="1:4">
      <c r="A2267" s="5">
        <v>2208</v>
      </c>
      <c r="B2267" s="924"/>
      <c r="D2267" s="2" t="str">
        <f t="shared" si="34"/>
        <v>OK</v>
      </c>
    </row>
    <row r="2268" spans="1:4">
      <c r="A2268" s="5">
        <v>2209</v>
      </c>
      <c r="B2268" s="924"/>
      <c r="D2268" s="2" t="str">
        <f t="shared" si="34"/>
        <v>OK</v>
      </c>
    </row>
    <row r="2269" spans="1:4">
      <c r="A2269" s="5">
        <v>2210</v>
      </c>
      <c r="B2269" s="924"/>
      <c r="D2269" s="2" t="str">
        <f t="shared" si="34"/>
        <v>OK</v>
      </c>
    </row>
    <row r="2270" spans="1:4">
      <c r="A2270" s="5">
        <v>2211</v>
      </c>
      <c r="B2270" s="924"/>
      <c r="D2270" s="2" t="str">
        <f t="shared" si="34"/>
        <v>OK</v>
      </c>
    </row>
    <row r="2271" spans="1:4">
      <c r="A2271" s="5">
        <v>2212</v>
      </c>
      <c r="B2271" s="924"/>
      <c r="D2271" s="2" t="str">
        <f t="shared" si="34"/>
        <v>OK</v>
      </c>
    </row>
    <row r="2272" spans="1:4">
      <c r="A2272" s="5">
        <v>2213</v>
      </c>
      <c r="B2272" s="924"/>
      <c r="D2272" s="2" t="str">
        <f t="shared" si="34"/>
        <v>OK</v>
      </c>
    </row>
    <row r="2273" spans="1:4">
      <c r="A2273" s="5">
        <v>2214</v>
      </c>
      <c r="B2273" s="924"/>
      <c r="D2273" s="2" t="str">
        <f t="shared" si="34"/>
        <v>OK</v>
      </c>
    </row>
    <row r="2274" spans="1:4">
      <c r="A2274" s="5">
        <v>2215</v>
      </c>
      <c r="B2274" s="924"/>
      <c r="D2274" s="2" t="str">
        <f t="shared" si="34"/>
        <v>OK</v>
      </c>
    </row>
    <row r="2275" spans="1:4">
      <c r="A2275" s="5">
        <v>2216</v>
      </c>
      <c r="B2275" s="924"/>
      <c r="D2275" s="2" t="str">
        <f t="shared" si="34"/>
        <v>OK</v>
      </c>
    </row>
    <row r="2276" spans="1:4">
      <c r="A2276" s="5">
        <v>2217</v>
      </c>
      <c r="B2276" s="924"/>
      <c r="D2276" s="2" t="str">
        <f t="shared" si="34"/>
        <v>OK</v>
      </c>
    </row>
    <row r="2277" spans="1:4">
      <c r="A2277" s="5">
        <v>2218</v>
      </c>
      <c r="B2277" s="924"/>
      <c r="D2277" s="2" t="str">
        <f t="shared" si="34"/>
        <v>OK</v>
      </c>
    </row>
    <row r="2278" spans="1:4">
      <c r="A2278" s="5">
        <v>2219</v>
      </c>
      <c r="B2278" s="924"/>
      <c r="D2278" s="2" t="str">
        <f t="shared" si="34"/>
        <v>OK</v>
      </c>
    </row>
    <row r="2279" spans="1:4">
      <c r="A2279" s="5">
        <v>2220</v>
      </c>
      <c r="B2279" s="924"/>
      <c r="D2279" s="2" t="str">
        <f t="shared" si="34"/>
        <v>OK</v>
      </c>
    </row>
    <row r="2280" spans="1:4">
      <c r="A2280" s="5">
        <v>2221</v>
      </c>
      <c r="B2280" s="924"/>
      <c r="D2280" s="2" t="str">
        <f t="shared" si="34"/>
        <v>OK</v>
      </c>
    </row>
    <row r="2281" spans="1:4">
      <c r="A2281" s="5">
        <v>2222</v>
      </c>
      <c r="B2281" s="924"/>
      <c r="D2281" s="2" t="str">
        <f t="shared" si="34"/>
        <v>OK</v>
      </c>
    </row>
    <row r="2282" spans="1:4">
      <c r="A2282" s="5">
        <v>2223</v>
      </c>
      <c r="B2282" s="924"/>
      <c r="D2282" s="2" t="str">
        <f t="shared" si="34"/>
        <v>OK</v>
      </c>
    </row>
    <row r="2283" spans="1:4">
      <c r="A2283" s="5">
        <v>2224</v>
      </c>
      <c r="B2283" s="924"/>
      <c r="D2283" s="2" t="str">
        <f t="shared" si="34"/>
        <v>OK</v>
      </c>
    </row>
    <row r="2284" spans="1:4">
      <c r="A2284" s="5">
        <v>2225</v>
      </c>
      <c r="B2284" s="924"/>
      <c r="D2284" s="2" t="str">
        <f t="shared" si="34"/>
        <v>OK</v>
      </c>
    </row>
    <row r="2285" spans="1:4">
      <c r="A2285" s="5">
        <v>2226</v>
      </c>
      <c r="B2285" s="924"/>
      <c r="D2285" s="2" t="str">
        <f t="shared" si="34"/>
        <v>OK</v>
      </c>
    </row>
    <row r="2286" spans="1:4">
      <c r="A2286" s="5">
        <v>2227</v>
      </c>
      <c r="B2286" s="924"/>
      <c r="D2286" s="2" t="str">
        <f t="shared" si="34"/>
        <v>OK</v>
      </c>
    </row>
    <row r="2287" spans="1:4">
      <c r="A2287" s="5">
        <v>2228</v>
      </c>
      <c r="B2287" s="924"/>
      <c r="D2287" s="2" t="str">
        <f t="shared" si="34"/>
        <v>OK</v>
      </c>
    </row>
    <row r="2288" spans="1:4">
      <c r="A2288" s="5">
        <v>2229</v>
      </c>
      <c r="B2288" s="924"/>
      <c r="D2288" s="2" t="str">
        <f t="shared" si="34"/>
        <v>OK</v>
      </c>
    </row>
    <row r="2289" spans="1:4">
      <c r="A2289" s="5">
        <v>2230</v>
      </c>
      <c r="B2289" s="924"/>
      <c r="D2289" s="2" t="str">
        <f t="shared" si="34"/>
        <v>OK</v>
      </c>
    </row>
    <row r="2290" spans="1:4">
      <c r="A2290" s="5">
        <v>2231</v>
      </c>
      <c r="B2290" s="924"/>
      <c r="D2290" s="2" t="str">
        <f t="shared" si="34"/>
        <v>OK</v>
      </c>
    </row>
    <row r="2291" spans="1:4">
      <c r="A2291" s="5">
        <v>2232</v>
      </c>
      <c r="B2291" s="924"/>
      <c r="D2291" s="2" t="str">
        <f t="shared" si="34"/>
        <v>OK</v>
      </c>
    </row>
    <row r="2292" spans="1:4">
      <c r="A2292" s="5">
        <v>2233</v>
      </c>
      <c r="B2292" s="924"/>
      <c r="D2292" s="2" t="str">
        <f t="shared" si="34"/>
        <v>OK</v>
      </c>
    </row>
    <row r="2293" spans="1:4">
      <c r="A2293" s="5">
        <v>2234</v>
      </c>
      <c r="B2293" s="924"/>
      <c r="D2293" s="2" t="str">
        <f t="shared" si="34"/>
        <v>OK</v>
      </c>
    </row>
    <row r="2294" spans="1:4">
      <c r="A2294" s="5">
        <v>2235</v>
      </c>
      <c r="B2294" s="924"/>
      <c r="D2294" s="2" t="str">
        <f t="shared" si="34"/>
        <v>OK</v>
      </c>
    </row>
    <row r="2295" spans="1:4">
      <c r="A2295" s="5">
        <v>2236</v>
      </c>
      <c r="B2295" s="924"/>
      <c r="D2295" s="2" t="str">
        <f t="shared" si="34"/>
        <v>OK</v>
      </c>
    </row>
    <row r="2296" spans="1:4">
      <c r="A2296" s="5">
        <v>2237</v>
      </c>
      <c r="B2296" s="924"/>
      <c r="D2296" s="2" t="str">
        <f t="shared" si="34"/>
        <v>OK</v>
      </c>
    </row>
    <row r="2297" spans="1:4">
      <c r="A2297" s="5">
        <v>2238</v>
      </c>
      <c r="B2297" s="924"/>
      <c r="D2297" s="2" t="str">
        <f t="shared" si="34"/>
        <v>OK</v>
      </c>
    </row>
    <row r="2298" spans="1:4">
      <c r="A2298" s="5">
        <v>2239</v>
      </c>
      <c r="B2298" s="924"/>
      <c r="D2298" s="2" t="str">
        <f t="shared" si="34"/>
        <v>OK</v>
      </c>
    </row>
    <row r="2299" spans="1:4">
      <c r="A2299" s="5">
        <v>2240</v>
      </c>
      <c r="B2299" s="924"/>
      <c r="D2299" s="2" t="str">
        <f t="shared" si="34"/>
        <v>OK</v>
      </c>
    </row>
    <row r="2300" spans="1:4">
      <c r="A2300" s="5">
        <v>2241</v>
      </c>
      <c r="B2300" s="924"/>
      <c r="D2300" s="2" t="str">
        <f t="shared" si="34"/>
        <v>OK</v>
      </c>
    </row>
    <row r="2301" spans="1:4">
      <c r="A2301" s="5">
        <v>2242</v>
      </c>
      <c r="B2301" s="924"/>
      <c r="D2301" s="2" t="str">
        <f t="shared" ref="D2301:D2364" si="35">IF(ISBLANK(B2301),"OK",IF(A2301-B2301=0,"OK","Error?"))</f>
        <v>OK</v>
      </c>
    </row>
    <row r="2302" spans="1:4">
      <c r="A2302" s="5">
        <v>2243</v>
      </c>
      <c r="B2302" s="924"/>
      <c r="D2302" s="2" t="str">
        <f t="shared" si="35"/>
        <v>OK</v>
      </c>
    </row>
    <row r="2303" spans="1:4">
      <c r="A2303" s="5">
        <v>2244</v>
      </c>
      <c r="B2303" s="924"/>
      <c r="D2303" s="2" t="str">
        <f t="shared" si="35"/>
        <v>OK</v>
      </c>
    </row>
    <row r="2304" spans="1:4">
      <c r="A2304" s="5">
        <v>2245</v>
      </c>
      <c r="B2304" s="924"/>
      <c r="D2304" s="2" t="str">
        <f t="shared" si="35"/>
        <v>OK</v>
      </c>
    </row>
    <row r="2305" spans="1:4">
      <c r="A2305" s="5">
        <v>2246</v>
      </c>
      <c r="B2305" s="924"/>
      <c r="D2305" s="2" t="str">
        <f t="shared" si="35"/>
        <v>OK</v>
      </c>
    </row>
    <row r="2306" spans="1:4">
      <c r="A2306" s="5">
        <v>2247</v>
      </c>
      <c r="B2306" s="924"/>
      <c r="D2306" s="2" t="str">
        <f t="shared" si="35"/>
        <v>OK</v>
      </c>
    </row>
    <row r="2307" spans="1:4">
      <c r="A2307" s="5">
        <v>2248</v>
      </c>
      <c r="B2307" s="924"/>
      <c r="D2307" s="2" t="str">
        <f t="shared" si="35"/>
        <v>OK</v>
      </c>
    </row>
    <row r="2308" spans="1:4">
      <c r="A2308" s="5">
        <v>2249</v>
      </c>
      <c r="B2308" s="924"/>
      <c r="D2308" s="2" t="str">
        <f t="shared" si="35"/>
        <v>OK</v>
      </c>
    </row>
    <row r="2309" spans="1:4">
      <c r="A2309" s="5">
        <v>2250</v>
      </c>
      <c r="B2309" s="924"/>
      <c r="D2309" s="2" t="str">
        <f t="shared" si="35"/>
        <v>OK</v>
      </c>
    </row>
    <row r="2310" spans="1:4">
      <c r="A2310" s="5">
        <v>2251</v>
      </c>
      <c r="B2310" s="924"/>
      <c r="D2310" s="2" t="str">
        <f t="shared" si="35"/>
        <v>OK</v>
      </c>
    </row>
    <row r="2311" spans="1:4">
      <c r="A2311" s="5">
        <v>2252</v>
      </c>
      <c r="B2311" s="924"/>
      <c r="D2311" s="2" t="str">
        <f t="shared" si="35"/>
        <v>OK</v>
      </c>
    </row>
    <row r="2312" spans="1:4">
      <c r="A2312" s="5">
        <v>2253</v>
      </c>
      <c r="B2312" s="924"/>
      <c r="D2312" s="2" t="str">
        <f t="shared" si="35"/>
        <v>OK</v>
      </c>
    </row>
    <row r="2313" spans="1:4">
      <c r="A2313" s="5">
        <v>2254</v>
      </c>
      <c r="B2313" s="924"/>
      <c r="D2313" s="2" t="str">
        <f t="shared" si="35"/>
        <v>OK</v>
      </c>
    </row>
    <row r="2314" spans="1:4">
      <c r="A2314" s="5">
        <v>2255</v>
      </c>
      <c r="B2314" s="924"/>
      <c r="D2314" s="2" t="str">
        <f t="shared" si="35"/>
        <v>OK</v>
      </c>
    </row>
    <row r="2315" spans="1:4">
      <c r="A2315" s="5">
        <v>2256</v>
      </c>
      <c r="B2315" s="924"/>
      <c r="D2315" s="2" t="str">
        <f t="shared" si="35"/>
        <v>OK</v>
      </c>
    </row>
    <row r="2316" spans="1:4">
      <c r="A2316" s="5">
        <v>2257</v>
      </c>
      <c r="B2316" s="924"/>
      <c r="D2316" s="2" t="str">
        <f t="shared" si="35"/>
        <v>OK</v>
      </c>
    </row>
    <row r="2317" spans="1:4">
      <c r="A2317" s="5">
        <v>2258</v>
      </c>
      <c r="B2317" s="924"/>
      <c r="D2317" s="2" t="str">
        <f t="shared" si="35"/>
        <v>OK</v>
      </c>
    </row>
    <row r="2318" spans="1:4">
      <c r="A2318" s="5">
        <v>2259</v>
      </c>
      <c r="B2318" s="924"/>
      <c r="D2318" s="2" t="str">
        <f t="shared" si="35"/>
        <v>OK</v>
      </c>
    </row>
    <row r="2319" spans="1:4">
      <c r="A2319" s="5">
        <v>2260</v>
      </c>
      <c r="B2319" s="924"/>
      <c r="D2319" s="2" t="str">
        <f t="shared" si="35"/>
        <v>OK</v>
      </c>
    </row>
    <row r="2320" spans="1:4">
      <c r="A2320" s="5">
        <v>2261</v>
      </c>
      <c r="B2320" s="924"/>
      <c r="D2320" s="2" t="str">
        <f t="shared" si="35"/>
        <v>OK</v>
      </c>
    </row>
    <row r="2321" spans="1:4">
      <c r="A2321" s="5">
        <v>2262</v>
      </c>
      <c r="B2321" s="924"/>
      <c r="D2321" s="2" t="str">
        <f t="shared" si="35"/>
        <v>OK</v>
      </c>
    </row>
    <row r="2322" spans="1:4">
      <c r="A2322" s="5">
        <v>2263</v>
      </c>
      <c r="B2322" s="924"/>
      <c r="D2322" s="2" t="str">
        <f t="shared" si="35"/>
        <v>OK</v>
      </c>
    </row>
    <row r="2323" spans="1:4">
      <c r="A2323" s="5">
        <v>2264</v>
      </c>
      <c r="B2323" s="924"/>
      <c r="D2323" s="2" t="str">
        <f t="shared" si="35"/>
        <v>OK</v>
      </c>
    </row>
    <row r="2324" spans="1:4">
      <c r="A2324" s="5">
        <v>2265</v>
      </c>
      <c r="B2324" s="924"/>
      <c r="D2324" s="2" t="str">
        <f t="shared" si="35"/>
        <v>OK</v>
      </c>
    </row>
    <row r="2325" spans="1:4">
      <c r="A2325" s="5">
        <v>2266</v>
      </c>
      <c r="B2325" s="924"/>
      <c r="D2325" s="2" t="str">
        <f t="shared" si="35"/>
        <v>OK</v>
      </c>
    </row>
    <row r="2326" spans="1:4">
      <c r="A2326" s="5">
        <v>2267</v>
      </c>
      <c r="B2326" s="924"/>
      <c r="D2326" s="2" t="str">
        <f t="shared" si="35"/>
        <v>OK</v>
      </c>
    </row>
    <row r="2327" spans="1:4">
      <c r="A2327" s="5">
        <v>2268</v>
      </c>
      <c r="B2327" s="924"/>
      <c r="D2327" s="2" t="str">
        <f t="shared" si="35"/>
        <v>OK</v>
      </c>
    </row>
    <row r="2328" spans="1:4">
      <c r="A2328" s="5">
        <v>2269</v>
      </c>
      <c r="B2328" s="924"/>
      <c r="D2328" s="2" t="str">
        <f t="shared" si="35"/>
        <v>OK</v>
      </c>
    </row>
    <row r="2329" spans="1:4">
      <c r="A2329" s="5">
        <v>2270</v>
      </c>
      <c r="B2329" s="924"/>
      <c r="D2329" s="2" t="str">
        <f t="shared" si="35"/>
        <v>OK</v>
      </c>
    </row>
    <row r="2330" spans="1:4">
      <c r="A2330" s="5">
        <v>2271</v>
      </c>
      <c r="B2330" s="924"/>
      <c r="D2330" s="2" t="str">
        <f t="shared" si="35"/>
        <v>OK</v>
      </c>
    </row>
    <row r="2331" spans="1:4">
      <c r="A2331" s="5">
        <v>2272</v>
      </c>
      <c r="B2331" s="924"/>
      <c r="D2331" s="2" t="str">
        <f t="shared" si="35"/>
        <v>OK</v>
      </c>
    </row>
    <row r="2332" spans="1:4">
      <c r="A2332" s="5">
        <v>2273</v>
      </c>
      <c r="B2332" s="924"/>
      <c r="D2332" s="2" t="str">
        <f t="shared" si="35"/>
        <v>OK</v>
      </c>
    </row>
    <row r="2333" spans="1:4">
      <c r="A2333" s="5">
        <v>2274</v>
      </c>
      <c r="B2333" s="924"/>
      <c r="D2333" s="2" t="str">
        <f t="shared" si="35"/>
        <v>OK</v>
      </c>
    </row>
    <row r="2334" spans="1:4">
      <c r="A2334" s="5">
        <v>2275</v>
      </c>
      <c r="B2334" s="924"/>
      <c r="D2334" s="2" t="str">
        <f t="shared" si="35"/>
        <v>OK</v>
      </c>
    </row>
    <row r="2335" spans="1:4">
      <c r="A2335" s="5">
        <v>2276</v>
      </c>
      <c r="B2335" s="924"/>
      <c r="D2335" s="2" t="str">
        <f t="shared" si="35"/>
        <v>OK</v>
      </c>
    </row>
    <row r="2336" spans="1:4">
      <c r="A2336" s="5">
        <v>2277</v>
      </c>
      <c r="B2336" s="924"/>
      <c r="D2336" s="2" t="str">
        <f t="shared" si="35"/>
        <v>OK</v>
      </c>
    </row>
    <row r="2337" spans="1:4">
      <c r="A2337" s="5">
        <v>2278</v>
      </c>
      <c r="B2337" s="924"/>
      <c r="D2337" s="2" t="str">
        <f t="shared" si="35"/>
        <v>OK</v>
      </c>
    </row>
    <row r="2338" spans="1:4">
      <c r="A2338" s="5">
        <v>2279</v>
      </c>
      <c r="B2338" s="924"/>
      <c r="D2338" s="2" t="str">
        <f t="shared" si="35"/>
        <v>OK</v>
      </c>
    </row>
    <row r="2339" spans="1:4">
      <c r="A2339" s="5">
        <v>2280</v>
      </c>
      <c r="B2339" s="924"/>
      <c r="D2339" s="2" t="str">
        <f t="shared" si="35"/>
        <v>OK</v>
      </c>
    </row>
    <row r="2340" spans="1:4">
      <c r="A2340" s="5">
        <v>2281</v>
      </c>
      <c r="B2340" s="924"/>
      <c r="D2340" s="2" t="str">
        <f t="shared" si="35"/>
        <v>OK</v>
      </c>
    </row>
    <row r="2341" spans="1:4">
      <c r="A2341" s="5">
        <v>2282</v>
      </c>
      <c r="B2341" s="924"/>
      <c r="D2341" s="2" t="str">
        <f t="shared" si="35"/>
        <v>OK</v>
      </c>
    </row>
    <row r="2342" spans="1:4">
      <c r="A2342" s="5">
        <v>2283</v>
      </c>
      <c r="B2342" s="924"/>
      <c r="D2342" s="2" t="str">
        <f t="shared" si="35"/>
        <v>OK</v>
      </c>
    </row>
    <row r="2343" spans="1:4">
      <c r="A2343" s="5">
        <v>2284</v>
      </c>
      <c r="B2343" s="924"/>
      <c r="D2343" s="2" t="str">
        <f t="shared" si="35"/>
        <v>OK</v>
      </c>
    </row>
    <row r="2344" spans="1:4">
      <c r="A2344" s="5">
        <v>2285</v>
      </c>
      <c r="B2344" s="924"/>
      <c r="D2344" s="2" t="str">
        <f t="shared" si="35"/>
        <v>OK</v>
      </c>
    </row>
    <row r="2345" spans="1:4">
      <c r="A2345" s="5">
        <v>2286</v>
      </c>
      <c r="B2345" s="924"/>
      <c r="D2345" s="2" t="str">
        <f t="shared" si="35"/>
        <v>OK</v>
      </c>
    </row>
    <row r="2346" spans="1:4">
      <c r="A2346" s="5">
        <v>2287</v>
      </c>
      <c r="B2346" s="924"/>
      <c r="D2346" s="2" t="str">
        <f t="shared" si="35"/>
        <v>OK</v>
      </c>
    </row>
    <row r="2347" spans="1:4">
      <c r="A2347" s="5">
        <v>2288</v>
      </c>
      <c r="B2347" s="924"/>
      <c r="D2347" s="2" t="str">
        <f t="shared" si="35"/>
        <v>OK</v>
      </c>
    </row>
    <row r="2348" spans="1:4">
      <c r="A2348" s="5">
        <v>2289</v>
      </c>
      <c r="B2348" s="924"/>
      <c r="D2348" s="2" t="str">
        <f t="shared" si="35"/>
        <v>OK</v>
      </c>
    </row>
    <row r="2349" spans="1:4">
      <c r="A2349" s="5">
        <v>2290</v>
      </c>
      <c r="B2349" s="924"/>
      <c r="D2349" s="2" t="str">
        <f t="shared" si="35"/>
        <v>OK</v>
      </c>
    </row>
    <row r="2350" spans="1:4">
      <c r="A2350" s="5">
        <v>2291</v>
      </c>
      <c r="B2350" s="924"/>
      <c r="D2350" s="2" t="str">
        <f t="shared" si="35"/>
        <v>OK</v>
      </c>
    </row>
    <row r="2351" spans="1:4">
      <c r="A2351" s="5">
        <v>2292</v>
      </c>
      <c r="B2351" s="924"/>
      <c r="D2351" s="2" t="str">
        <f t="shared" si="35"/>
        <v>OK</v>
      </c>
    </row>
    <row r="2352" spans="1:4">
      <c r="A2352" s="5">
        <v>2293</v>
      </c>
      <c r="B2352" s="924"/>
      <c r="D2352" s="2" t="str">
        <f t="shared" si="35"/>
        <v>OK</v>
      </c>
    </row>
    <row r="2353" spans="1:4">
      <c r="A2353" s="5">
        <v>2294</v>
      </c>
      <c r="B2353" s="924"/>
      <c r="D2353" s="2" t="str">
        <f t="shared" si="35"/>
        <v>OK</v>
      </c>
    </row>
    <row r="2354" spans="1:4">
      <c r="A2354" s="5">
        <v>2295</v>
      </c>
      <c r="B2354" s="924"/>
      <c r="D2354" s="2" t="str">
        <f t="shared" si="35"/>
        <v>OK</v>
      </c>
    </row>
    <row r="2355" spans="1:4">
      <c r="A2355" s="5">
        <v>2296</v>
      </c>
      <c r="B2355" s="924"/>
      <c r="D2355" s="2" t="str">
        <f t="shared" si="35"/>
        <v>OK</v>
      </c>
    </row>
    <row r="2356" spans="1:4">
      <c r="A2356" s="5">
        <v>2297</v>
      </c>
      <c r="B2356" s="924"/>
      <c r="D2356" s="2" t="str">
        <f t="shared" si="35"/>
        <v>OK</v>
      </c>
    </row>
    <row r="2357" spans="1:4">
      <c r="A2357" s="5">
        <v>2298</v>
      </c>
      <c r="B2357" s="924"/>
      <c r="D2357" s="2" t="str">
        <f t="shared" si="35"/>
        <v>OK</v>
      </c>
    </row>
    <row r="2358" spans="1:4">
      <c r="A2358" s="5">
        <v>2299</v>
      </c>
      <c r="B2358" s="924"/>
      <c r="D2358" s="2" t="str">
        <f t="shared" si="35"/>
        <v>OK</v>
      </c>
    </row>
    <row r="2359" spans="1:4">
      <c r="A2359" s="5">
        <v>2300</v>
      </c>
      <c r="B2359" s="924"/>
      <c r="D2359" s="2" t="str">
        <f t="shared" si="35"/>
        <v>OK</v>
      </c>
    </row>
    <row r="2360" spans="1:4">
      <c r="A2360" s="5">
        <v>2301</v>
      </c>
      <c r="B2360" s="924"/>
      <c r="D2360" s="2" t="str">
        <f t="shared" si="35"/>
        <v>OK</v>
      </c>
    </row>
    <row r="2361" spans="1:4">
      <c r="A2361" s="5">
        <v>2302</v>
      </c>
      <c r="B2361" s="924"/>
      <c r="D2361" s="2" t="str">
        <f t="shared" si="35"/>
        <v>OK</v>
      </c>
    </row>
    <row r="2362" spans="1:4">
      <c r="A2362" s="5">
        <v>2303</v>
      </c>
      <c r="B2362" s="924"/>
      <c r="D2362" s="2" t="str">
        <f t="shared" si="35"/>
        <v>OK</v>
      </c>
    </row>
    <row r="2363" spans="1:4">
      <c r="A2363" s="5">
        <v>2304</v>
      </c>
      <c r="B2363" s="924"/>
      <c r="D2363" s="2" t="str">
        <f t="shared" si="35"/>
        <v>OK</v>
      </c>
    </row>
    <row r="2364" spans="1:4">
      <c r="A2364" s="5">
        <v>2305</v>
      </c>
      <c r="B2364" s="924"/>
      <c r="D2364" s="2" t="str">
        <f t="shared" si="35"/>
        <v>OK</v>
      </c>
    </row>
    <row r="2365" spans="1:4">
      <c r="A2365" s="5">
        <v>2306</v>
      </c>
      <c r="B2365" s="924"/>
      <c r="D2365" s="2" t="str">
        <f t="shared" ref="D2365:D2428" si="36">IF(ISBLANK(B2365),"OK",IF(A2365-B2365=0,"OK","Error?"))</f>
        <v>OK</v>
      </c>
    </row>
    <row r="2366" spans="1:4">
      <c r="A2366" s="5">
        <v>2307</v>
      </c>
      <c r="B2366" s="924"/>
      <c r="D2366" s="2" t="str">
        <f t="shared" si="36"/>
        <v>OK</v>
      </c>
    </row>
    <row r="2367" spans="1:4">
      <c r="A2367" s="5">
        <v>2308</v>
      </c>
      <c r="B2367" s="924"/>
      <c r="D2367" s="2" t="str">
        <f t="shared" si="36"/>
        <v>OK</v>
      </c>
    </row>
    <row r="2368" spans="1:4">
      <c r="A2368" s="5">
        <v>2309</v>
      </c>
      <c r="B2368" s="924"/>
      <c r="D2368" s="2" t="str">
        <f t="shared" si="36"/>
        <v>OK</v>
      </c>
    </row>
    <row r="2369" spans="1:4">
      <c r="A2369" s="5">
        <v>2310</v>
      </c>
      <c r="B2369" s="924"/>
      <c r="D2369" s="2" t="str">
        <f t="shared" si="36"/>
        <v>OK</v>
      </c>
    </row>
    <row r="2370" spans="1:4">
      <c r="A2370" s="5">
        <v>2311</v>
      </c>
      <c r="B2370" s="924"/>
      <c r="D2370" s="2" t="str">
        <f t="shared" si="36"/>
        <v>OK</v>
      </c>
    </row>
    <row r="2371" spans="1:4">
      <c r="A2371" s="5">
        <v>2312</v>
      </c>
      <c r="B2371" s="924"/>
      <c r="D2371" s="2" t="str">
        <f t="shared" si="36"/>
        <v>OK</v>
      </c>
    </row>
    <row r="2372" spans="1:4">
      <c r="A2372" s="5">
        <v>2313</v>
      </c>
      <c r="B2372" s="924"/>
      <c r="D2372" s="2" t="str">
        <f t="shared" si="36"/>
        <v>OK</v>
      </c>
    </row>
    <row r="2373" spans="1:4">
      <c r="A2373" s="5">
        <v>2314</v>
      </c>
      <c r="B2373" s="924"/>
      <c r="D2373" s="2" t="str">
        <f t="shared" si="36"/>
        <v>OK</v>
      </c>
    </row>
    <row r="2374" spans="1:4">
      <c r="A2374" s="5">
        <v>2315</v>
      </c>
      <c r="B2374" s="924"/>
      <c r="D2374" s="2" t="str">
        <f t="shared" si="36"/>
        <v>OK</v>
      </c>
    </row>
    <row r="2375" spans="1:4">
      <c r="A2375" s="5">
        <v>2316</v>
      </c>
      <c r="B2375" s="924"/>
      <c r="D2375" s="2" t="str">
        <f t="shared" si="36"/>
        <v>OK</v>
      </c>
    </row>
    <row r="2376" spans="1:4">
      <c r="A2376" s="5">
        <v>2317</v>
      </c>
      <c r="B2376" s="924"/>
      <c r="D2376" s="2" t="str">
        <f t="shared" si="36"/>
        <v>OK</v>
      </c>
    </row>
    <row r="2377" spans="1:4">
      <c r="A2377" s="5">
        <v>2318</v>
      </c>
      <c r="B2377" s="924"/>
      <c r="D2377" s="2" t="str">
        <f t="shared" si="36"/>
        <v>OK</v>
      </c>
    </row>
    <row r="2378" spans="1:4">
      <c r="A2378" s="5">
        <v>2319</v>
      </c>
      <c r="B2378" s="924"/>
      <c r="D2378" s="2" t="str">
        <f t="shared" si="36"/>
        <v>OK</v>
      </c>
    </row>
    <row r="2379" spans="1:4">
      <c r="A2379" s="5">
        <v>2320</v>
      </c>
      <c r="B2379" s="924"/>
      <c r="D2379" s="2" t="str">
        <f t="shared" si="36"/>
        <v>OK</v>
      </c>
    </row>
    <row r="2380" spans="1:4">
      <c r="A2380" s="5">
        <v>2321</v>
      </c>
      <c r="B2380" s="924"/>
      <c r="D2380" s="2" t="str">
        <f t="shared" si="36"/>
        <v>OK</v>
      </c>
    </row>
    <row r="2381" spans="1:4">
      <c r="A2381" s="5">
        <v>2322</v>
      </c>
      <c r="B2381" s="924"/>
      <c r="D2381" s="2" t="str">
        <f t="shared" si="36"/>
        <v>OK</v>
      </c>
    </row>
    <row r="2382" spans="1:4">
      <c r="A2382" s="5">
        <v>2323</v>
      </c>
      <c r="B2382" s="924"/>
      <c r="D2382" s="2" t="str">
        <f t="shared" si="36"/>
        <v>OK</v>
      </c>
    </row>
    <row r="2383" spans="1:4">
      <c r="A2383" s="5">
        <v>2324</v>
      </c>
      <c r="B2383" s="924"/>
      <c r="D2383" s="2" t="str">
        <f t="shared" si="36"/>
        <v>OK</v>
      </c>
    </row>
    <row r="2384" spans="1:4">
      <c r="A2384" s="5">
        <v>2325</v>
      </c>
      <c r="B2384" s="924"/>
      <c r="D2384" s="2" t="str">
        <f t="shared" si="36"/>
        <v>OK</v>
      </c>
    </row>
    <row r="2385" spans="1:4">
      <c r="A2385" s="5">
        <v>2326</v>
      </c>
      <c r="B2385" s="924"/>
      <c r="D2385" s="2" t="str">
        <f t="shared" si="36"/>
        <v>OK</v>
      </c>
    </row>
    <row r="2386" spans="1:4">
      <c r="A2386" s="5">
        <v>2327</v>
      </c>
      <c r="B2386" s="924"/>
      <c r="D2386" s="2" t="str">
        <f t="shared" si="36"/>
        <v>OK</v>
      </c>
    </row>
    <row r="2387" spans="1:4">
      <c r="A2387" s="5">
        <v>2328</v>
      </c>
      <c r="B2387" s="924"/>
      <c r="D2387" s="2" t="str">
        <f t="shared" si="36"/>
        <v>OK</v>
      </c>
    </row>
    <row r="2388" spans="1:4">
      <c r="A2388" s="5">
        <v>2329</v>
      </c>
      <c r="B2388" s="924"/>
      <c r="D2388" s="2" t="str">
        <f t="shared" si="36"/>
        <v>OK</v>
      </c>
    </row>
    <row r="2389" spans="1:4">
      <c r="A2389" s="5">
        <v>2330</v>
      </c>
      <c r="B2389" s="924"/>
      <c r="D2389" s="2" t="str">
        <f t="shared" si="36"/>
        <v>OK</v>
      </c>
    </row>
    <row r="2390" spans="1:4">
      <c r="A2390" s="5">
        <v>2331</v>
      </c>
      <c r="B2390" s="924"/>
      <c r="D2390" s="2" t="str">
        <f t="shared" si="36"/>
        <v>OK</v>
      </c>
    </row>
    <row r="2391" spans="1:4">
      <c r="A2391" s="5">
        <v>2332</v>
      </c>
      <c r="B2391" s="924"/>
      <c r="D2391" s="2" t="str">
        <f t="shared" si="36"/>
        <v>OK</v>
      </c>
    </row>
    <row r="2392" spans="1:4">
      <c r="A2392" s="5">
        <v>2333</v>
      </c>
      <c r="B2392" s="924"/>
      <c r="D2392" s="2" t="str">
        <f t="shared" si="36"/>
        <v>OK</v>
      </c>
    </row>
    <row r="2393" spans="1:4">
      <c r="A2393" s="5">
        <v>2334</v>
      </c>
      <c r="B2393" s="924"/>
      <c r="D2393" s="2" t="str">
        <f t="shared" si="36"/>
        <v>OK</v>
      </c>
    </row>
    <row r="2394" spans="1:4">
      <c r="A2394" s="5">
        <v>2335</v>
      </c>
      <c r="B2394" s="924"/>
      <c r="D2394" s="2" t="str">
        <f t="shared" si="36"/>
        <v>OK</v>
      </c>
    </row>
    <row r="2395" spans="1:4">
      <c r="A2395" s="5">
        <v>2336</v>
      </c>
      <c r="B2395" s="924"/>
      <c r="D2395" s="2" t="str">
        <f t="shared" si="36"/>
        <v>OK</v>
      </c>
    </row>
    <row r="2396" spans="1:4">
      <c r="A2396" s="5">
        <v>2337</v>
      </c>
      <c r="B2396" s="924"/>
      <c r="D2396" s="2" t="str">
        <f t="shared" si="36"/>
        <v>OK</v>
      </c>
    </row>
    <row r="2397" spans="1:4">
      <c r="A2397" s="5">
        <v>2338</v>
      </c>
      <c r="B2397" s="924"/>
      <c r="D2397" s="2" t="str">
        <f t="shared" si="36"/>
        <v>OK</v>
      </c>
    </row>
    <row r="2398" spans="1:4">
      <c r="A2398" s="5">
        <v>2339</v>
      </c>
      <c r="B2398" s="924"/>
      <c r="D2398" s="2" t="str">
        <f t="shared" si="36"/>
        <v>OK</v>
      </c>
    </row>
    <row r="2399" spans="1:4">
      <c r="A2399" s="5">
        <v>2340</v>
      </c>
      <c r="B2399" s="924"/>
      <c r="D2399" s="2" t="str">
        <f t="shared" si="36"/>
        <v>OK</v>
      </c>
    </row>
    <row r="2400" spans="1:4">
      <c r="A2400" s="5">
        <v>2341</v>
      </c>
      <c r="B2400" s="924"/>
      <c r="D2400" s="2" t="str">
        <f t="shared" si="36"/>
        <v>OK</v>
      </c>
    </row>
    <row r="2401" spans="1:4">
      <c r="A2401" s="5">
        <v>2342</v>
      </c>
      <c r="B2401" s="924"/>
      <c r="D2401" s="2" t="str">
        <f t="shared" si="36"/>
        <v>OK</v>
      </c>
    </row>
    <row r="2402" spans="1:4">
      <c r="A2402" s="5">
        <v>2343</v>
      </c>
      <c r="B2402" s="924"/>
      <c r="D2402" s="2" t="str">
        <f t="shared" si="36"/>
        <v>OK</v>
      </c>
    </row>
    <row r="2403" spans="1:4">
      <c r="A2403" s="5">
        <v>2344</v>
      </c>
      <c r="B2403" s="924"/>
      <c r="D2403" s="2" t="str">
        <f t="shared" si="36"/>
        <v>OK</v>
      </c>
    </row>
    <row r="2404" spans="1:4">
      <c r="A2404" s="5">
        <v>2345</v>
      </c>
      <c r="B2404" s="924"/>
      <c r="D2404" s="2" t="str">
        <f t="shared" si="36"/>
        <v>OK</v>
      </c>
    </row>
    <row r="2405" spans="1:4">
      <c r="A2405" s="5">
        <v>2346</v>
      </c>
      <c r="B2405" s="924"/>
      <c r="D2405" s="2" t="str">
        <f t="shared" si="36"/>
        <v>OK</v>
      </c>
    </row>
    <row r="2406" spans="1:4">
      <c r="A2406" s="5">
        <v>2347</v>
      </c>
      <c r="B2406" s="924"/>
      <c r="D2406" s="2" t="str">
        <f t="shared" si="36"/>
        <v>OK</v>
      </c>
    </row>
    <row r="2407" spans="1:4">
      <c r="A2407" s="5">
        <v>2348</v>
      </c>
      <c r="B2407" s="924"/>
      <c r="D2407" s="2" t="str">
        <f t="shared" si="36"/>
        <v>OK</v>
      </c>
    </row>
    <row r="2408" spans="1:4">
      <c r="A2408" s="5">
        <v>2349</v>
      </c>
      <c r="B2408" s="924"/>
      <c r="D2408" s="2" t="str">
        <f t="shared" si="36"/>
        <v>OK</v>
      </c>
    </row>
    <row r="2409" spans="1:4">
      <c r="A2409" s="5">
        <v>2350</v>
      </c>
      <c r="B2409" s="924"/>
      <c r="D2409" s="2" t="str">
        <f t="shared" si="36"/>
        <v>OK</v>
      </c>
    </row>
    <row r="2410" spans="1:4">
      <c r="A2410" s="5">
        <v>2351</v>
      </c>
      <c r="B2410" s="924"/>
      <c r="D2410" s="2" t="str">
        <f t="shared" si="36"/>
        <v>OK</v>
      </c>
    </row>
    <row r="2411" spans="1:4">
      <c r="A2411" s="5">
        <v>2352</v>
      </c>
      <c r="B2411" s="924"/>
      <c r="D2411" s="2" t="str">
        <f t="shared" si="36"/>
        <v>OK</v>
      </c>
    </row>
    <row r="2412" spans="1:4">
      <c r="A2412" s="5">
        <v>2353</v>
      </c>
      <c r="B2412" s="924"/>
      <c r="D2412" s="2" t="str">
        <f t="shared" si="36"/>
        <v>OK</v>
      </c>
    </row>
    <row r="2413" spans="1:4">
      <c r="A2413" s="5">
        <v>2354</v>
      </c>
      <c r="B2413" s="924"/>
      <c r="D2413" s="2" t="str">
        <f t="shared" si="36"/>
        <v>OK</v>
      </c>
    </row>
    <row r="2414" spans="1:4">
      <c r="A2414" s="5">
        <v>2355</v>
      </c>
      <c r="B2414" s="924"/>
      <c r="D2414" s="2" t="str">
        <f t="shared" si="36"/>
        <v>OK</v>
      </c>
    </row>
    <row r="2415" spans="1:4">
      <c r="A2415" s="5">
        <v>2356</v>
      </c>
      <c r="B2415" s="924"/>
      <c r="D2415" s="2" t="str">
        <f t="shared" si="36"/>
        <v>OK</v>
      </c>
    </row>
    <row r="2416" spans="1:4">
      <c r="A2416" s="5">
        <v>2357</v>
      </c>
      <c r="B2416" s="924"/>
      <c r="D2416" s="2" t="str">
        <f t="shared" si="36"/>
        <v>OK</v>
      </c>
    </row>
    <row r="2417" spans="1:4">
      <c r="A2417" s="5">
        <v>2358</v>
      </c>
      <c r="B2417" s="924"/>
      <c r="D2417" s="2" t="str">
        <f t="shared" si="36"/>
        <v>OK</v>
      </c>
    </row>
    <row r="2418" spans="1:4">
      <c r="A2418" s="5">
        <v>2359</v>
      </c>
      <c r="B2418" s="924"/>
      <c r="D2418" s="2" t="str">
        <f t="shared" si="36"/>
        <v>OK</v>
      </c>
    </row>
    <row r="2419" spans="1:4">
      <c r="A2419" s="5">
        <v>2360</v>
      </c>
      <c r="B2419" s="924"/>
      <c r="D2419" s="2" t="str">
        <f t="shared" si="36"/>
        <v>OK</v>
      </c>
    </row>
    <row r="2420" spans="1:4">
      <c r="A2420" s="5">
        <v>2361</v>
      </c>
      <c r="B2420" s="924"/>
      <c r="D2420" s="2" t="str">
        <f t="shared" si="36"/>
        <v>OK</v>
      </c>
    </row>
    <row r="2421" spans="1:4">
      <c r="A2421" s="5">
        <v>2362</v>
      </c>
      <c r="B2421" s="924"/>
      <c r="D2421" s="2" t="str">
        <f t="shared" si="36"/>
        <v>OK</v>
      </c>
    </row>
    <row r="2422" spans="1:4">
      <c r="A2422" s="5">
        <v>2363</v>
      </c>
      <c r="B2422" s="924"/>
      <c r="D2422" s="2" t="str">
        <f t="shared" si="36"/>
        <v>OK</v>
      </c>
    </row>
    <row r="2423" spans="1:4">
      <c r="A2423" s="5">
        <v>2364</v>
      </c>
      <c r="B2423" s="924"/>
      <c r="D2423" s="2" t="str">
        <f t="shared" si="36"/>
        <v>OK</v>
      </c>
    </row>
    <row r="2424" spans="1:4">
      <c r="A2424" s="5">
        <v>2365</v>
      </c>
      <c r="B2424" s="924"/>
      <c r="D2424" s="2" t="str">
        <f t="shared" si="36"/>
        <v>OK</v>
      </c>
    </row>
    <row r="2425" spans="1:4">
      <c r="A2425" s="5">
        <v>2366</v>
      </c>
      <c r="B2425" s="924"/>
      <c r="D2425" s="2" t="str">
        <f t="shared" si="36"/>
        <v>OK</v>
      </c>
    </row>
    <row r="2426" spans="1:4">
      <c r="A2426" s="5">
        <v>2367</v>
      </c>
      <c r="B2426" s="924"/>
      <c r="D2426" s="2" t="str">
        <f t="shared" si="36"/>
        <v>OK</v>
      </c>
    </row>
    <row r="2427" spans="1:4">
      <c r="A2427" s="5">
        <v>2368</v>
      </c>
      <c r="B2427" s="924"/>
      <c r="D2427" s="2" t="str">
        <f t="shared" si="36"/>
        <v>OK</v>
      </c>
    </row>
    <row r="2428" spans="1:4">
      <c r="A2428" s="5">
        <v>2369</v>
      </c>
      <c r="B2428" s="924"/>
      <c r="D2428" s="2" t="str">
        <f t="shared" si="36"/>
        <v>OK</v>
      </c>
    </row>
    <row r="2429" spans="1:4">
      <c r="A2429" s="5">
        <v>2370</v>
      </c>
      <c r="B2429" s="924"/>
      <c r="D2429" s="2" t="str">
        <f t="shared" ref="D2429:D2492" si="37">IF(ISBLANK(B2429),"OK",IF(A2429-B2429=0,"OK","Error?"))</f>
        <v>OK</v>
      </c>
    </row>
    <row r="2430" spans="1:4">
      <c r="A2430" s="5">
        <v>2371</v>
      </c>
      <c r="B2430" s="924"/>
      <c r="D2430" s="2" t="str">
        <f t="shared" si="37"/>
        <v>OK</v>
      </c>
    </row>
    <row r="2431" spans="1:4">
      <c r="A2431" s="5">
        <v>2372</v>
      </c>
      <c r="B2431" s="924"/>
      <c r="D2431" s="2" t="str">
        <f t="shared" si="37"/>
        <v>OK</v>
      </c>
    </row>
    <row r="2432" spans="1:4">
      <c r="A2432" s="5">
        <v>2373</v>
      </c>
      <c r="B2432" s="924"/>
      <c r="D2432" s="2" t="str">
        <f t="shared" si="37"/>
        <v>OK</v>
      </c>
    </row>
    <row r="2433" spans="1:4">
      <c r="A2433">
        <v>2374</v>
      </c>
      <c r="B2433" s="924">
        <f>'Assets-Liab 5-6'!C38</f>
        <v>1244116</v>
      </c>
      <c r="D2433" s="2" t="str">
        <f t="shared" si="37"/>
        <v>Error?</v>
      </c>
    </row>
    <row r="2434" spans="1:4">
      <c r="A2434" s="5">
        <v>2375</v>
      </c>
      <c r="B2434" s="924"/>
      <c r="D2434" s="2" t="str">
        <f t="shared" si="37"/>
        <v>OK</v>
      </c>
    </row>
    <row r="2435" spans="1:4">
      <c r="A2435">
        <v>2376</v>
      </c>
      <c r="B2435" s="924">
        <f>'Assets-Liab 5-6'!D38</f>
        <v>8020</v>
      </c>
      <c r="D2435" s="2" t="str">
        <f t="shared" si="37"/>
        <v>Error?</v>
      </c>
    </row>
    <row r="2436" spans="1:4">
      <c r="A2436" s="5">
        <v>2377</v>
      </c>
      <c r="B2436" s="924"/>
      <c r="D2436" s="2" t="str">
        <f t="shared" si="37"/>
        <v>OK</v>
      </c>
    </row>
    <row r="2437" spans="1:4">
      <c r="A2437" s="5">
        <v>2378</v>
      </c>
      <c r="B2437" s="924"/>
      <c r="D2437" s="2" t="str">
        <f t="shared" si="37"/>
        <v>OK</v>
      </c>
    </row>
    <row r="2438" spans="1:4">
      <c r="A2438" s="5">
        <v>2379</v>
      </c>
      <c r="B2438" s="924"/>
      <c r="D2438" s="2" t="str">
        <f t="shared" si="37"/>
        <v>OK</v>
      </c>
    </row>
    <row r="2439" spans="1:4">
      <c r="A2439" s="5">
        <v>2380</v>
      </c>
      <c r="B2439" s="924"/>
      <c r="D2439" s="2" t="str">
        <f t="shared" si="37"/>
        <v>OK</v>
      </c>
    </row>
    <row r="2440" spans="1:4">
      <c r="A2440" s="5">
        <v>2381</v>
      </c>
      <c r="B2440" s="924"/>
      <c r="D2440" s="2" t="str">
        <f t="shared" si="37"/>
        <v>OK</v>
      </c>
    </row>
    <row r="2441" spans="1:4">
      <c r="A2441" s="5">
        <v>2382</v>
      </c>
      <c r="B2441" s="924"/>
      <c r="D2441" s="2" t="str">
        <f t="shared" si="37"/>
        <v>OK</v>
      </c>
    </row>
    <row r="2442" spans="1:4">
      <c r="A2442" s="5">
        <v>2383</v>
      </c>
      <c r="B2442" s="924"/>
      <c r="D2442" s="2" t="str">
        <f t="shared" si="37"/>
        <v>OK</v>
      </c>
    </row>
    <row r="2443" spans="1:4">
      <c r="A2443" s="5">
        <v>2384</v>
      </c>
      <c r="B2443" s="924"/>
      <c r="D2443" s="2" t="str">
        <f t="shared" si="37"/>
        <v>OK</v>
      </c>
    </row>
    <row r="2444" spans="1:4">
      <c r="A2444" s="5">
        <v>2385</v>
      </c>
      <c r="B2444" s="924"/>
      <c r="D2444" s="2" t="str">
        <f t="shared" si="37"/>
        <v>OK</v>
      </c>
    </row>
    <row r="2445" spans="1:4">
      <c r="A2445" s="5">
        <v>2386</v>
      </c>
      <c r="B2445" s="924"/>
      <c r="D2445" s="2" t="str">
        <f t="shared" si="37"/>
        <v>OK</v>
      </c>
    </row>
    <row r="2446" spans="1:4">
      <c r="A2446" s="5">
        <v>2387</v>
      </c>
      <c r="B2446" s="924"/>
      <c r="D2446" s="2" t="str">
        <f t="shared" si="37"/>
        <v>OK</v>
      </c>
    </row>
    <row r="2447" spans="1:4">
      <c r="A2447" s="5">
        <v>2388</v>
      </c>
      <c r="B2447" s="924"/>
      <c r="D2447" s="2" t="str">
        <f t="shared" si="37"/>
        <v>OK</v>
      </c>
    </row>
    <row r="2448" spans="1:4">
      <c r="A2448" s="5">
        <v>2389</v>
      </c>
      <c r="B2448" s="924"/>
      <c r="D2448" s="2" t="str">
        <f t="shared" si="37"/>
        <v>OK</v>
      </c>
    </row>
    <row r="2449" spans="1:4">
      <c r="A2449" s="5">
        <v>2390</v>
      </c>
      <c r="B2449" s="924"/>
      <c r="D2449" s="2" t="str">
        <f t="shared" si="37"/>
        <v>OK</v>
      </c>
    </row>
    <row r="2450" spans="1:4">
      <c r="A2450" s="5">
        <v>2391</v>
      </c>
      <c r="B2450" s="924"/>
      <c r="D2450" s="2" t="str">
        <f t="shared" si="37"/>
        <v>OK</v>
      </c>
    </row>
    <row r="2451" spans="1:4">
      <c r="A2451" s="5">
        <v>2392</v>
      </c>
      <c r="B2451" s="924"/>
      <c r="D2451" s="2" t="str">
        <f t="shared" si="37"/>
        <v>OK</v>
      </c>
    </row>
    <row r="2452" spans="1:4">
      <c r="A2452" s="5">
        <v>2393</v>
      </c>
      <c r="B2452" s="924"/>
      <c r="D2452" s="2" t="str">
        <f t="shared" si="37"/>
        <v>OK</v>
      </c>
    </row>
    <row r="2453" spans="1:4">
      <c r="A2453" s="5">
        <v>2394</v>
      </c>
      <c r="B2453" s="924"/>
      <c r="D2453" s="2" t="str">
        <f t="shared" si="37"/>
        <v>OK</v>
      </c>
    </row>
    <row r="2454" spans="1:4">
      <c r="A2454" s="5">
        <v>2395</v>
      </c>
      <c r="B2454" s="924"/>
      <c r="D2454" s="2" t="str">
        <f t="shared" si="37"/>
        <v>OK</v>
      </c>
    </row>
    <row r="2455" spans="1:4">
      <c r="A2455" s="5">
        <v>2396</v>
      </c>
      <c r="B2455" s="924"/>
      <c r="D2455" s="2" t="str">
        <f t="shared" si="37"/>
        <v>OK</v>
      </c>
    </row>
    <row r="2456" spans="1:4">
      <c r="A2456" s="5">
        <v>2397</v>
      </c>
      <c r="B2456" s="924"/>
      <c r="D2456" s="2" t="str">
        <f t="shared" si="37"/>
        <v>OK</v>
      </c>
    </row>
    <row r="2457" spans="1:4">
      <c r="A2457" s="5">
        <v>2398</v>
      </c>
      <c r="B2457" s="924"/>
      <c r="D2457" s="2" t="str">
        <f t="shared" si="37"/>
        <v>OK</v>
      </c>
    </row>
    <row r="2458" spans="1:4">
      <c r="A2458" s="5">
        <v>2399</v>
      </c>
      <c r="B2458" s="924"/>
      <c r="D2458" s="2" t="str">
        <f t="shared" si="37"/>
        <v>OK</v>
      </c>
    </row>
    <row r="2459" spans="1:4">
      <c r="A2459" s="5">
        <v>2400</v>
      </c>
      <c r="B2459" s="924"/>
      <c r="D2459" s="2" t="str">
        <f t="shared" si="37"/>
        <v>OK</v>
      </c>
    </row>
    <row r="2460" spans="1:4">
      <c r="A2460" s="5">
        <v>2401</v>
      </c>
      <c r="B2460" s="924"/>
      <c r="D2460" s="2" t="str">
        <f t="shared" si="37"/>
        <v>OK</v>
      </c>
    </row>
    <row r="2461" spans="1:4">
      <c r="A2461" s="5">
        <v>2402</v>
      </c>
      <c r="B2461" s="924"/>
      <c r="D2461" s="2" t="str">
        <f t="shared" si="37"/>
        <v>OK</v>
      </c>
    </row>
    <row r="2462" spans="1:4">
      <c r="A2462" s="5">
        <v>2403</v>
      </c>
      <c r="B2462" s="924"/>
      <c r="D2462" s="2" t="str">
        <f t="shared" si="37"/>
        <v>OK</v>
      </c>
    </row>
    <row r="2463" spans="1:4">
      <c r="A2463" s="5">
        <v>2404</v>
      </c>
      <c r="B2463" s="924"/>
      <c r="D2463" s="2" t="str">
        <f t="shared" si="37"/>
        <v>OK</v>
      </c>
    </row>
    <row r="2464" spans="1:4">
      <c r="A2464" s="5">
        <v>2405</v>
      </c>
      <c r="B2464" s="924"/>
      <c r="D2464" s="2" t="str">
        <f t="shared" si="37"/>
        <v>OK</v>
      </c>
    </row>
    <row r="2465" spans="1:4">
      <c r="A2465" s="5">
        <v>2406</v>
      </c>
      <c r="B2465" s="924"/>
      <c r="D2465" s="2" t="str">
        <f t="shared" si="37"/>
        <v>OK</v>
      </c>
    </row>
    <row r="2466" spans="1:4">
      <c r="A2466" s="5">
        <v>2407</v>
      </c>
      <c r="B2466" s="924"/>
      <c r="D2466" s="2" t="str">
        <f t="shared" si="37"/>
        <v>OK</v>
      </c>
    </row>
    <row r="2467" spans="1:4">
      <c r="A2467" s="5">
        <v>2408</v>
      </c>
      <c r="B2467" s="924"/>
      <c r="D2467" s="2" t="str">
        <f t="shared" si="37"/>
        <v>OK</v>
      </c>
    </row>
    <row r="2468" spans="1:4">
      <c r="A2468" s="5">
        <v>2409</v>
      </c>
      <c r="B2468" s="924"/>
      <c r="D2468" s="2" t="str">
        <f t="shared" si="37"/>
        <v>OK</v>
      </c>
    </row>
    <row r="2469" spans="1:4">
      <c r="A2469" s="5">
        <v>2410</v>
      </c>
      <c r="B2469" s="924"/>
      <c r="D2469" s="2" t="str">
        <f t="shared" si="37"/>
        <v>OK</v>
      </c>
    </row>
    <row r="2470" spans="1:4">
      <c r="A2470" s="5">
        <v>2411</v>
      </c>
      <c r="B2470" s="924"/>
      <c r="D2470" s="2" t="str">
        <f t="shared" si="37"/>
        <v>OK</v>
      </c>
    </row>
    <row r="2471" spans="1:4">
      <c r="A2471" s="5">
        <v>2412</v>
      </c>
      <c r="B2471" s="924"/>
      <c r="D2471" s="2" t="str">
        <f t="shared" si="37"/>
        <v>OK</v>
      </c>
    </row>
    <row r="2472" spans="1:4">
      <c r="A2472" s="5">
        <v>2413</v>
      </c>
      <c r="B2472" s="924"/>
      <c r="D2472" s="2" t="str">
        <f t="shared" si="37"/>
        <v>OK</v>
      </c>
    </row>
    <row r="2473" spans="1:4">
      <c r="A2473">
        <v>2414</v>
      </c>
      <c r="B2473" s="924">
        <f>'Assets-Liab 5-6'!F38</f>
        <v>2395541</v>
      </c>
      <c r="D2473" s="2" t="str">
        <f t="shared" si="37"/>
        <v>Error?</v>
      </c>
    </row>
    <row r="2474" spans="1:4">
      <c r="A2474" s="5">
        <v>2415</v>
      </c>
      <c r="B2474" s="924"/>
      <c r="D2474" s="2" t="str">
        <f t="shared" si="37"/>
        <v>OK</v>
      </c>
    </row>
    <row r="2475" spans="1:4">
      <c r="A2475">
        <v>2416</v>
      </c>
      <c r="B2475" s="924">
        <f>'Assets-Liab 5-6'!G38</f>
        <v>586847</v>
      </c>
      <c r="D2475" s="2" t="str">
        <f t="shared" si="37"/>
        <v>Error?</v>
      </c>
    </row>
    <row r="2476" spans="1:4">
      <c r="A2476" s="5">
        <v>2417</v>
      </c>
      <c r="B2476" s="924"/>
      <c r="D2476" s="2" t="str">
        <f t="shared" si="37"/>
        <v>OK</v>
      </c>
    </row>
    <row r="2477" spans="1:4">
      <c r="A2477" s="5">
        <v>2418</v>
      </c>
      <c r="B2477" s="924"/>
      <c r="D2477" s="2" t="str">
        <f t="shared" si="37"/>
        <v>OK</v>
      </c>
    </row>
    <row r="2478" spans="1:4">
      <c r="A2478" s="5">
        <v>2419</v>
      </c>
      <c r="B2478" s="924"/>
      <c r="D2478" s="2" t="str">
        <f t="shared" si="37"/>
        <v>OK</v>
      </c>
    </row>
    <row r="2479" spans="1:4">
      <c r="A2479" s="5">
        <v>2420</v>
      </c>
      <c r="B2479" s="924"/>
      <c r="D2479" s="2" t="str">
        <f t="shared" si="37"/>
        <v>OK</v>
      </c>
    </row>
    <row r="2480" spans="1:4">
      <c r="A2480" s="5">
        <v>2421</v>
      </c>
      <c r="B2480" s="924"/>
      <c r="D2480" s="2" t="str">
        <f t="shared" si="37"/>
        <v>OK</v>
      </c>
    </row>
    <row r="2481" spans="1:4">
      <c r="A2481" s="5">
        <v>2422</v>
      </c>
      <c r="B2481" s="924"/>
      <c r="D2481" s="2" t="str">
        <f t="shared" si="37"/>
        <v>OK</v>
      </c>
    </row>
    <row r="2482" spans="1:4">
      <c r="A2482" s="5">
        <v>2423</v>
      </c>
      <c r="B2482" s="924"/>
      <c r="D2482" s="2" t="str">
        <f t="shared" si="37"/>
        <v>OK</v>
      </c>
    </row>
    <row r="2483" spans="1:4">
      <c r="A2483" s="5">
        <v>2424</v>
      </c>
      <c r="B2483" s="924"/>
      <c r="D2483" s="2" t="str">
        <f t="shared" si="37"/>
        <v>OK</v>
      </c>
    </row>
    <row r="2484" spans="1:4">
      <c r="A2484" s="5">
        <v>2425</v>
      </c>
      <c r="B2484" s="924"/>
      <c r="D2484" s="2" t="str">
        <f t="shared" si="37"/>
        <v>OK</v>
      </c>
    </row>
    <row r="2485" spans="1:4">
      <c r="A2485" s="5">
        <v>2426</v>
      </c>
      <c r="B2485" s="924"/>
      <c r="D2485" s="2" t="str">
        <f t="shared" si="37"/>
        <v>OK</v>
      </c>
    </row>
    <row r="2486" spans="1:4">
      <c r="A2486" s="5">
        <v>2427</v>
      </c>
      <c r="B2486" s="924"/>
      <c r="D2486" s="2" t="str">
        <f t="shared" si="37"/>
        <v>OK</v>
      </c>
    </row>
    <row r="2487" spans="1:4">
      <c r="A2487" s="5">
        <v>2428</v>
      </c>
      <c r="B2487" s="924"/>
      <c r="D2487" s="2" t="str">
        <f t="shared" si="37"/>
        <v>OK</v>
      </c>
    </row>
    <row r="2488" spans="1:4">
      <c r="A2488" s="5">
        <v>2429</v>
      </c>
      <c r="B2488" s="924"/>
      <c r="D2488" s="2" t="str">
        <f t="shared" si="37"/>
        <v>OK</v>
      </c>
    </row>
    <row r="2489" spans="1:4">
      <c r="A2489" s="5">
        <v>2430</v>
      </c>
      <c r="B2489" s="924"/>
      <c r="D2489" s="2" t="str">
        <f t="shared" si="37"/>
        <v>OK</v>
      </c>
    </row>
    <row r="2490" spans="1:4">
      <c r="A2490" s="5">
        <v>2431</v>
      </c>
      <c r="B2490" s="924"/>
      <c r="D2490" s="2" t="str">
        <f t="shared" si="37"/>
        <v>OK</v>
      </c>
    </row>
    <row r="2491" spans="1:4">
      <c r="A2491" s="5">
        <v>2432</v>
      </c>
      <c r="B2491" s="924"/>
      <c r="D2491" s="2" t="str">
        <f t="shared" si="37"/>
        <v>OK</v>
      </c>
    </row>
    <row r="2492" spans="1:4">
      <c r="A2492" s="5">
        <v>2433</v>
      </c>
      <c r="B2492" s="924"/>
      <c r="D2492" s="2" t="str">
        <f t="shared" si="37"/>
        <v>OK</v>
      </c>
    </row>
    <row r="2493" spans="1:4">
      <c r="A2493" s="5">
        <v>2434</v>
      </c>
      <c r="B2493" s="924"/>
      <c r="D2493" s="2" t="str">
        <f t="shared" ref="D2493:D2556" si="38">IF(ISBLANK(B2493),"OK",IF(A2493-B2493=0,"OK","Error?"))</f>
        <v>OK</v>
      </c>
    </row>
    <row r="2494" spans="1:4">
      <c r="A2494" s="5">
        <v>2435</v>
      </c>
      <c r="B2494" s="924"/>
      <c r="D2494" s="2" t="str">
        <f t="shared" si="38"/>
        <v>OK</v>
      </c>
    </row>
    <row r="2495" spans="1:4">
      <c r="A2495" s="5">
        <v>2436</v>
      </c>
      <c r="B2495" s="924"/>
      <c r="D2495" s="2" t="str">
        <f t="shared" si="38"/>
        <v>OK</v>
      </c>
    </row>
    <row r="2496" spans="1:4">
      <c r="A2496" s="5">
        <v>2437</v>
      </c>
      <c r="B2496" s="924"/>
      <c r="D2496" s="2" t="str">
        <f t="shared" si="38"/>
        <v>OK</v>
      </c>
    </row>
    <row r="2497" spans="1:4">
      <c r="A2497" s="5">
        <v>2438</v>
      </c>
      <c r="B2497" s="924"/>
      <c r="D2497" s="2" t="str">
        <f t="shared" si="38"/>
        <v>OK</v>
      </c>
    </row>
    <row r="2498" spans="1:4">
      <c r="A2498" s="5">
        <v>2439</v>
      </c>
      <c r="B2498" s="924"/>
      <c r="D2498" s="2" t="str">
        <f t="shared" si="38"/>
        <v>OK</v>
      </c>
    </row>
    <row r="2499" spans="1:4">
      <c r="A2499" s="5">
        <v>2440</v>
      </c>
      <c r="B2499" s="924"/>
      <c r="D2499" s="2" t="str">
        <f t="shared" si="38"/>
        <v>OK</v>
      </c>
    </row>
    <row r="2500" spans="1:4">
      <c r="A2500" s="5">
        <v>2441</v>
      </c>
      <c r="B2500" s="924"/>
      <c r="D2500" s="2" t="str">
        <f t="shared" si="38"/>
        <v>OK</v>
      </c>
    </row>
    <row r="2501" spans="1:4">
      <c r="A2501" s="5">
        <v>2442</v>
      </c>
      <c r="B2501" s="924"/>
      <c r="D2501" s="2" t="str">
        <f t="shared" si="38"/>
        <v>OK</v>
      </c>
    </row>
    <row r="2502" spans="1:4">
      <c r="A2502">
        <v>2443</v>
      </c>
      <c r="B2502" s="924">
        <f>'Assets-Liab 5-6'!E38</f>
        <v>0</v>
      </c>
      <c r="D2502" s="2" t="str">
        <f t="shared" si="38"/>
        <v>Error?</v>
      </c>
    </row>
    <row r="2503" spans="1:4">
      <c r="A2503" s="5">
        <v>2444</v>
      </c>
      <c r="B2503" s="924"/>
      <c r="D2503" s="2" t="str">
        <f t="shared" si="38"/>
        <v>OK</v>
      </c>
    </row>
    <row r="2504" spans="1:4">
      <c r="A2504" s="5">
        <v>2445</v>
      </c>
      <c r="B2504" s="924"/>
      <c r="D2504" s="2" t="str">
        <f t="shared" si="38"/>
        <v>OK</v>
      </c>
    </row>
    <row r="2505" spans="1:4">
      <c r="A2505" s="5">
        <v>2446</v>
      </c>
      <c r="B2505" s="924"/>
      <c r="D2505" s="2" t="str">
        <f t="shared" si="38"/>
        <v>OK</v>
      </c>
    </row>
    <row r="2506" spans="1:4">
      <c r="A2506" s="5">
        <v>2447</v>
      </c>
      <c r="B2506" s="924"/>
      <c r="D2506" s="2" t="str">
        <f t="shared" si="38"/>
        <v>OK</v>
      </c>
    </row>
    <row r="2507" spans="1:4">
      <c r="A2507" s="5">
        <v>2448</v>
      </c>
      <c r="B2507" s="924"/>
      <c r="D2507" s="2" t="str">
        <f t="shared" si="38"/>
        <v>OK</v>
      </c>
    </row>
    <row r="2508" spans="1:4">
      <c r="A2508" s="5">
        <v>2449</v>
      </c>
      <c r="B2508" s="924"/>
      <c r="D2508" s="2" t="str">
        <f t="shared" si="38"/>
        <v>OK</v>
      </c>
    </row>
    <row r="2509" spans="1:4">
      <c r="A2509" s="5">
        <v>2450</v>
      </c>
      <c r="B2509" s="924"/>
      <c r="D2509" s="2" t="str">
        <f t="shared" si="38"/>
        <v>OK</v>
      </c>
    </row>
    <row r="2510" spans="1:4">
      <c r="A2510" s="5">
        <v>2451</v>
      </c>
      <c r="B2510" s="924"/>
      <c r="D2510" s="2" t="str">
        <f t="shared" si="38"/>
        <v>OK</v>
      </c>
    </row>
    <row r="2511" spans="1:4">
      <c r="A2511" s="5">
        <v>2452</v>
      </c>
      <c r="B2511" s="924"/>
      <c r="D2511" s="2" t="str">
        <f t="shared" si="38"/>
        <v>OK</v>
      </c>
    </row>
    <row r="2512" spans="1:4">
      <c r="A2512" s="5">
        <v>2453</v>
      </c>
      <c r="B2512" s="924"/>
      <c r="D2512" s="2" t="str">
        <f t="shared" si="38"/>
        <v>OK</v>
      </c>
    </row>
    <row r="2513" spans="1:4">
      <c r="A2513" s="5">
        <v>2454</v>
      </c>
      <c r="B2513" s="924"/>
      <c r="D2513" s="2" t="str">
        <f t="shared" si="38"/>
        <v>OK</v>
      </c>
    </row>
    <row r="2514" spans="1:4">
      <c r="A2514" s="5">
        <v>2455</v>
      </c>
      <c r="B2514" s="924"/>
      <c r="D2514" s="2" t="str">
        <f t="shared" si="38"/>
        <v>OK</v>
      </c>
    </row>
    <row r="2515" spans="1:4">
      <c r="A2515" s="5">
        <v>2456</v>
      </c>
      <c r="B2515" s="924"/>
      <c r="D2515" s="2" t="str">
        <f t="shared" si="38"/>
        <v>OK</v>
      </c>
    </row>
    <row r="2516" spans="1:4">
      <c r="A2516" s="5">
        <v>2457</v>
      </c>
      <c r="B2516" s="924"/>
      <c r="D2516" s="2" t="str">
        <f t="shared" si="38"/>
        <v>OK</v>
      </c>
    </row>
    <row r="2517" spans="1:4">
      <c r="A2517" s="5">
        <v>2458</v>
      </c>
      <c r="B2517" s="924"/>
      <c r="D2517" s="2" t="str">
        <f t="shared" si="38"/>
        <v>OK</v>
      </c>
    </row>
    <row r="2518" spans="1:4">
      <c r="A2518" s="5">
        <v>2459</v>
      </c>
      <c r="B2518" s="924"/>
      <c r="D2518" s="2" t="str">
        <f t="shared" si="38"/>
        <v>OK</v>
      </c>
    </row>
    <row r="2519" spans="1:4">
      <c r="A2519" s="5">
        <v>2460</v>
      </c>
      <c r="B2519" s="924"/>
      <c r="D2519" s="2" t="str">
        <f t="shared" si="38"/>
        <v>OK</v>
      </c>
    </row>
    <row r="2520" spans="1:4">
      <c r="A2520" s="5">
        <v>2461</v>
      </c>
      <c r="B2520" s="924"/>
      <c r="D2520" s="2" t="str">
        <f t="shared" si="38"/>
        <v>OK</v>
      </c>
    </row>
    <row r="2521" spans="1:4">
      <c r="A2521" s="5">
        <v>2462</v>
      </c>
      <c r="B2521" s="924"/>
      <c r="D2521" s="2" t="str">
        <f t="shared" si="38"/>
        <v>OK</v>
      </c>
    </row>
    <row r="2522" spans="1:4">
      <c r="A2522" s="5">
        <v>2463</v>
      </c>
      <c r="B2522" s="924"/>
      <c r="D2522" s="2" t="str">
        <f t="shared" si="38"/>
        <v>OK</v>
      </c>
    </row>
    <row r="2523" spans="1:4">
      <c r="A2523" s="5">
        <v>2464</v>
      </c>
      <c r="B2523" s="924"/>
      <c r="D2523" s="2" t="str">
        <f t="shared" si="38"/>
        <v>OK</v>
      </c>
    </row>
    <row r="2524" spans="1:4">
      <c r="A2524" s="5">
        <v>2465</v>
      </c>
      <c r="B2524" s="924"/>
      <c r="D2524" s="2" t="str">
        <f t="shared" si="38"/>
        <v>OK</v>
      </c>
    </row>
    <row r="2525" spans="1:4">
      <c r="A2525" s="5">
        <v>2466</v>
      </c>
      <c r="B2525" s="924"/>
      <c r="D2525" s="2" t="str">
        <f t="shared" si="38"/>
        <v>OK</v>
      </c>
    </row>
    <row r="2526" spans="1:4">
      <c r="A2526" s="5">
        <v>2467</v>
      </c>
      <c r="B2526" s="924"/>
      <c r="D2526" s="2" t="str">
        <f t="shared" si="38"/>
        <v>OK</v>
      </c>
    </row>
    <row r="2527" spans="1:4">
      <c r="A2527" s="5">
        <v>2468</v>
      </c>
      <c r="B2527" s="924"/>
      <c r="D2527" s="2" t="str">
        <f t="shared" si="38"/>
        <v>OK</v>
      </c>
    </row>
    <row r="2528" spans="1:4">
      <c r="A2528" s="5">
        <v>2469</v>
      </c>
      <c r="B2528" s="924"/>
      <c r="D2528" s="2" t="str">
        <f t="shared" si="38"/>
        <v>OK</v>
      </c>
    </row>
    <row r="2529" spans="1:4">
      <c r="A2529" s="5">
        <v>2470</v>
      </c>
      <c r="B2529" s="924"/>
      <c r="D2529" s="2" t="str">
        <f t="shared" si="38"/>
        <v>OK</v>
      </c>
    </row>
    <row r="2530" spans="1:4">
      <c r="A2530" s="5">
        <v>2471</v>
      </c>
      <c r="B2530" s="924"/>
      <c r="D2530" s="2" t="str">
        <f t="shared" si="38"/>
        <v>OK</v>
      </c>
    </row>
    <row r="2531" spans="1:4">
      <c r="A2531" s="5">
        <v>2472</v>
      </c>
      <c r="B2531" s="924"/>
      <c r="D2531" s="2" t="str">
        <f t="shared" si="38"/>
        <v>OK</v>
      </c>
    </row>
    <row r="2532" spans="1:4">
      <c r="A2532" s="5">
        <v>2473</v>
      </c>
      <c r="B2532" s="924"/>
      <c r="D2532" s="2" t="str">
        <f t="shared" si="38"/>
        <v>OK</v>
      </c>
    </row>
    <row r="2533" spans="1:4">
      <c r="A2533">
        <v>2474</v>
      </c>
      <c r="B2533" s="924">
        <f>'Assets-Liab 5-6'!H38</f>
        <v>1668238</v>
      </c>
      <c r="D2533" s="2" t="str">
        <f t="shared" si="38"/>
        <v>Error?</v>
      </c>
    </row>
    <row r="2534" spans="1:4">
      <c r="A2534" s="5">
        <v>2475</v>
      </c>
      <c r="B2534" s="924"/>
      <c r="D2534" s="2" t="str">
        <f t="shared" si="38"/>
        <v>OK</v>
      </c>
    </row>
    <row r="2535" spans="1:4">
      <c r="A2535" s="5">
        <v>2476</v>
      </c>
      <c r="B2535" s="924"/>
      <c r="D2535" s="2" t="str">
        <f t="shared" si="38"/>
        <v>OK</v>
      </c>
    </row>
    <row r="2536" spans="1:4">
      <c r="A2536" s="5">
        <v>2477</v>
      </c>
      <c r="B2536" s="924"/>
      <c r="D2536" s="2" t="str">
        <f t="shared" si="38"/>
        <v>OK</v>
      </c>
    </row>
    <row r="2537" spans="1:4">
      <c r="A2537" s="5">
        <v>2478</v>
      </c>
      <c r="B2537" s="924"/>
      <c r="D2537" s="2" t="str">
        <f t="shared" si="38"/>
        <v>OK</v>
      </c>
    </row>
    <row r="2538" spans="1:4">
      <c r="A2538" s="5">
        <v>2479</v>
      </c>
      <c r="B2538" s="924"/>
      <c r="D2538" s="2" t="str">
        <f t="shared" si="38"/>
        <v>OK</v>
      </c>
    </row>
    <row r="2539" spans="1:4">
      <c r="A2539" s="5">
        <v>2480</v>
      </c>
      <c r="B2539" s="924"/>
      <c r="D2539" s="2" t="str">
        <f t="shared" si="38"/>
        <v>OK</v>
      </c>
    </row>
    <row r="2540" spans="1:4">
      <c r="A2540" s="5">
        <v>2481</v>
      </c>
      <c r="B2540" s="924"/>
      <c r="D2540" s="2" t="str">
        <f t="shared" si="38"/>
        <v>OK</v>
      </c>
    </row>
    <row r="2541" spans="1:4">
      <c r="A2541" s="5">
        <v>2482</v>
      </c>
      <c r="B2541" s="924"/>
      <c r="D2541" s="2" t="str">
        <f t="shared" si="38"/>
        <v>OK</v>
      </c>
    </row>
    <row r="2542" spans="1:4">
      <c r="A2542" s="5">
        <v>2483</v>
      </c>
      <c r="B2542" s="924"/>
      <c r="D2542" s="2" t="str">
        <f t="shared" si="38"/>
        <v>OK</v>
      </c>
    </row>
    <row r="2543" spans="1:4">
      <c r="A2543" s="5">
        <v>2484</v>
      </c>
      <c r="B2543" s="924"/>
      <c r="D2543" s="2" t="str">
        <f t="shared" si="38"/>
        <v>OK</v>
      </c>
    </row>
    <row r="2544" spans="1:4">
      <c r="A2544" s="5">
        <v>2485</v>
      </c>
      <c r="B2544" s="924"/>
      <c r="D2544" s="2" t="str">
        <f t="shared" si="38"/>
        <v>OK</v>
      </c>
    </row>
    <row r="2545" spans="1:4">
      <c r="A2545" s="5">
        <v>2486</v>
      </c>
      <c r="B2545" s="924"/>
      <c r="D2545" s="2" t="str">
        <f t="shared" si="38"/>
        <v>OK</v>
      </c>
    </row>
    <row r="2546" spans="1:4">
      <c r="A2546" s="5">
        <v>2487</v>
      </c>
      <c r="B2546" s="924"/>
      <c r="D2546" s="2" t="str">
        <f t="shared" si="38"/>
        <v>OK</v>
      </c>
    </row>
    <row r="2547" spans="1:4">
      <c r="A2547" s="5">
        <v>2488</v>
      </c>
      <c r="B2547" s="924"/>
      <c r="D2547" s="2" t="str">
        <f t="shared" si="38"/>
        <v>OK</v>
      </c>
    </row>
    <row r="2548" spans="1:4">
      <c r="A2548" s="5">
        <v>2489</v>
      </c>
      <c r="B2548" s="924"/>
      <c r="D2548" s="2" t="str">
        <f t="shared" si="38"/>
        <v>OK</v>
      </c>
    </row>
    <row r="2549" spans="1:4">
      <c r="A2549">
        <v>2490</v>
      </c>
      <c r="B2549" s="924">
        <f>'Acct Summary 7-9'!C4</f>
        <v>21942691</v>
      </c>
      <c r="D2549" s="2" t="str">
        <f t="shared" si="38"/>
        <v>Error?</v>
      </c>
    </row>
    <row r="2550" spans="1:4">
      <c r="A2550" s="5">
        <v>2491</v>
      </c>
      <c r="B2550" s="924"/>
      <c r="D2550" s="2" t="str">
        <f t="shared" si="38"/>
        <v>OK</v>
      </c>
    </row>
    <row r="2551" spans="1:4">
      <c r="A2551">
        <v>2492</v>
      </c>
      <c r="B2551" s="924">
        <f>'Acct Summary 7-9'!C6</f>
        <v>1772507</v>
      </c>
      <c r="C2551" s="2" t="s">
        <v>512</v>
      </c>
      <c r="D2551" s="2" t="str">
        <f t="shared" si="38"/>
        <v>Error?</v>
      </c>
    </row>
    <row r="2552" spans="1:4">
      <c r="A2552">
        <v>2493</v>
      </c>
      <c r="B2552" s="924">
        <f>'Acct Summary 7-9'!C7</f>
        <v>2597763</v>
      </c>
      <c r="D2552" s="2" t="str">
        <f t="shared" si="38"/>
        <v>Error?</v>
      </c>
    </row>
    <row r="2553" spans="1:4">
      <c r="A2553">
        <v>2494</v>
      </c>
      <c r="B2553" s="924">
        <f>'Acct Summary 7-9'!C8</f>
        <v>26337214</v>
      </c>
      <c r="C2553" s="2" t="s">
        <v>512</v>
      </c>
      <c r="D2553" s="2" t="str">
        <f t="shared" si="38"/>
        <v>Error?</v>
      </c>
    </row>
    <row r="2554" spans="1:4">
      <c r="A2554">
        <v>2495</v>
      </c>
      <c r="B2554" s="924">
        <f>'Acct Summary 7-9'!C12</f>
        <v>16406797</v>
      </c>
      <c r="C2554" s="2" t="s">
        <v>512</v>
      </c>
      <c r="D2554" s="2" t="str">
        <f t="shared" si="38"/>
        <v>Error?</v>
      </c>
    </row>
    <row r="2555" spans="1:4">
      <c r="A2555">
        <v>2496</v>
      </c>
      <c r="B2555" s="924">
        <f>'Acct Summary 7-9'!C13</f>
        <v>6363805</v>
      </c>
      <c r="C2555" s="2" t="s">
        <v>512</v>
      </c>
      <c r="D2555" s="2" t="str">
        <f t="shared" si="38"/>
        <v>Error?</v>
      </c>
    </row>
    <row r="2556" spans="1:4">
      <c r="A2556">
        <v>2497</v>
      </c>
      <c r="B2556" s="924">
        <f>'Acct Summary 7-9'!C14</f>
        <v>48</v>
      </c>
      <c r="C2556" s="2" t="s">
        <v>512</v>
      </c>
      <c r="D2556" s="2" t="str">
        <f t="shared" si="38"/>
        <v>Error?</v>
      </c>
    </row>
    <row r="2557" spans="1:4">
      <c r="A2557">
        <v>2498</v>
      </c>
      <c r="B2557" s="924">
        <f>'Acct Summary 7-9'!C15</f>
        <v>381724</v>
      </c>
      <c r="C2557" s="2" t="s">
        <v>512</v>
      </c>
      <c r="D2557" s="2" t="str">
        <f t="shared" ref="D2557:D2620" si="39">IF(ISBLANK(B2557),"OK",IF(A2557-B2557=0,"OK","Error?"))</f>
        <v>Error?</v>
      </c>
    </row>
    <row r="2558" spans="1:4">
      <c r="A2558">
        <v>2499</v>
      </c>
      <c r="B2558" s="924">
        <f>'Acct Summary 7-9'!C16</f>
        <v>0</v>
      </c>
      <c r="C2558" s="2" t="s">
        <v>512</v>
      </c>
      <c r="D2558" s="2" t="str">
        <f t="shared" si="39"/>
        <v>Error?</v>
      </c>
    </row>
    <row r="2559" spans="1:4">
      <c r="A2559">
        <v>2500</v>
      </c>
      <c r="B2559" s="924">
        <f>'Acct Summary 7-9'!C17</f>
        <v>23152374</v>
      </c>
      <c r="C2559" s="2" t="s">
        <v>512</v>
      </c>
      <c r="D2559" s="2" t="str">
        <f t="shared" si="39"/>
        <v>Error?</v>
      </c>
    </row>
    <row r="2560" spans="1:4">
      <c r="A2560">
        <v>2501</v>
      </c>
      <c r="B2560" s="924">
        <f>'Acct Summary 7-9'!C20</f>
        <v>3184840</v>
      </c>
      <c r="C2560" s="2" t="s">
        <v>512</v>
      </c>
      <c r="D2560" s="2" t="str">
        <f t="shared" si="39"/>
        <v>Error?</v>
      </c>
    </row>
    <row r="2561" spans="1:4">
      <c r="A2561">
        <v>2502</v>
      </c>
      <c r="B2561" s="924">
        <f>'Acct Summary 7-9'!C80</f>
        <v>0</v>
      </c>
      <c r="C2561" s="2" t="s">
        <v>512</v>
      </c>
      <c r="D2561" s="2" t="str">
        <f t="shared" si="39"/>
        <v>Error?</v>
      </c>
    </row>
    <row r="2562" spans="1:4">
      <c r="A2562">
        <v>2503</v>
      </c>
      <c r="B2562" s="924">
        <f>'Acct Summary 7-9'!D4</f>
        <v>3846090</v>
      </c>
      <c r="C2562" s="2" t="s">
        <v>512</v>
      </c>
      <c r="D2562" s="2" t="str">
        <f t="shared" si="39"/>
        <v>Error?</v>
      </c>
    </row>
    <row r="2563" spans="1:4">
      <c r="A2563" s="5">
        <v>2504</v>
      </c>
      <c r="B2563" s="924"/>
      <c r="D2563" s="2" t="str">
        <f t="shared" si="39"/>
        <v>OK</v>
      </c>
    </row>
    <row r="2564" spans="1:4">
      <c r="A2564">
        <v>2505</v>
      </c>
      <c r="B2564" s="924">
        <f>'Acct Summary 7-9'!D6</f>
        <v>0</v>
      </c>
      <c r="C2564" s="2" t="s">
        <v>512</v>
      </c>
      <c r="D2564" s="2" t="str">
        <f t="shared" si="39"/>
        <v>Error?</v>
      </c>
    </row>
    <row r="2565" spans="1:4">
      <c r="A2565">
        <v>2506</v>
      </c>
      <c r="B2565" s="924">
        <f>'Acct Summary 7-9'!D7</f>
        <v>0</v>
      </c>
      <c r="D2565" s="2" t="str">
        <f t="shared" si="39"/>
        <v>Error?</v>
      </c>
    </row>
    <row r="2566" spans="1:4">
      <c r="A2566">
        <v>2507</v>
      </c>
      <c r="B2566" s="924">
        <f>'Acct Summary 7-9'!D8</f>
        <v>3846090</v>
      </c>
      <c r="C2566" s="2" t="s">
        <v>512</v>
      </c>
      <c r="D2566" s="2" t="str">
        <f t="shared" si="39"/>
        <v>Error?</v>
      </c>
    </row>
    <row r="2567" spans="1:4">
      <c r="A2567">
        <v>2508</v>
      </c>
      <c r="B2567" s="924">
        <f>'Acct Summary 7-9'!D13</f>
        <v>2642164</v>
      </c>
      <c r="C2567" s="2" t="s">
        <v>512</v>
      </c>
      <c r="D2567" s="2" t="str">
        <f t="shared" si="39"/>
        <v>Error?</v>
      </c>
    </row>
    <row r="2568" spans="1:4">
      <c r="A2568">
        <v>2509</v>
      </c>
      <c r="B2568" s="924">
        <f>'Acct Summary 7-9'!D14</f>
        <v>0</v>
      </c>
      <c r="C2568" s="2" t="s">
        <v>512</v>
      </c>
      <c r="D2568" s="2" t="str">
        <f t="shared" si="39"/>
        <v>Error?</v>
      </c>
    </row>
    <row r="2569" spans="1:4">
      <c r="A2569">
        <v>2510</v>
      </c>
      <c r="B2569" s="924">
        <f>'Acct Summary 7-9'!D15</f>
        <v>199363</v>
      </c>
      <c r="C2569" s="2" t="s">
        <v>512</v>
      </c>
      <c r="D2569" s="2" t="str">
        <f t="shared" si="39"/>
        <v>Error?</v>
      </c>
    </row>
    <row r="2570" spans="1:4">
      <c r="A2570">
        <v>2511</v>
      </c>
      <c r="B2570" s="924">
        <f>'Acct Summary 7-9'!D16</f>
        <v>0</v>
      </c>
      <c r="C2570" s="2" t="s">
        <v>512</v>
      </c>
      <c r="D2570" s="2" t="str">
        <f t="shared" si="39"/>
        <v>Error?</v>
      </c>
    </row>
    <row r="2571" spans="1:4">
      <c r="A2571">
        <v>2512</v>
      </c>
      <c r="B2571" s="924">
        <f>'Acct Summary 7-9'!D17</f>
        <v>2841527</v>
      </c>
      <c r="C2571" s="2" t="s">
        <v>512</v>
      </c>
      <c r="D2571" s="2" t="str">
        <f t="shared" si="39"/>
        <v>Error?</v>
      </c>
    </row>
    <row r="2572" spans="1:4">
      <c r="A2572">
        <v>2513</v>
      </c>
      <c r="B2572" s="924">
        <f>'Acct Summary 7-9'!D20</f>
        <v>1004563</v>
      </c>
      <c r="C2572" s="2" t="s">
        <v>512</v>
      </c>
      <c r="D2572" s="2" t="str">
        <f t="shared" si="39"/>
        <v>Error?</v>
      </c>
    </row>
    <row r="2573" spans="1:4">
      <c r="A2573">
        <v>2514</v>
      </c>
      <c r="B2573" s="924">
        <f>'Acct Summary 7-9'!D80</f>
        <v>0</v>
      </c>
      <c r="C2573" s="2" t="s">
        <v>512</v>
      </c>
      <c r="D2573" s="2" t="str">
        <f t="shared" si="39"/>
        <v>Error?</v>
      </c>
    </row>
    <row r="2574" spans="1:4">
      <c r="A2574" s="5">
        <v>2515</v>
      </c>
      <c r="B2574" s="924"/>
      <c r="C2574" s="2" t="s">
        <v>512</v>
      </c>
      <c r="D2574" s="2" t="str">
        <f t="shared" si="39"/>
        <v>OK</v>
      </c>
    </row>
    <row r="2575" spans="1:4">
      <c r="A2575" s="5">
        <v>2516</v>
      </c>
      <c r="B2575" s="924"/>
      <c r="D2575" s="2" t="str">
        <f t="shared" si="39"/>
        <v>OK</v>
      </c>
    </row>
    <row r="2576" spans="1:4">
      <c r="A2576" s="5">
        <v>2517</v>
      </c>
      <c r="B2576" s="924"/>
      <c r="D2576" s="2" t="str">
        <f t="shared" si="39"/>
        <v>OK</v>
      </c>
    </row>
    <row r="2577" spans="1:4">
      <c r="A2577" s="5">
        <v>2518</v>
      </c>
      <c r="B2577" s="924"/>
      <c r="D2577" s="2" t="str">
        <f t="shared" si="39"/>
        <v>OK</v>
      </c>
    </row>
    <row r="2578" spans="1:4">
      <c r="A2578" s="5">
        <v>2519</v>
      </c>
      <c r="B2578" s="924"/>
      <c r="D2578" s="2" t="str">
        <f t="shared" si="39"/>
        <v>OK</v>
      </c>
    </row>
    <row r="2579" spans="1:4">
      <c r="A2579" s="5">
        <v>2520</v>
      </c>
      <c r="B2579" s="924"/>
      <c r="D2579" s="2" t="str">
        <f t="shared" si="39"/>
        <v>OK</v>
      </c>
    </row>
    <row r="2580" spans="1:4">
      <c r="A2580" s="5">
        <v>2521</v>
      </c>
      <c r="B2580" s="924"/>
      <c r="D2580" s="2" t="str">
        <f t="shared" si="39"/>
        <v>OK</v>
      </c>
    </row>
    <row r="2581" spans="1:4">
      <c r="A2581" s="5">
        <v>2522</v>
      </c>
      <c r="B2581" s="924"/>
      <c r="D2581" s="2" t="str">
        <f t="shared" si="39"/>
        <v>OK</v>
      </c>
    </row>
    <row r="2582" spans="1:4">
      <c r="A2582" s="5">
        <v>2523</v>
      </c>
      <c r="B2582" s="924"/>
      <c r="D2582" s="2" t="str">
        <f t="shared" si="39"/>
        <v>OK</v>
      </c>
    </row>
    <row r="2583" spans="1:4">
      <c r="A2583" s="5">
        <v>2524</v>
      </c>
      <c r="B2583" s="924"/>
      <c r="D2583" s="2" t="str">
        <f t="shared" si="39"/>
        <v>OK</v>
      </c>
    </row>
    <row r="2584" spans="1:4">
      <c r="A2584" s="5">
        <v>2525</v>
      </c>
      <c r="B2584" s="924"/>
      <c r="D2584" s="2" t="str">
        <f t="shared" si="39"/>
        <v>OK</v>
      </c>
    </row>
    <row r="2585" spans="1:4">
      <c r="A2585" s="5">
        <v>2526</v>
      </c>
      <c r="B2585" s="924"/>
      <c r="D2585" s="2" t="str">
        <f t="shared" si="39"/>
        <v>OK</v>
      </c>
    </row>
    <row r="2586" spans="1:4">
      <c r="A2586" s="5">
        <v>2527</v>
      </c>
      <c r="B2586" s="924"/>
      <c r="D2586" s="2" t="str">
        <f t="shared" si="39"/>
        <v>OK</v>
      </c>
    </row>
    <row r="2587" spans="1:4">
      <c r="A2587" s="5">
        <v>2528</v>
      </c>
      <c r="B2587" s="924"/>
      <c r="D2587" s="2" t="str">
        <f t="shared" si="39"/>
        <v>OK</v>
      </c>
    </row>
    <row r="2588" spans="1:4">
      <c r="A2588" s="5">
        <v>2529</v>
      </c>
      <c r="B2588" s="924"/>
      <c r="D2588" s="2" t="str">
        <f t="shared" si="39"/>
        <v>OK</v>
      </c>
    </row>
    <row r="2589" spans="1:4">
      <c r="A2589">
        <v>2530</v>
      </c>
      <c r="B2589" s="924">
        <f>'Acct Summary 7-9'!F4</f>
        <v>1556075</v>
      </c>
      <c r="D2589" s="2" t="str">
        <f t="shared" si="39"/>
        <v>Error?</v>
      </c>
    </row>
    <row r="2590" spans="1:4">
      <c r="A2590" s="5">
        <v>2531</v>
      </c>
      <c r="B2590" s="924"/>
      <c r="D2590" s="2" t="str">
        <f t="shared" si="39"/>
        <v>OK</v>
      </c>
    </row>
    <row r="2591" spans="1:4">
      <c r="A2591">
        <v>2532</v>
      </c>
      <c r="B2591" s="924">
        <f>'Acct Summary 7-9'!F6</f>
        <v>865307</v>
      </c>
      <c r="C2591" s="2" t="s">
        <v>512</v>
      </c>
      <c r="D2591" s="2" t="str">
        <f t="shared" si="39"/>
        <v>Error?</v>
      </c>
    </row>
    <row r="2592" spans="1:4">
      <c r="A2592">
        <v>2533</v>
      </c>
      <c r="B2592" s="924">
        <f>'Acct Summary 7-9'!F7</f>
        <v>0</v>
      </c>
      <c r="D2592" s="2" t="str">
        <f t="shared" si="39"/>
        <v>Error?</v>
      </c>
    </row>
    <row r="2593" spans="1:4">
      <c r="A2593">
        <v>2534</v>
      </c>
      <c r="B2593" s="924">
        <f>'Acct Summary 7-9'!F8</f>
        <v>2421382</v>
      </c>
      <c r="C2593" s="2" t="s">
        <v>512</v>
      </c>
      <c r="D2593" s="2" t="str">
        <f t="shared" si="39"/>
        <v>Error?</v>
      </c>
    </row>
    <row r="2594" spans="1:4">
      <c r="A2594">
        <v>2535</v>
      </c>
      <c r="B2594" s="924">
        <f>'Acct Summary 7-9'!F13</f>
        <v>2597361</v>
      </c>
      <c r="C2594" s="2" t="s">
        <v>512</v>
      </c>
      <c r="D2594" s="2" t="str">
        <f t="shared" si="39"/>
        <v>Error?</v>
      </c>
    </row>
    <row r="2595" spans="1:4">
      <c r="A2595">
        <v>2536</v>
      </c>
      <c r="B2595" s="924">
        <f>'Acct Summary 7-9'!F14</f>
        <v>0</v>
      </c>
      <c r="C2595" s="2" t="s">
        <v>512</v>
      </c>
      <c r="D2595" s="2" t="str">
        <f t="shared" si="39"/>
        <v>Error?</v>
      </c>
    </row>
    <row r="2596" spans="1:4">
      <c r="A2596">
        <v>2537</v>
      </c>
      <c r="B2596" s="924">
        <f>'Acct Summary 7-9'!F15</f>
        <v>0</v>
      </c>
      <c r="C2596" s="2" t="s">
        <v>512</v>
      </c>
      <c r="D2596" s="2" t="str">
        <f t="shared" si="39"/>
        <v>Error?</v>
      </c>
    </row>
    <row r="2597" spans="1:4">
      <c r="A2597">
        <v>2538</v>
      </c>
      <c r="B2597" s="924">
        <f>'Acct Summary 7-9'!F16</f>
        <v>0</v>
      </c>
      <c r="C2597" s="2" t="s">
        <v>512</v>
      </c>
      <c r="D2597" s="2" t="str">
        <f t="shared" si="39"/>
        <v>Error?</v>
      </c>
    </row>
    <row r="2598" spans="1:4">
      <c r="A2598">
        <v>2539</v>
      </c>
      <c r="B2598" s="924">
        <f>'Acct Summary 7-9'!F17</f>
        <v>2597361</v>
      </c>
      <c r="C2598" s="2" t="s">
        <v>512</v>
      </c>
      <c r="D2598" s="2" t="str">
        <f t="shared" si="39"/>
        <v>Error?</v>
      </c>
    </row>
    <row r="2599" spans="1:4">
      <c r="A2599">
        <v>2540</v>
      </c>
      <c r="B2599" s="924">
        <f>'Acct Summary 7-9'!F20</f>
        <v>-175979</v>
      </c>
      <c r="C2599" s="2" t="s">
        <v>512</v>
      </c>
      <c r="D2599" s="2" t="str">
        <f t="shared" si="39"/>
        <v>Error?</v>
      </c>
    </row>
    <row r="2600" spans="1:4">
      <c r="A2600">
        <v>2541</v>
      </c>
      <c r="B2600" s="924">
        <f>'Acct Summary 7-9'!F80</f>
        <v>0</v>
      </c>
      <c r="C2600" s="2" t="s">
        <v>512</v>
      </c>
      <c r="D2600" s="2" t="str">
        <f t="shared" si="39"/>
        <v>Error?</v>
      </c>
    </row>
    <row r="2601" spans="1:4">
      <c r="A2601">
        <v>2542</v>
      </c>
      <c r="B2601" s="924">
        <f>'Acct Summary 7-9'!G4</f>
        <v>832396</v>
      </c>
      <c r="C2601" s="2" t="s">
        <v>512</v>
      </c>
      <c r="D2601" s="2" t="str">
        <f t="shared" si="39"/>
        <v>Error?</v>
      </c>
    </row>
    <row r="2602" spans="1:4">
      <c r="A2602">
        <v>2543</v>
      </c>
      <c r="B2602" s="924">
        <f>'Acct Summary 7-9'!G6</f>
        <v>0</v>
      </c>
      <c r="D2602" s="2" t="str">
        <f t="shared" si="39"/>
        <v>Error?</v>
      </c>
    </row>
    <row r="2603" spans="1:4">
      <c r="A2603">
        <v>2544</v>
      </c>
      <c r="B2603" s="924">
        <f>'Acct Summary 7-9'!G7</f>
        <v>0</v>
      </c>
      <c r="C2603" s="2" t="s">
        <v>512</v>
      </c>
      <c r="D2603" s="2" t="str">
        <f t="shared" si="39"/>
        <v>Error?</v>
      </c>
    </row>
    <row r="2604" spans="1:4">
      <c r="A2604">
        <v>2545</v>
      </c>
      <c r="B2604" s="924">
        <f>'Acct Summary 7-9'!G8</f>
        <v>832396</v>
      </c>
      <c r="C2604" s="2" t="s">
        <v>512</v>
      </c>
      <c r="D2604" s="2" t="str">
        <f t="shared" si="39"/>
        <v>Error?</v>
      </c>
    </row>
    <row r="2605" spans="1:4">
      <c r="A2605">
        <v>2546</v>
      </c>
      <c r="B2605" s="924">
        <f>'Acct Summary 7-9'!G12</f>
        <v>323636</v>
      </c>
      <c r="C2605" s="2" t="s">
        <v>512</v>
      </c>
      <c r="D2605" s="2" t="str">
        <f t="shared" si="39"/>
        <v>Error?</v>
      </c>
    </row>
    <row r="2606" spans="1:4">
      <c r="A2606">
        <v>2547</v>
      </c>
      <c r="B2606" s="924">
        <f>'Acct Summary 7-9'!G13</f>
        <v>396374</v>
      </c>
      <c r="C2606" s="2" t="s">
        <v>512</v>
      </c>
      <c r="D2606" s="2" t="str">
        <f t="shared" si="39"/>
        <v>Error?</v>
      </c>
    </row>
    <row r="2607" spans="1:4">
      <c r="A2607">
        <v>2548</v>
      </c>
      <c r="B2607" s="924">
        <f>'Acct Summary 7-9'!G14</f>
        <v>0</v>
      </c>
      <c r="C2607" s="2" t="s">
        <v>512</v>
      </c>
      <c r="D2607" s="2" t="str">
        <f t="shared" si="39"/>
        <v>Error?</v>
      </c>
    </row>
    <row r="2608" spans="1:4">
      <c r="A2608" s="5">
        <v>2549</v>
      </c>
      <c r="B2608" s="924"/>
      <c r="C2608" s="2" t="s">
        <v>512</v>
      </c>
      <c r="D2608" s="2" t="str">
        <f t="shared" si="39"/>
        <v>OK</v>
      </c>
    </row>
    <row r="2609" spans="1:4">
      <c r="A2609">
        <v>2550</v>
      </c>
      <c r="B2609" s="924">
        <f>'Acct Summary 7-9'!G16</f>
        <v>0</v>
      </c>
      <c r="C2609" s="2" t="s">
        <v>512</v>
      </c>
      <c r="D2609" s="2" t="str">
        <f t="shared" si="39"/>
        <v>Error?</v>
      </c>
    </row>
    <row r="2610" spans="1:4">
      <c r="A2610">
        <v>2551</v>
      </c>
      <c r="B2610" s="924">
        <f>'Acct Summary 7-9'!G17</f>
        <v>720010</v>
      </c>
      <c r="D2610" s="2" t="str">
        <f t="shared" si="39"/>
        <v>Error?</v>
      </c>
    </row>
    <row r="2611" spans="1:4">
      <c r="A2611">
        <v>2552</v>
      </c>
      <c r="B2611" s="924">
        <f>'Acct Summary 7-9'!G20</f>
        <v>112386</v>
      </c>
      <c r="C2611" s="2" t="s">
        <v>512</v>
      </c>
      <c r="D2611" s="2" t="str">
        <f t="shared" si="39"/>
        <v>Error?</v>
      </c>
    </row>
    <row r="2612" spans="1:4">
      <c r="A2612">
        <v>2553</v>
      </c>
      <c r="B2612" s="924">
        <f>'Acct Summary 7-9'!G80</f>
        <v>0</v>
      </c>
      <c r="C2612" s="2" t="s">
        <v>512</v>
      </c>
      <c r="D2612" s="2" t="str">
        <f t="shared" si="39"/>
        <v>Error?</v>
      </c>
    </row>
    <row r="2613" spans="1:4">
      <c r="A2613" s="5">
        <v>2554</v>
      </c>
      <c r="B2613" s="924"/>
      <c r="C2613" s="2" t="s">
        <v>512</v>
      </c>
      <c r="D2613" s="2" t="str">
        <f t="shared" si="39"/>
        <v>OK</v>
      </c>
    </row>
    <row r="2614" spans="1:4">
      <c r="A2614" s="5">
        <v>2555</v>
      </c>
      <c r="B2614" s="924"/>
      <c r="D2614" s="2" t="str">
        <f t="shared" si="39"/>
        <v>OK</v>
      </c>
    </row>
    <row r="2615" spans="1:4">
      <c r="A2615" s="5">
        <v>2556</v>
      </c>
      <c r="B2615" s="924"/>
      <c r="D2615" s="2" t="str">
        <f t="shared" si="39"/>
        <v>OK</v>
      </c>
    </row>
    <row r="2616" spans="1:4">
      <c r="A2616" s="5">
        <v>2557</v>
      </c>
      <c r="B2616" s="924"/>
      <c r="D2616" s="2" t="str">
        <f t="shared" si="39"/>
        <v>OK</v>
      </c>
    </row>
    <row r="2617" spans="1:4">
      <c r="A2617" s="5">
        <v>2558</v>
      </c>
      <c r="B2617" s="924"/>
      <c r="D2617" s="2" t="str">
        <f t="shared" si="39"/>
        <v>OK</v>
      </c>
    </row>
    <row r="2618" spans="1:4">
      <c r="A2618" s="5">
        <v>2559</v>
      </c>
      <c r="B2618" s="924"/>
      <c r="D2618" s="2" t="str">
        <f t="shared" si="39"/>
        <v>OK</v>
      </c>
    </row>
    <row r="2619" spans="1:4">
      <c r="A2619" s="5">
        <v>2560</v>
      </c>
      <c r="B2619" s="924"/>
      <c r="D2619" s="2" t="str">
        <f t="shared" si="39"/>
        <v>OK</v>
      </c>
    </row>
    <row r="2620" spans="1:4">
      <c r="A2620" s="5">
        <v>2561</v>
      </c>
      <c r="B2620" s="924"/>
      <c r="D2620" s="2" t="str">
        <f t="shared" si="39"/>
        <v>OK</v>
      </c>
    </row>
    <row r="2621" spans="1:4">
      <c r="A2621" s="5">
        <v>2562</v>
      </c>
      <c r="B2621" s="924"/>
      <c r="D2621" s="2" t="str">
        <f t="shared" ref="D2621:D2684" si="40">IF(ISBLANK(B2621),"OK",IF(A2621-B2621=0,"OK","Error?"))</f>
        <v>OK</v>
      </c>
    </row>
    <row r="2622" spans="1:4">
      <c r="A2622" s="5">
        <v>2563</v>
      </c>
      <c r="B2622" s="924"/>
      <c r="D2622" s="2" t="str">
        <f t="shared" si="40"/>
        <v>OK</v>
      </c>
    </row>
    <row r="2623" spans="1:4">
      <c r="A2623" s="5">
        <v>2564</v>
      </c>
      <c r="B2623" s="924"/>
      <c r="D2623" s="2" t="str">
        <f t="shared" si="40"/>
        <v>OK</v>
      </c>
    </row>
    <row r="2624" spans="1:4">
      <c r="A2624" s="5">
        <v>2565</v>
      </c>
      <c r="B2624" s="924"/>
      <c r="D2624" s="2" t="str">
        <f t="shared" si="40"/>
        <v>OK</v>
      </c>
    </row>
    <row r="2625" spans="1:4">
      <c r="A2625" s="5">
        <v>2566</v>
      </c>
      <c r="B2625" s="924"/>
      <c r="D2625" s="2" t="str">
        <f t="shared" si="40"/>
        <v>OK</v>
      </c>
    </row>
    <row r="2626" spans="1:4">
      <c r="A2626" s="5">
        <v>2567</v>
      </c>
      <c r="B2626" s="924"/>
      <c r="D2626" s="2" t="str">
        <f t="shared" si="40"/>
        <v>OK</v>
      </c>
    </row>
    <row r="2627" spans="1:4">
      <c r="A2627" s="5">
        <v>2568</v>
      </c>
      <c r="B2627" s="924"/>
      <c r="D2627" s="2" t="str">
        <f t="shared" si="40"/>
        <v>OK</v>
      </c>
    </row>
    <row r="2628" spans="1:4">
      <c r="A2628">
        <v>2569</v>
      </c>
      <c r="B2628" s="924">
        <f>'Acct Summary 7-9'!E4</f>
        <v>3449884</v>
      </c>
      <c r="D2628" s="2" t="str">
        <f t="shared" si="40"/>
        <v>Error?</v>
      </c>
    </row>
    <row r="2629" spans="1:4">
      <c r="A2629">
        <v>2570</v>
      </c>
      <c r="B2629" s="924">
        <f>'Acct Summary 7-9'!E6</f>
        <v>0</v>
      </c>
      <c r="D2629" s="2" t="str">
        <f t="shared" si="40"/>
        <v>Error?</v>
      </c>
    </row>
    <row r="2630" spans="1:4">
      <c r="A2630">
        <v>2571</v>
      </c>
      <c r="B2630" s="924">
        <f>'Acct Summary 7-9'!E8</f>
        <v>3449884</v>
      </c>
      <c r="C2630" s="2" t="s">
        <v>512</v>
      </c>
      <c r="D2630" s="2" t="str">
        <f t="shared" si="40"/>
        <v>Error?</v>
      </c>
    </row>
    <row r="2631" spans="1:4">
      <c r="A2631">
        <v>2572</v>
      </c>
      <c r="B2631" s="924">
        <f>'Acct Summary 7-9'!E15</f>
        <v>0</v>
      </c>
      <c r="C2631" s="2" t="s">
        <v>512</v>
      </c>
      <c r="D2631" s="2" t="str">
        <f t="shared" si="40"/>
        <v>Error?</v>
      </c>
    </row>
    <row r="2632" spans="1:4">
      <c r="A2632">
        <v>2573</v>
      </c>
      <c r="B2632" s="924">
        <f>'Acct Summary 7-9'!E16</f>
        <v>3497556</v>
      </c>
      <c r="C2632" s="2" t="s">
        <v>512</v>
      </c>
      <c r="D2632" s="2" t="str">
        <f t="shared" si="40"/>
        <v>Error?</v>
      </c>
    </row>
    <row r="2633" spans="1:4">
      <c r="A2633">
        <v>2574</v>
      </c>
      <c r="B2633" s="924">
        <f>'Acct Summary 7-9'!E17</f>
        <v>3497556</v>
      </c>
      <c r="C2633" s="2" t="s">
        <v>512</v>
      </c>
      <c r="D2633" s="2" t="str">
        <f t="shared" si="40"/>
        <v>Error?</v>
      </c>
    </row>
    <row r="2634" spans="1:4">
      <c r="A2634">
        <v>2575</v>
      </c>
      <c r="B2634" s="924">
        <f>'Acct Summary 7-9'!E20</f>
        <v>-47672</v>
      </c>
      <c r="C2634" s="2" t="s">
        <v>512</v>
      </c>
      <c r="D2634" s="2" t="str">
        <f t="shared" si="40"/>
        <v>Error?</v>
      </c>
    </row>
    <row r="2635" spans="1:4">
      <c r="A2635">
        <v>2576</v>
      </c>
      <c r="B2635" s="924">
        <f>'Acct Summary 7-9'!E80</f>
        <v>0</v>
      </c>
      <c r="C2635" s="2" t="s">
        <v>512</v>
      </c>
      <c r="D2635" s="2" t="str">
        <f t="shared" si="40"/>
        <v>Error?</v>
      </c>
    </row>
    <row r="2636" spans="1:4">
      <c r="A2636" s="5">
        <v>2577</v>
      </c>
      <c r="B2636" s="924"/>
      <c r="C2636" s="2" t="s">
        <v>512</v>
      </c>
      <c r="D2636" s="2" t="str">
        <f t="shared" si="40"/>
        <v>OK</v>
      </c>
    </row>
    <row r="2637" spans="1:4">
      <c r="A2637" s="5">
        <v>2578</v>
      </c>
      <c r="B2637" s="924"/>
      <c r="D2637" s="2" t="str">
        <f t="shared" si="40"/>
        <v>OK</v>
      </c>
    </row>
    <row r="2638" spans="1:4">
      <c r="A2638" s="5">
        <v>2579</v>
      </c>
      <c r="B2638" s="924"/>
      <c r="C2638" s="2" t="s">
        <v>512</v>
      </c>
      <c r="D2638" s="2" t="str">
        <f t="shared" si="40"/>
        <v>OK</v>
      </c>
    </row>
    <row r="2639" spans="1:4">
      <c r="A2639" s="5">
        <v>2580</v>
      </c>
      <c r="B2639" s="924"/>
      <c r="C2639" s="2" t="s">
        <v>512</v>
      </c>
      <c r="D2639" s="2" t="str">
        <f t="shared" si="40"/>
        <v>OK</v>
      </c>
    </row>
    <row r="2640" spans="1:4">
      <c r="A2640" s="5">
        <v>2581</v>
      </c>
      <c r="B2640" s="924"/>
      <c r="C2640" s="2" t="s">
        <v>512</v>
      </c>
      <c r="D2640" s="2" t="str">
        <f t="shared" si="40"/>
        <v>OK</v>
      </c>
    </row>
    <row r="2641" spans="1:4">
      <c r="A2641" s="5">
        <v>2582</v>
      </c>
      <c r="B2641" s="924"/>
      <c r="C2641" s="2" t="s">
        <v>512</v>
      </c>
      <c r="D2641" s="2" t="str">
        <f t="shared" si="40"/>
        <v>OK</v>
      </c>
    </row>
    <row r="2642" spans="1:4">
      <c r="A2642" s="5">
        <v>2583</v>
      </c>
      <c r="B2642" s="924"/>
      <c r="C2642" s="2" t="s">
        <v>512</v>
      </c>
      <c r="D2642" s="2" t="str">
        <f t="shared" si="40"/>
        <v>OK</v>
      </c>
    </row>
    <row r="2643" spans="1:4">
      <c r="A2643" s="5">
        <v>2584</v>
      </c>
      <c r="B2643" s="924"/>
      <c r="C2643" s="2" t="s">
        <v>512</v>
      </c>
      <c r="D2643" s="2" t="str">
        <f t="shared" si="40"/>
        <v>OK</v>
      </c>
    </row>
    <row r="2644" spans="1:4">
      <c r="A2644" s="5">
        <v>2585</v>
      </c>
      <c r="B2644" s="924"/>
      <c r="D2644" s="2" t="str">
        <f t="shared" si="40"/>
        <v>OK</v>
      </c>
    </row>
    <row r="2645" spans="1:4">
      <c r="A2645" s="5">
        <v>2586</v>
      </c>
      <c r="B2645" s="924"/>
      <c r="D2645" s="2" t="str">
        <f t="shared" si="40"/>
        <v>OK</v>
      </c>
    </row>
    <row r="2646" spans="1:4">
      <c r="A2646" s="5">
        <v>2587</v>
      </c>
      <c r="B2646" s="924"/>
      <c r="D2646" s="2" t="str">
        <f t="shared" si="40"/>
        <v>OK</v>
      </c>
    </row>
    <row r="2647" spans="1:4">
      <c r="A2647" s="5">
        <v>2588</v>
      </c>
      <c r="B2647" s="924"/>
      <c r="D2647" s="2" t="str">
        <f t="shared" si="40"/>
        <v>OK</v>
      </c>
    </row>
    <row r="2648" spans="1:4">
      <c r="A2648" s="5">
        <v>2589</v>
      </c>
      <c r="B2648" s="924"/>
      <c r="D2648" s="2" t="str">
        <f t="shared" si="40"/>
        <v>OK</v>
      </c>
    </row>
    <row r="2649" spans="1:4">
      <c r="A2649" s="5">
        <v>2590</v>
      </c>
      <c r="B2649" s="924"/>
      <c r="D2649" s="2" t="str">
        <f t="shared" si="40"/>
        <v>OK</v>
      </c>
    </row>
    <row r="2650" spans="1:4">
      <c r="A2650" s="5">
        <v>2591</v>
      </c>
      <c r="B2650" s="924"/>
      <c r="D2650" s="2" t="str">
        <f t="shared" si="40"/>
        <v>OK</v>
      </c>
    </row>
    <row r="2651" spans="1:4">
      <c r="A2651" s="5">
        <v>2592</v>
      </c>
      <c r="B2651" s="924"/>
      <c r="D2651" s="2" t="str">
        <f t="shared" si="40"/>
        <v>OK</v>
      </c>
    </row>
    <row r="2652" spans="1:4">
      <c r="A2652" s="5">
        <v>2593</v>
      </c>
      <c r="B2652" s="924"/>
      <c r="D2652" s="2" t="str">
        <f t="shared" si="40"/>
        <v>OK</v>
      </c>
    </row>
    <row r="2653" spans="1:4">
      <c r="A2653">
        <v>2594</v>
      </c>
      <c r="B2653" s="924">
        <f>'Acct Summary 7-9'!H4</f>
        <v>58416</v>
      </c>
      <c r="D2653" s="2" t="str">
        <f t="shared" si="40"/>
        <v>Error?</v>
      </c>
    </row>
    <row r="2654" spans="1:4">
      <c r="A2654">
        <v>2595</v>
      </c>
      <c r="B2654" s="924">
        <f>'Acct Summary 7-9'!H6</f>
        <v>0</v>
      </c>
      <c r="D2654" s="2" t="str">
        <f t="shared" si="40"/>
        <v>Error?</v>
      </c>
    </row>
    <row r="2655" spans="1:4">
      <c r="A2655">
        <v>2596</v>
      </c>
      <c r="B2655" s="924">
        <f>'Acct Summary 7-9'!H7</f>
        <v>948363</v>
      </c>
      <c r="C2655" s="2" t="s">
        <v>512</v>
      </c>
      <c r="D2655" s="2" t="str">
        <f t="shared" si="40"/>
        <v>Error?</v>
      </c>
    </row>
    <row r="2656" spans="1:4">
      <c r="A2656">
        <v>2597</v>
      </c>
      <c r="B2656" s="924">
        <f>'Acct Summary 7-9'!H8</f>
        <v>1006779</v>
      </c>
      <c r="C2656" s="2" t="s">
        <v>512</v>
      </c>
      <c r="D2656" s="2" t="str">
        <f t="shared" si="40"/>
        <v>Error?</v>
      </c>
    </row>
    <row r="2657" spans="1:4">
      <c r="A2657">
        <v>2598</v>
      </c>
      <c r="B2657" s="924">
        <f>'Acct Summary 7-9'!H13</f>
        <v>1170021</v>
      </c>
      <c r="C2657" s="2" t="s">
        <v>512</v>
      </c>
      <c r="D2657" s="2" t="str">
        <f t="shared" si="40"/>
        <v>Error?</v>
      </c>
    </row>
    <row r="2658" spans="1:4">
      <c r="A2658">
        <v>2599</v>
      </c>
      <c r="B2658" s="924">
        <f>'Acct Summary 7-9'!H15</f>
        <v>0</v>
      </c>
      <c r="C2658" s="2" t="s">
        <v>512</v>
      </c>
      <c r="D2658" s="2" t="str">
        <f t="shared" si="40"/>
        <v>Error?</v>
      </c>
    </row>
    <row r="2659" spans="1:4">
      <c r="A2659">
        <v>2600</v>
      </c>
      <c r="B2659" s="924">
        <f>'Acct Summary 7-9'!H17</f>
        <v>1170021</v>
      </c>
      <c r="C2659" s="2" t="s">
        <v>512</v>
      </c>
      <c r="D2659" s="2" t="str">
        <f t="shared" si="40"/>
        <v>Error?</v>
      </c>
    </row>
    <row r="2660" spans="1:4">
      <c r="A2660">
        <v>2601</v>
      </c>
      <c r="B2660" s="924">
        <f>'Acct Summary 7-9'!H20</f>
        <v>-163242</v>
      </c>
      <c r="C2660" s="2" t="s">
        <v>512</v>
      </c>
      <c r="D2660" s="2" t="str">
        <f t="shared" si="40"/>
        <v>Error?</v>
      </c>
    </row>
    <row r="2661" spans="1:4">
      <c r="A2661">
        <v>2602</v>
      </c>
      <c r="B2661" s="924">
        <f>'Acct Summary 7-9'!H80</f>
        <v>0</v>
      </c>
      <c r="C2661" s="2" t="s">
        <v>512</v>
      </c>
      <c r="D2661" s="2" t="str">
        <f t="shared" si="40"/>
        <v>Error?</v>
      </c>
    </row>
    <row r="2662" spans="1:4">
      <c r="A2662" s="5">
        <v>2603</v>
      </c>
      <c r="B2662" s="924"/>
      <c r="C2662" s="2" t="s">
        <v>512</v>
      </c>
      <c r="D2662" s="2" t="str">
        <f t="shared" si="40"/>
        <v>OK</v>
      </c>
    </row>
    <row r="2663" spans="1:4">
      <c r="A2663" s="5">
        <v>2604</v>
      </c>
      <c r="B2663" s="924"/>
      <c r="D2663" s="2" t="str">
        <f t="shared" si="40"/>
        <v>OK</v>
      </c>
    </row>
    <row r="2664" spans="1:4">
      <c r="A2664" s="5">
        <v>2605</v>
      </c>
      <c r="B2664" s="924"/>
      <c r="D2664" s="2" t="str">
        <f t="shared" si="40"/>
        <v>OK</v>
      </c>
    </row>
    <row r="2665" spans="1:4">
      <c r="A2665" s="5">
        <v>2606</v>
      </c>
      <c r="B2665" s="924"/>
      <c r="D2665" s="2" t="str">
        <f t="shared" si="40"/>
        <v>OK</v>
      </c>
    </row>
    <row r="2666" spans="1:4">
      <c r="A2666" s="5">
        <v>2607</v>
      </c>
      <c r="B2666" s="924"/>
      <c r="D2666" s="2" t="str">
        <f t="shared" si="40"/>
        <v>OK</v>
      </c>
    </row>
    <row r="2667" spans="1:4">
      <c r="A2667" s="5">
        <v>2608</v>
      </c>
      <c r="B2667" s="924"/>
      <c r="D2667" s="2" t="str">
        <f t="shared" si="40"/>
        <v>OK</v>
      </c>
    </row>
    <row r="2668" spans="1:4">
      <c r="A2668" s="5">
        <v>2609</v>
      </c>
      <c r="B2668" s="924"/>
      <c r="D2668" s="2" t="str">
        <f t="shared" si="40"/>
        <v>OK</v>
      </c>
    </row>
    <row r="2669" spans="1:4">
      <c r="A2669" s="5">
        <v>2610</v>
      </c>
      <c r="B2669" s="924"/>
      <c r="D2669" s="2" t="str">
        <f t="shared" si="40"/>
        <v>OK</v>
      </c>
    </row>
    <row r="2670" spans="1:4">
      <c r="A2670" s="5">
        <v>2611</v>
      </c>
      <c r="B2670" s="924"/>
      <c r="D2670" s="2" t="str">
        <f t="shared" si="40"/>
        <v>OK</v>
      </c>
    </row>
    <row r="2671" spans="1:4">
      <c r="A2671" s="5">
        <v>2612</v>
      </c>
      <c r="B2671" s="924"/>
      <c r="D2671" s="2" t="str">
        <f t="shared" si="40"/>
        <v>OK</v>
      </c>
    </row>
    <row r="2672" spans="1:4">
      <c r="A2672" s="5">
        <v>2613</v>
      </c>
      <c r="B2672" s="924"/>
      <c r="D2672" s="2" t="str">
        <f t="shared" si="40"/>
        <v>OK</v>
      </c>
    </row>
    <row r="2673" spans="1:4">
      <c r="A2673" s="5">
        <v>2614</v>
      </c>
      <c r="B2673" s="924"/>
      <c r="D2673" s="2" t="str">
        <f t="shared" si="40"/>
        <v>OK</v>
      </c>
    </row>
    <row r="2674" spans="1:4">
      <c r="A2674" s="5">
        <v>2615</v>
      </c>
      <c r="B2674" s="924"/>
      <c r="D2674" s="2" t="str">
        <f t="shared" si="40"/>
        <v>OK</v>
      </c>
    </row>
    <row r="2675" spans="1:4">
      <c r="A2675" s="5">
        <v>2616</v>
      </c>
      <c r="B2675" s="924"/>
      <c r="D2675" s="2" t="str">
        <f t="shared" si="40"/>
        <v>OK</v>
      </c>
    </row>
    <row r="2676" spans="1:4">
      <c r="A2676" s="5">
        <v>2617</v>
      </c>
      <c r="B2676" s="924"/>
      <c r="D2676" s="2" t="str">
        <f t="shared" si="40"/>
        <v>OK</v>
      </c>
    </row>
    <row r="2677" spans="1:4">
      <c r="A2677" s="5">
        <v>2618</v>
      </c>
      <c r="B2677" s="924"/>
      <c r="D2677" s="2" t="str">
        <f t="shared" si="40"/>
        <v>OK</v>
      </c>
    </row>
    <row r="2678" spans="1:4">
      <c r="A2678" s="5">
        <v>2619</v>
      </c>
      <c r="B2678" s="924"/>
      <c r="D2678" s="2" t="str">
        <f t="shared" si="40"/>
        <v>OK</v>
      </c>
    </row>
    <row r="2679" spans="1:4">
      <c r="A2679" s="5">
        <v>2620</v>
      </c>
      <c r="B2679" s="924"/>
      <c r="D2679" s="2" t="str">
        <f t="shared" si="40"/>
        <v>OK</v>
      </c>
    </row>
    <row r="2680" spans="1:4">
      <c r="A2680" s="5">
        <v>2621</v>
      </c>
      <c r="B2680" s="924"/>
      <c r="D2680" s="2" t="str">
        <f t="shared" si="40"/>
        <v>OK</v>
      </c>
    </row>
    <row r="2681" spans="1:4">
      <c r="A2681" s="5">
        <v>2622</v>
      </c>
      <c r="B2681" s="924"/>
      <c r="D2681" s="2" t="str">
        <f t="shared" si="40"/>
        <v>OK</v>
      </c>
    </row>
    <row r="2682" spans="1:4">
      <c r="A2682" s="5">
        <v>2623</v>
      </c>
      <c r="B2682" s="924"/>
      <c r="D2682" s="2" t="str">
        <f t="shared" si="40"/>
        <v>OK</v>
      </c>
    </row>
    <row r="2683" spans="1:4">
      <c r="A2683" s="5">
        <v>2624</v>
      </c>
      <c r="B2683" s="924"/>
      <c r="D2683" s="2" t="str">
        <f t="shared" si="40"/>
        <v>OK</v>
      </c>
    </row>
    <row r="2684" spans="1:4">
      <c r="A2684" s="5">
        <v>2625</v>
      </c>
      <c r="B2684" s="924"/>
      <c r="D2684" s="2" t="str">
        <f t="shared" si="40"/>
        <v>OK</v>
      </c>
    </row>
    <row r="2685" spans="1:4">
      <c r="A2685" s="5">
        <v>2626</v>
      </c>
      <c r="B2685" s="924"/>
      <c r="D2685" s="2" t="str">
        <f t="shared" ref="D2685:D2748" si="41">IF(ISBLANK(B2685),"OK",IF(A2685-B2685=0,"OK","Error?"))</f>
        <v>OK</v>
      </c>
    </row>
    <row r="2686" spans="1:4">
      <c r="A2686" s="5">
        <v>2627</v>
      </c>
      <c r="B2686" s="924"/>
      <c r="D2686" s="2" t="str">
        <f t="shared" si="41"/>
        <v>OK</v>
      </c>
    </row>
    <row r="2687" spans="1:4">
      <c r="A2687" s="5">
        <v>2628</v>
      </c>
      <c r="B2687" s="924"/>
      <c r="D2687" s="2" t="str">
        <f t="shared" si="41"/>
        <v>OK</v>
      </c>
    </row>
    <row r="2688" spans="1:4">
      <c r="A2688" s="5">
        <v>2629</v>
      </c>
      <c r="B2688" s="924"/>
      <c r="D2688" s="2" t="str">
        <f t="shared" si="41"/>
        <v>OK</v>
      </c>
    </row>
    <row r="2689" spans="1:4">
      <c r="A2689" s="5">
        <v>2630</v>
      </c>
      <c r="B2689" s="924"/>
      <c r="D2689" s="2" t="str">
        <f t="shared" si="41"/>
        <v>OK</v>
      </c>
    </row>
    <row r="2690" spans="1:4">
      <c r="A2690" s="5">
        <v>2631</v>
      </c>
      <c r="B2690" s="924"/>
      <c r="D2690" s="2" t="str">
        <f t="shared" si="41"/>
        <v>OK</v>
      </c>
    </row>
    <row r="2691" spans="1:4">
      <c r="A2691" s="5">
        <v>2632</v>
      </c>
      <c r="B2691" s="924"/>
      <c r="D2691" s="2" t="str">
        <f t="shared" si="41"/>
        <v>OK</v>
      </c>
    </row>
    <row r="2692" spans="1:4">
      <c r="A2692" s="5">
        <v>2633</v>
      </c>
      <c r="B2692" s="924"/>
      <c r="D2692" s="2" t="str">
        <f t="shared" si="41"/>
        <v>OK</v>
      </c>
    </row>
    <row r="2693" spans="1:4">
      <c r="A2693" s="5">
        <v>2634</v>
      </c>
      <c r="B2693" s="924"/>
      <c r="D2693" s="2" t="str">
        <f t="shared" si="41"/>
        <v>OK</v>
      </c>
    </row>
    <row r="2694" spans="1:4">
      <c r="A2694" s="5">
        <v>2635</v>
      </c>
      <c r="B2694" s="924"/>
      <c r="D2694" s="2" t="str">
        <f t="shared" si="41"/>
        <v>OK</v>
      </c>
    </row>
    <row r="2695" spans="1:4">
      <c r="A2695" s="5">
        <v>2636</v>
      </c>
      <c r="B2695" s="924"/>
      <c r="D2695" s="2" t="str">
        <f t="shared" si="41"/>
        <v>OK</v>
      </c>
    </row>
    <row r="2696" spans="1:4">
      <c r="A2696" s="5">
        <v>2637</v>
      </c>
      <c r="B2696" s="924"/>
      <c r="D2696" s="2" t="str">
        <f t="shared" si="41"/>
        <v>OK</v>
      </c>
    </row>
    <row r="2697" spans="1:4">
      <c r="A2697" s="5">
        <v>2638</v>
      </c>
      <c r="B2697" s="924"/>
      <c r="D2697" s="2" t="str">
        <f t="shared" si="41"/>
        <v>OK</v>
      </c>
    </row>
    <row r="2698" spans="1:4">
      <c r="A2698" s="5">
        <v>2639</v>
      </c>
      <c r="B2698" s="924"/>
      <c r="D2698" s="2" t="str">
        <f t="shared" si="41"/>
        <v>OK</v>
      </c>
    </row>
    <row r="2699" spans="1:4">
      <c r="A2699" s="5">
        <v>2640</v>
      </c>
      <c r="B2699" s="924"/>
      <c r="D2699" s="2" t="str">
        <f t="shared" si="41"/>
        <v>OK</v>
      </c>
    </row>
    <row r="2700" spans="1:4">
      <c r="A2700" s="5">
        <v>2641</v>
      </c>
      <c r="B2700" s="924"/>
      <c r="D2700" s="2" t="str">
        <f t="shared" si="41"/>
        <v>OK</v>
      </c>
    </row>
    <row r="2701" spans="1:4">
      <c r="A2701" s="5">
        <v>2642</v>
      </c>
      <c r="B2701" s="924"/>
      <c r="D2701" s="2" t="str">
        <f t="shared" si="41"/>
        <v>OK</v>
      </c>
    </row>
    <row r="2702" spans="1:4">
      <c r="A2702" s="5">
        <v>2643</v>
      </c>
      <c r="B2702" s="924"/>
      <c r="D2702" s="2" t="str">
        <f t="shared" si="41"/>
        <v>OK</v>
      </c>
    </row>
    <row r="2703" spans="1:4">
      <c r="A2703" s="5">
        <v>2644</v>
      </c>
      <c r="B2703" s="924"/>
      <c r="D2703" s="2" t="str">
        <f t="shared" si="41"/>
        <v>OK</v>
      </c>
    </row>
    <row r="2704" spans="1:4">
      <c r="A2704" s="5">
        <v>2645</v>
      </c>
      <c r="B2704" s="924"/>
      <c r="D2704" s="2" t="str">
        <f t="shared" si="41"/>
        <v>OK</v>
      </c>
    </row>
    <row r="2705" spans="1:4">
      <c r="A2705" s="5">
        <v>2646</v>
      </c>
      <c r="B2705" s="924"/>
      <c r="D2705" s="2" t="str">
        <f t="shared" si="41"/>
        <v>OK</v>
      </c>
    </row>
    <row r="2706" spans="1:4">
      <c r="A2706" s="5">
        <v>2647</v>
      </c>
      <c r="B2706" s="924"/>
      <c r="D2706" s="2" t="str">
        <f t="shared" si="41"/>
        <v>OK</v>
      </c>
    </row>
    <row r="2707" spans="1:4">
      <c r="A2707" s="5">
        <v>2648</v>
      </c>
      <c r="B2707" s="924"/>
      <c r="D2707" s="2" t="str">
        <f t="shared" si="41"/>
        <v>OK</v>
      </c>
    </row>
    <row r="2708" spans="1:4">
      <c r="A2708" s="5">
        <v>2649</v>
      </c>
      <c r="B2708" s="924"/>
      <c r="D2708" s="2" t="str">
        <f t="shared" si="41"/>
        <v>OK</v>
      </c>
    </row>
    <row r="2709" spans="1:4">
      <c r="A2709" s="5">
        <v>2650</v>
      </c>
      <c r="B2709" s="924"/>
      <c r="D2709" s="2" t="str">
        <f t="shared" si="41"/>
        <v>OK</v>
      </c>
    </row>
    <row r="2710" spans="1:4">
      <c r="A2710" s="5">
        <v>2651</v>
      </c>
      <c r="B2710" s="924"/>
      <c r="D2710" s="2" t="str">
        <f t="shared" si="41"/>
        <v>OK</v>
      </c>
    </row>
    <row r="2711" spans="1:4">
      <c r="A2711" s="5">
        <v>2652</v>
      </c>
      <c r="B2711" s="924"/>
      <c r="D2711" s="2" t="str">
        <f t="shared" si="41"/>
        <v>OK</v>
      </c>
    </row>
    <row r="2712" spans="1:4">
      <c r="A2712" s="5">
        <v>2653</v>
      </c>
      <c r="B2712" s="924"/>
      <c r="D2712" s="2" t="str">
        <f t="shared" si="41"/>
        <v>OK</v>
      </c>
    </row>
    <row r="2713" spans="1:4">
      <c r="A2713" s="5">
        <v>2654</v>
      </c>
      <c r="B2713" s="924"/>
      <c r="D2713" s="2" t="str">
        <f t="shared" si="41"/>
        <v>OK</v>
      </c>
    </row>
    <row r="2714" spans="1:4">
      <c r="A2714" s="5">
        <v>2655</v>
      </c>
      <c r="B2714" s="924"/>
      <c r="D2714" s="2" t="str">
        <f t="shared" si="41"/>
        <v>OK</v>
      </c>
    </row>
    <row r="2715" spans="1:4">
      <c r="A2715" s="5">
        <v>2656</v>
      </c>
      <c r="B2715" s="924"/>
      <c r="D2715" s="2" t="str">
        <f t="shared" si="41"/>
        <v>OK</v>
      </c>
    </row>
    <row r="2716" spans="1:4">
      <c r="A2716">
        <v>2657</v>
      </c>
      <c r="B2716" s="924">
        <f>'Expenditures 16-24'!C53</f>
        <v>0</v>
      </c>
      <c r="D2716" s="2" t="str">
        <f t="shared" si="41"/>
        <v>Error?</v>
      </c>
    </row>
    <row r="2717" spans="1:4">
      <c r="A2717">
        <v>2658</v>
      </c>
      <c r="B2717" s="924">
        <f>'Expenditures 16-24'!D53</f>
        <v>0</v>
      </c>
      <c r="D2717" s="2" t="str">
        <f t="shared" si="41"/>
        <v>Error?</v>
      </c>
    </row>
    <row r="2718" spans="1:4">
      <c r="A2718">
        <v>2659</v>
      </c>
      <c r="B2718" s="924">
        <f>'Expenditures 16-24'!E53</f>
        <v>0</v>
      </c>
      <c r="D2718" s="2" t="str">
        <f t="shared" si="41"/>
        <v>Error?</v>
      </c>
    </row>
    <row r="2719" spans="1:4">
      <c r="A2719">
        <v>2660</v>
      </c>
      <c r="B2719" s="924">
        <f>'Expenditures 16-24'!F53</f>
        <v>0</v>
      </c>
      <c r="D2719" s="2" t="str">
        <f t="shared" si="41"/>
        <v>Error?</v>
      </c>
    </row>
    <row r="2720" spans="1:4">
      <c r="A2720">
        <v>2661</v>
      </c>
      <c r="B2720" s="924">
        <f>'Expenditures 16-24'!G53</f>
        <v>0</v>
      </c>
      <c r="D2720" s="2" t="str">
        <f t="shared" si="41"/>
        <v>Error?</v>
      </c>
    </row>
    <row r="2721" spans="1:5">
      <c r="A2721">
        <v>2662</v>
      </c>
      <c r="B2721" s="924">
        <f>'Expenditures 16-24'!H53</f>
        <v>0</v>
      </c>
      <c r="D2721" s="2" t="str">
        <f t="shared" si="41"/>
        <v>Error?</v>
      </c>
    </row>
    <row r="2722" spans="1:5">
      <c r="A2722">
        <v>2663</v>
      </c>
      <c r="B2722" s="924">
        <f>'Expenditures 16-24'!K53</f>
        <v>0</v>
      </c>
      <c r="D2722" s="2" t="str">
        <f t="shared" si="41"/>
        <v>Error?</v>
      </c>
    </row>
    <row r="2723" spans="1:5">
      <c r="A2723" s="1">
        <v>2664</v>
      </c>
      <c r="B2723" s="924">
        <f>'Expenditures 16-24'!D251</f>
        <v>0</v>
      </c>
      <c r="D2723" s="2" t="str">
        <f t="shared" si="41"/>
        <v>Error?</v>
      </c>
      <c r="E2723" s="4" t="s">
        <v>1777</v>
      </c>
    </row>
    <row r="2724" spans="1:5">
      <c r="A2724" s="1">
        <v>2665</v>
      </c>
      <c r="B2724" s="924">
        <f>'Expenditures 16-24'!K251</f>
        <v>0</v>
      </c>
      <c r="C2724" s="2" t="s">
        <v>512</v>
      </c>
      <c r="D2724" s="2" t="str">
        <f t="shared" si="41"/>
        <v>Error?</v>
      </c>
      <c r="E2724" s="4" t="s">
        <v>1777</v>
      </c>
    </row>
    <row r="2725" spans="1:5">
      <c r="A2725">
        <v>2666</v>
      </c>
      <c r="B2725" s="924">
        <f>'Short-Term Long-Term Debt 26'!C4</f>
        <v>0</v>
      </c>
      <c r="D2725" s="2" t="str">
        <f t="shared" si="41"/>
        <v>Error?</v>
      </c>
    </row>
    <row r="2726" spans="1:5">
      <c r="A2726">
        <v>2667</v>
      </c>
      <c r="B2726" s="924">
        <f>'Short-Term Long-Term Debt 26'!C25</f>
        <v>0</v>
      </c>
      <c r="C2726" s="2" t="s">
        <v>512</v>
      </c>
      <c r="D2726" s="2" t="str">
        <f t="shared" si="41"/>
        <v>Error?</v>
      </c>
    </row>
    <row r="2727" spans="1:5">
      <c r="A2727">
        <v>2668</v>
      </c>
      <c r="B2727" s="924">
        <f>'Short-Term Long-Term Debt 26'!D4</f>
        <v>0</v>
      </c>
      <c r="D2727" s="2" t="str">
        <f t="shared" si="41"/>
        <v>Error?</v>
      </c>
    </row>
    <row r="2728" spans="1:5">
      <c r="A2728">
        <v>2669</v>
      </c>
      <c r="B2728" s="924">
        <f>'Short-Term Long-Term Debt 26'!D25</f>
        <v>0</v>
      </c>
      <c r="D2728" s="2" t="str">
        <f t="shared" si="41"/>
        <v>Error?</v>
      </c>
    </row>
    <row r="2729" spans="1:5">
      <c r="A2729">
        <v>2670</v>
      </c>
      <c r="B2729" s="924">
        <f>'Short-Term Long-Term Debt 26'!E4</f>
        <v>0</v>
      </c>
      <c r="D2729" s="2" t="str">
        <f t="shared" si="41"/>
        <v>Error?</v>
      </c>
    </row>
    <row r="2730" spans="1:5">
      <c r="A2730">
        <v>2671</v>
      </c>
      <c r="B2730" s="924">
        <f>'Short-Term Long-Term Debt 26'!E25</f>
        <v>0</v>
      </c>
      <c r="D2730" s="2" t="str">
        <f t="shared" si="41"/>
        <v>Error?</v>
      </c>
    </row>
    <row r="2731" spans="1:5">
      <c r="A2731">
        <v>2672</v>
      </c>
      <c r="B2731" s="924">
        <f>'Short-Term Long-Term Debt 26'!F4</f>
        <v>0</v>
      </c>
      <c r="D2731" s="2" t="str">
        <f t="shared" si="41"/>
        <v>Error?</v>
      </c>
    </row>
    <row r="2732" spans="1:5">
      <c r="A2732">
        <v>2673</v>
      </c>
      <c r="B2732" s="924">
        <f>'Short-Term Long-Term Debt 26'!F25</f>
        <v>0</v>
      </c>
      <c r="D2732" s="2" t="str">
        <f t="shared" si="41"/>
        <v>Error?</v>
      </c>
    </row>
    <row r="2733" spans="1:5">
      <c r="A2733" s="5">
        <v>2674</v>
      </c>
      <c r="B2733" s="924"/>
      <c r="C2733" s="2" t="s">
        <v>512</v>
      </c>
      <c r="D2733" s="2" t="str">
        <f t="shared" si="41"/>
        <v>OK</v>
      </c>
    </row>
    <row r="2734" spans="1:5">
      <c r="A2734" s="5">
        <v>2675</v>
      </c>
      <c r="B2734" s="924"/>
      <c r="C2734" s="2" t="s">
        <v>512</v>
      </c>
      <c r="D2734" s="2" t="str">
        <f t="shared" si="41"/>
        <v>OK</v>
      </c>
    </row>
    <row r="2735" spans="1:5">
      <c r="A2735" s="5">
        <v>2676</v>
      </c>
      <c r="B2735" s="924"/>
      <c r="D2735" s="2" t="str">
        <f t="shared" si="41"/>
        <v>OK</v>
      </c>
    </row>
    <row r="2736" spans="1:5">
      <c r="A2736" s="5">
        <v>2677</v>
      </c>
      <c r="B2736" s="924"/>
      <c r="D2736" s="2" t="str">
        <f t="shared" si="41"/>
        <v>OK</v>
      </c>
    </row>
    <row r="2737" spans="1:5">
      <c r="A2737" s="5">
        <v>2678</v>
      </c>
      <c r="B2737" s="924"/>
      <c r="D2737" s="2" t="str">
        <f t="shared" si="41"/>
        <v>OK</v>
      </c>
    </row>
    <row r="2738" spans="1:5">
      <c r="A2738" s="5">
        <v>2679</v>
      </c>
      <c r="B2738" s="924"/>
      <c r="D2738" s="2" t="str">
        <f t="shared" si="41"/>
        <v>OK</v>
      </c>
    </row>
    <row r="2739" spans="1:5">
      <c r="A2739" s="5">
        <v>2680</v>
      </c>
      <c r="B2739" s="924"/>
      <c r="D2739" s="2" t="str">
        <f t="shared" si="41"/>
        <v>OK</v>
      </c>
    </row>
    <row r="2740" spans="1:5">
      <c r="A2740" s="5">
        <v>2681</v>
      </c>
      <c r="B2740" s="924"/>
      <c r="D2740" s="2" t="str">
        <f t="shared" si="41"/>
        <v>OK</v>
      </c>
    </row>
    <row r="2741" spans="1:5">
      <c r="A2741" s="5">
        <v>2682</v>
      </c>
      <c r="B2741" s="924"/>
      <c r="D2741" s="2" t="str">
        <f t="shared" si="41"/>
        <v>OK</v>
      </c>
    </row>
    <row r="2742" spans="1:5">
      <c r="A2742" s="5">
        <v>2683</v>
      </c>
      <c r="B2742" s="924"/>
      <c r="D2742" s="2" t="str">
        <f t="shared" si="41"/>
        <v>OK</v>
      </c>
      <c r="E2742" s="4" t="s">
        <v>118</v>
      </c>
    </row>
    <row r="2743" spans="1:5">
      <c r="A2743" s="5">
        <v>2684</v>
      </c>
      <c r="B2743" s="924"/>
      <c r="D2743" s="2" t="str">
        <f t="shared" si="41"/>
        <v>OK</v>
      </c>
    </row>
    <row r="2744" spans="1:5">
      <c r="A2744" s="5">
        <v>2685</v>
      </c>
      <c r="B2744" s="924"/>
      <c r="D2744" s="2" t="str">
        <f t="shared" si="41"/>
        <v>OK</v>
      </c>
    </row>
    <row r="2745" spans="1:5">
      <c r="A2745" s="5">
        <v>2686</v>
      </c>
      <c r="B2745" s="924"/>
      <c r="D2745" s="2" t="str">
        <f t="shared" si="41"/>
        <v>OK</v>
      </c>
    </row>
    <row r="2746" spans="1:5">
      <c r="A2746" s="5">
        <v>2687</v>
      </c>
      <c r="B2746" s="924"/>
      <c r="D2746" s="2" t="str">
        <f t="shared" si="41"/>
        <v>OK</v>
      </c>
    </row>
    <row r="2747" spans="1:5">
      <c r="A2747" s="5">
        <v>2688</v>
      </c>
      <c r="B2747" s="924"/>
      <c r="D2747" s="2" t="str">
        <f t="shared" si="41"/>
        <v>OK</v>
      </c>
    </row>
    <row r="2748" spans="1:5">
      <c r="A2748" s="5">
        <v>2689</v>
      </c>
      <c r="B2748" s="924"/>
      <c r="D2748" s="2" t="str">
        <f t="shared" si="41"/>
        <v>OK</v>
      </c>
    </row>
    <row r="2749" spans="1:5">
      <c r="A2749" s="5">
        <v>2690</v>
      </c>
      <c r="B2749" s="924"/>
      <c r="D2749" s="2" t="str">
        <f t="shared" ref="D2749:D2812" si="42">IF(ISBLANK(B2749),"OK",IF(A2749-B2749=0,"OK","Error?"))</f>
        <v>OK</v>
      </c>
    </row>
    <row r="2750" spans="1:5">
      <c r="A2750" s="5">
        <v>2691</v>
      </c>
      <c r="B2750" s="924"/>
      <c r="D2750" s="2" t="str">
        <f t="shared" si="42"/>
        <v>OK</v>
      </c>
    </row>
    <row r="2751" spans="1:5">
      <c r="A2751" s="5">
        <v>2692</v>
      </c>
      <c r="B2751" s="924"/>
      <c r="D2751" s="2" t="str">
        <f t="shared" si="42"/>
        <v>OK</v>
      </c>
    </row>
    <row r="2752" spans="1:5">
      <c r="A2752" s="5">
        <v>2693</v>
      </c>
      <c r="B2752" s="924"/>
      <c r="D2752" s="2" t="str">
        <f t="shared" si="42"/>
        <v>OK</v>
      </c>
    </row>
    <row r="2753" spans="1:4">
      <c r="A2753" s="5">
        <v>2694</v>
      </c>
      <c r="B2753" s="924"/>
      <c r="D2753" s="2" t="str">
        <f t="shared" si="42"/>
        <v>OK</v>
      </c>
    </row>
    <row r="2754" spans="1:4">
      <c r="A2754" s="5">
        <v>2695</v>
      </c>
      <c r="B2754" s="924"/>
      <c r="D2754" s="2" t="str">
        <f t="shared" si="42"/>
        <v>OK</v>
      </c>
    </row>
    <row r="2755" spans="1:4">
      <c r="A2755">
        <v>2696</v>
      </c>
      <c r="B2755" s="924">
        <f>'Acct Summary 7-9'!C28</f>
        <v>0</v>
      </c>
      <c r="D2755" s="2" t="str">
        <f t="shared" si="42"/>
        <v>Error?</v>
      </c>
    </row>
    <row r="2756" spans="1:4">
      <c r="A2756">
        <v>2697</v>
      </c>
      <c r="B2756" s="924">
        <f>'Acct Summary 7-9'!D28</f>
        <v>0</v>
      </c>
      <c r="D2756" s="2" t="str">
        <f t="shared" si="42"/>
        <v>Error?</v>
      </c>
    </row>
    <row r="2757" spans="1:4">
      <c r="A2757" s="5">
        <v>2698</v>
      </c>
      <c r="B2757" s="924"/>
      <c r="D2757" s="2" t="str">
        <f t="shared" si="42"/>
        <v>OK</v>
      </c>
    </row>
    <row r="2758" spans="1:4">
      <c r="A2758">
        <v>2699</v>
      </c>
      <c r="B2758" s="924">
        <f>'Acct Summary 7-9'!E28</f>
        <v>0</v>
      </c>
      <c r="D2758" s="2" t="str">
        <f t="shared" si="42"/>
        <v>Error?</v>
      </c>
    </row>
    <row r="2759" spans="1:4">
      <c r="A2759" s="5">
        <v>2700</v>
      </c>
      <c r="B2759" s="924"/>
      <c r="D2759" s="2" t="str">
        <f t="shared" si="42"/>
        <v>OK</v>
      </c>
    </row>
    <row r="2760" spans="1:4">
      <c r="A2760">
        <v>2701</v>
      </c>
      <c r="B2760" s="924">
        <f>'Acct Summary 7-9'!F26</f>
        <v>0</v>
      </c>
      <c r="D2760" s="2" t="str">
        <f t="shared" si="42"/>
        <v>Error?</v>
      </c>
    </row>
    <row r="2761" spans="1:4">
      <c r="A2761">
        <v>2702</v>
      </c>
      <c r="B2761" s="924">
        <f>'Acct Summary 7-9'!F28</f>
        <v>0</v>
      </c>
      <c r="D2761" s="2" t="str">
        <f t="shared" si="42"/>
        <v>Error?</v>
      </c>
    </row>
    <row r="2762" spans="1:4">
      <c r="A2762" s="5">
        <v>2703</v>
      </c>
      <c r="B2762" s="924"/>
      <c r="D2762" s="2" t="str">
        <f t="shared" si="42"/>
        <v>OK</v>
      </c>
    </row>
    <row r="2763" spans="1:4">
      <c r="A2763" s="5">
        <v>2704</v>
      </c>
      <c r="B2763" s="924"/>
      <c r="D2763" s="2" t="str">
        <f t="shared" si="42"/>
        <v>OK</v>
      </c>
    </row>
    <row r="2764" spans="1:4">
      <c r="A2764">
        <v>2705</v>
      </c>
      <c r="B2764" s="924">
        <f>'Acct Summary 7-9'!G28</f>
        <v>0</v>
      </c>
      <c r="D2764" s="2" t="str">
        <f t="shared" si="42"/>
        <v>Error?</v>
      </c>
    </row>
    <row r="2765" spans="1:4">
      <c r="A2765" s="5">
        <v>2706</v>
      </c>
      <c r="B2765" s="924"/>
      <c r="D2765" s="2" t="str">
        <f t="shared" si="42"/>
        <v>OK</v>
      </c>
    </row>
    <row r="2766" spans="1:4">
      <c r="A2766" s="5">
        <v>2707</v>
      </c>
      <c r="B2766" s="924"/>
      <c r="D2766" s="2" t="str">
        <f t="shared" si="42"/>
        <v>OK</v>
      </c>
    </row>
    <row r="2767" spans="1:4">
      <c r="A2767">
        <v>2708</v>
      </c>
      <c r="B2767" s="924">
        <f>'Acct Summary 7-9'!H28</f>
        <v>0</v>
      </c>
      <c r="D2767" s="2" t="str">
        <f t="shared" si="42"/>
        <v>Error?</v>
      </c>
    </row>
    <row r="2768" spans="1:4">
      <c r="A2768" s="5">
        <v>2709</v>
      </c>
      <c r="B2768" s="924"/>
      <c r="D2768" s="2" t="str">
        <f t="shared" si="42"/>
        <v>OK</v>
      </c>
    </row>
    <row r="2769" spans="1:4">
      <c r="A2769" s="5">
        <v>2710</v>
      </c>
      <c r="B2769" s="924"/>
      <c r="D2769" s="2" t="str">
        <f t="shared" si="42"/>
        <v>OK</v>
      </c>
    </row>
    <row r="2770" spans="1:4">
      <c r="A2770">
        <v>2711</v>
      </c>
      <c r="B2770" s="924">
        <f>'Acct Summary 7-9'!I28</f>
        <v>0</v>
      </c>
      <c r="D2770" s="2" t="str">
        <f t="shared" si="42"/>
        <v>Error?</v>
      </c>
    </row>
    <row r="2771" spans="1:4">
      <c r="A2771" s="5">
        <v>2712</v>
      </c>
      <c r="B2771" s="924"/>
      <c r="D2771" s="2" t="str">
        <f t="shared" si="42"/>
        <v>OK</v>
      </c>
    </row>
    <row r="2772" spans="1:4">
      <c r="A2772" s="5">
        <v>2713</v>
      </c>
      <c r="B2772" s="924"/>
      <c r="D2772" s="2" t="str">
        <f t="shared" si="42"/>
        <v>OK</v>
      </c>
    </row>
    <row r="2773" spans="1:4">
      <c r="A2773" s="5">
        <v>2714</v>
      </c>
      <c r="B2773" s="924"/>
      <c r="D2773" s="2" t="str">
        <f t="shared" si="42"/>
        <v>OK</v>
      </c>
    </row>
    <row r="2774" spans="1:4">
      <c r="A2774" s="5">
        <v>2715</v>
      </c>
      <c r="B2774" s="924"/>
      <c r="D2774" s="2" t="str">
        <f t="shared" si="42"/>
        <v>OK</v>
      </c>
    </row>
    <row r="2775" spans="1:4">
      <c r="A2775" s="5">
        <v>2716</v>
      </c>
      <c r="B2775" s="924"/>
      <c r="D2775" s="2" t="str">
        <f t="shared" si="42"/>
        <v>OK</v>
      </c>
    </row>
    <row r="2776" spans="1:4">
      <c r="A2776" s="5">
        <v>2717</v>
      </c>
      <c r="B2776" s="924"/>
      <c r="D2776" s="2" t="str">
        <f t="shared" si="42"/>
        <v>OK</v>
      </c>
    </row>
    <row r="2777" spans="1:4">
      <c r="A2777" s="5">
        <v>2718</v>
      </c>
      <c r="B2777" s="924"/>
      <c r="D2777" s="2" t="str">
        <f t="shared" si="42"/>
        <v>OK</v>
      </c>
    </row>
    <row r="2778" spans="1:4">
      <c r="A2778" s="5">
        <v>2719</v>
      </c>
      <c r="B2778" s="924"/>
      <c r="D2778" s="2" t="str">
        <f t="shared" si="42"/>
        <v>OK</v>
      </c>
    </row>
    <row r="2779" spans="1:4">
      <c r="A2779" s="5">
        <v>2720</v>
      </c>
      <c r="B2779" s="924"/>
      <c r="D2779" s="2" t="str">
        <f t="shared" si="42"/>
        <v>OK</v>
      </c>
    </row>
    <row r="2780" spans="1:4">
      <c r="A2780" s="5">
        <v>2721</v>
      </c>
      <c r="B2780" s="924"/>
      <c r="D2780" s="2" t="str">
        <f t="shared" si="42"/>
        <v>OK</v>
      </c>
    </row>
    <row r="2781" spans="1:4">
      <c r="A2781" s="5">
        <v>2722</v>
      </c>
      <c r="B2781" s="924"/>
      <c r="D2781" s="2" t="str">
        <f t="shared" si="42"/>
        <v>OK</v>
      </c>
    </row>
    <row r="2782" spans="1:4">
      <c r="A2782" s="5">
        <v>2723</v>
      </c>
      <c r="B2782" s="924"/>
      <c r="D2782" s="2" t="str">
        <f t="shared" si="42"/>
        <v>OK</v>
      </c>
    </row>
    <row r="2783" spans="1:4">
      <c r="A2783" s="5">
        <v>2724</v>
      </c>
      <c r="B2783" s="924"/>
      <c r="D2783" s="2" t="str">
        <f t="shared" si="42"/>
        <v>OK</v>
      </c>
    </row>
    <row r="2784" spans="1:4">
      <c r="A2784" s="5">
        <v>2725</v>
      </c>
      <c r="B2784" s="924"/>
      <c r="D2784" s="2" t="str">
        <f t="shared" si="42"/>
        <v>OK</v>
      </c>
    </row>
    <row r="2785" spans="1:4">
      <c r="A2785" s="5">
        <v>2726</v>
      </c>
      <c r="B2785" s="924"/>
      <c r="D2785" s="2" t="str">
        <f t="shared" si="42"/>
        <v>OK</v>
      </c>
    </row>
    <row r="2786" spans="1:4">
      <c r="A2786" s="5">
        <v>2727</v>
      </c>
      <c r="B2786" s="924"/>
      <c r="D2786" s="2" t="str">
        <f t="shared" si="42"/>
        <v>OK</v>
      </c>
    </row>
    <row r="2787" spans="1:4">
      <c r="A2787">
        <v>2728</v>
      </c>
      <c r="B2787" s="924">
        <f>'Expenditures 16-24'!E86</f>
        <v>14730</v>
      </c>
      <c r="D2787" s="2" t="str">
        <f t="shared" si="42"/>
        <v>Error?</v>
      </c>
    </row>
    <row r="2788" spans="1:4">
      <c r="A2788">
        <v>2729</v>
      </c>
      <c r="B2788" s="924">
        <f>'Expenditures 16-24'!E104</f>
        <v>14730</v>
      </c>
      <c r="D2788" s="2" t="str">
        <f t="shared" si="42"/>
        <v>Error?</v>
      </c>
    </row>
    <row r="2789" spans="1:4">
      <c r="A2789">
        <v>2730</v>
      </c>
      <c r="B2789" s="924">
        <f>'Expenditures 16-24'!H109</f>
        <v>0</v>
      </c>
      <c r="C2789" s="2" t="s">
        <v>512</v>
      </c>
      <c r="D2789" s="2" t="str">
        <f t="shared" si="42"/>
        <v>Error?</v>
      </c>
    </row>
    <row r="2790" spans="1:4">
      <c r="A2790">
        <v>2731</v>
      </c>
      <c r="B2790" s="924">
        <f>'Expenditures 16-24'!H110</f>
        <v>0</v>
      </c>
      <c r="C2790" s="2" t="s">
        <v>512</v>
      </c>
      <c r="D2790" s="2" t="str">
        <f t="shared" si="42"/>
        <v>Error?</v>
      </c>
    </row>
    <row r="2791" spans="1:4">
      <c r="A2791" s="5">
        <v>2732</v>
      </c>
      <c r="B2791" s="924"/>
      <c r="D2791" s="2" t="str">
        <f t="shared" si="42"/>
        <v>OK</v>
      </c>
    </row>
    <row r="2792" spans="1:4">
      <c r="A2792">
        <v>2733</v>
      </c>
      <c r="B2792" s="924">
        <f>'Acct Summary 7-9'!C50</f>
        <v>0</v>
      </c>
      <c r="D2792" s="2" t="str">
        <f t="shared" si="42"/>
        <v>Error?</v>
      </c>
    </row>
    <row r="2793" spans="1:4">
      <c r="A2793">
        <v>2734</v>
      </c>
      <c r="B2793" s="924">
        <f>'Expenditures 16-24'!K109</f>
        <v>0</v>
      </c>
      <c r="D2793" s="2" t="str">
        <f t="shared" si="42"/>
        <v>Error?</v>
      </c>
    </row>
    <row r="2794" spans="1:4">
      <c r="A2794">
        <v>2735</v>
      </c>
      <c r="B2794" s="924">
        <f>'Expenditures 16-24'!K110</f>
        <v>0</v>
      </c>
      <c r="D2794" s="2" t="str">
        <f t="shared" si="42"/>
        <v>Error?</v>
      </c>
    </row>
    <row r="2795" spans="1:4">
      <c r="A2795">
        <v>2736</v>
      </c>
      <c r="B2795" s="924">
        <f>'Expenditures 16-24'!C134</f>
        <v>0</v>
      </c>
      <c r="C2795" s="2" t="s">
        <v>512</v>
      </c>
      <c r="D2795" s="2" t="str">
        <f t="shared" si="42"/>
        <v>Error?</v>
      </c>
    </row>
    <row r="2796" spans="1:4">
      <c r="A2796">
        <v>2737</v>
      </c>
      <c r="B2796" s="924">
        <f>'Expenditures 16-24'!D134</f>
        <v>0</v>
      </c>
      <c r="C2796" s="2" t="s">
        <v>512</v>
      </c>
      <c r="D2796" s="2" t="str">
        <f t="shared" si="42"/>
        <v>Error?</v>
      </c>
    </row>
    <row r="2797" spans="1:4">
      <c r="A2797">
        <v>2738</v>
      </c>
      <c r="B2797" s="924">
        <f>'Expenditures 16-24'!E134</f>
        <v>0</v>
      </c>
      <c r="D2797" s="2" t="str">
        <f t="shared" si="42"/>
        <v>Error?</v>
      </c>
    </row>
    <row r="2798" spans="1:4">
      <c r="A2798">
        <v>2739</v>
      </c>
      <c r="B2798" s="924">
        <f>'Expenditures 16-24'!F134</f>
        <v>0</v>
      </c>
      <c r="D2798" s="2" t="str">
        <f t="shared" si="42"/>
        <v>Error?</v>
      </c>
    </row>
    <row r="2799" spans="1:4">
      <c r="A2799">
        <v>2740</v>
      </c>
      <c r="B2799" s="924">
        <f>'Expenditures 16-24'!G134</f>
        <v>0</v>
      </c>
      <c r="D2799" s="2" t="str">
        <f t="shared" si="42"/>
        <v>Error?</v>
      </c>
    </row>
    <row r="2800" spans="1:4">
      <c r="A2800">
        <v>2741</v>
      </c>
      <c r="B2800" s="924">
        <f>'Expenditures 16-24'!H134</f>
        <v>0</v>
      </c>
      <c r="D2800" s="2" t="str">
        <f t="shared" si="42"/>
        <v>Error?</v>
      </c>
    </row>
    <row r="2801" spans="1:4">
      <c r="A2801" s="5">
        <v>2742</v>
      </c>
      <c r="B2801" s="924"/>
      <c r="D2801" s="2" t="str">
        <f t="shared" si="42"/>
        <v>OK</v>
      </c>
    </row>
    <row r="2802" spans="1:4">
      <c r="A2802">
        <v>2743</v>
      </c>
      <c r="B2802" s="924"/>
      <c r="D2802" s="2" t="str">
        <f t="shared" si="42"/>
        <v>OK</v>
      </c>
    </row>
    <row r="2803" spans="1:4">
      <c r="A2803">
        <v>2744</v>
      </c>
      <c r="B2803" s="924">
        <f>'Expenditures 16-24'!K134</f>
        <v>0</v>
      </c>
      <c r="D2803" s="2" t="str">
        <f t="shared" si="42"/>
        <v>Error?</v>
      </c>
    </row>
    <row r="2804" spans="1:4">
      <c r="A2804">
        <v>2745</v>
      </c>
      <c r="B2804" s="924">
        <f>'Acct Summary 7-9'!D50</f>
        <v>0</v>
      </c>
      <c r="C2804" s="2" t="s">
        <v>512</v>
      </c>
      <c r="D2804" s="2" t="str">
        <f t="shared" si="42"/>
        <v>Error?</v>
      </c>
    </row>
    <row r="2805" spans="1:4">
      <c r="A2805">
        <v>2746</v>
      </c>
      <c r="B2805" s="924">
        <f>'Expenditures 16-24'!H148</f>
        <v>0</v>
      </c>
      <c r="C2805" s="2" t="s">
        <v>512</v>
      </c>
      <c r="D2805" s="2" t="str">
        <f t="shared" si="42"/>
        <v>Error?</v>
      </c>
    </row>
    <row r="2806" spans="1:4">
      <c r="A2806">
        <v>2747</v>
      </c>
      <c r="B2806" s="924">
        <f>'Expenditures 16-24'!H149</f>
        <v>0</v>
      </c>
      <c r="D2806" s="2" t="str">
        <f t="shared" si="42"/>
        <v>Error?</v>
      </c>
    </row>
    <row r="2807" spans="1:4">
      <c r="A2807" s="5">
        <v>2748</v>
      </c>
      <c r="B2807" s="924"/>
      <c r="D2807" s="2" t="str">
        <f t="shared" si="42"/>
        <v>OK</v>
      </c>
    </row>
    <row r="2808" spans="1:4">
      <c r="A2808">
        <v>2749</v>
      </c>
      <c r="B2808" s="924">
        <f>'Expenditures 16-24'!K148</f>
        <v>0</v>
      </c>
      <c r="D2808" s="2" t="str">
        <f t="shared" si="42"/>
        <v>Error?</v>
      </c>
    </row>
    <row r="2809" spans="1:4">
      <c r="A2809">
        <v>2750</v>
      </c>
      <c r="B2809" s="924">
        <f>'Expenditures 16-24'!K149</f>
        <v>0</v>
      </c>
      <c r="C2809" s="2" t="s">
        <v>512</v>
      </c>
      <c r="D2809" s="2" t="str">
        <f t="shared" si="42"/>
        <v>Error?</v>
      </c>
    </row>
    <row r="2810" spans="1:4">
      <c r="A2810">
        <v>2751</v>
      </c>
      <c r="B2810" s="924">
        <f>'Expenditures 16-24'!H169</f>
        <v>0</v>
      </c>
      <c r="C2810" s="2" t="s">
        <v>512</v>
      </c>
      <c r="D2810" s="2" t="str">
        <f t="shared" si="42"/>
        <v>Error?</v>
      </c>
    </row>
    <row r="2811" spans="1:4">
      <c r="A2811">
        <v>2752</v>
      </c>
      <c r="B2811" s="924">
        <f>'Expenditures 16-24'!H170</f>
        <v>0</v>
      </c>
      <c r="C2811" s="2" t="s">
        <v>512</v>
      </c>
      <c r="D2811" s="2" t="str">
        <f t="shared" si="42"/>
        <v>Error?</v>
      </c>
    </row>
    <row r="2812" spans="1:4">
      <c r="A2812" s="5">
        <v>2753</v>
      </c>
      <c r="B2812" s="924"/>
      <c r="D2812" s="2" t="str">
        <f t="shared" si="42"/>
        <v>OK</v>
      </c>
    </row>
    <row r="2813" spans="1:4">
      <c r="A2813" s="5">
        <v>2754</v>
      </c>
      <c r="B2813" s="924"/>
      <c r="D2813" s="2" t="str">
        <f t="shared" ref="D2813:D2876" si="43">IF(ISBLANK(B2813),"OK",IF(A2813-B2813=0,"OK","Error?"))</f>
        <v>OK</v>
      </c>
    </row>
    <row r="2814" spans="1:4">
      <c r="A2814" s="5">
        <v>2755</v>
      </c>
      <c r="B2814" s="924"/>
      <c r="D2814" s="2" t="str">
        <f t="shared" si="43"/>
        <v>OK</v>
      </c>
    </row>
    <row r="2815" spans="1:4">
      <c r="A2815">
        <v>2756</v>
      </c>
      <c r="B2815" s="924">
        <f>'Acct Summary 7-9'!E50</f>
        <v>0</v>
      </c>
      <c r="D2815" s="2" t="str">
        <f t="shared" si="43"/>
        <v>Error?</v>
      </c>
    </row>
    <row r="2816" spans="1:4">
      <c r="A2816">
        <v>2757</v>
      </c>
      <c r="B2816" s="924">
        <f>'Expenditures 16-24'!K169</f>
        <v>0</v>
      </c>
      <c r="C2816" s="2" t="s">
        <v>512</v>
      </c>
      <c r="D2816" s="2" t="str">
        <f t="shared" si="43"/>
        <v>Error?</v>
      </c>
    </row>
    <row r="2817" spans="1:4">
      <c r="A2817">
        <v>2758</v>
      </c>
      <c r="B2817" s="924">
        <f>'Expenditures 16-24'!K170</f>
        <v>0</v>
      </c>
      <c r="D2817" s="2" t="str">
        <f t="shared" si="43"/>
        <v>Error?</v>
      </c>
    </row>
    <row r="2818" spans="1:4">
      <c r="A2818">
        <v>2759</v>
      </c>
      <c r="B2818" s="924">
        <f>'Expenditures 16-24'!C189</f>
        <v>0</v>
      </c>
      <c r="C2818" s="2" t="s">
        <v>512</v>
      </c>
      <c r="D2818" s="2" t="str">
        <f t="shared" si="43"/>
        <v>Error?</v>
      </c>
    </row>
    <row r="2819" spans="1:4">
      <c r="A2819">
        <v>2760</v>
      </c>
      <c r="B2819" s="924">
        <f>'Expenditures 16-24'!D189</f>
        <v>0</v>
      </c>
      <c r="C2819" s="2" t="s">
        <v>512</v>
      </c>
      <c r="D2819" s="2" t="str">
        <f t="shared" si="43"/>
        <v>Error?</v>
      </c>
    </row>
    <row r="2820" spans="1:4">
      <c r="A2820">
        <v>2761</v>
      </c>
      <c r="B2820" s="924">
        <f>'Expenditures 16-24'!E189</f>
        <v>0</v>
      </c>
      <c r="D2820" s="2" t="str">
        <f t="shared" si="43"/>
        <v>Error?</v>
      </c>
    </row>
    <row r="2821" spans="1:4">
      <c r="A2821">
        <v>2762</v>
      </c>
      <c r="B2821" s="924">
        <f>'Expenditures 16-24'!E198</f>
        <v>0</v>
      </c>
      <c r="D2821" s="2" t="str">
        <f t="shared" si="43"/>
        <v>Error?</v>
      </c>
    </row>
    <row r="2822" spans="1:4">
      <c r="A2822">
        <v>2763</v>
      </c>
      <c r="B2822" s="924">
        <f>'Expenditures 16-24'!E199</f>
        <v>0</v>
      </c>
      <c r="D2822" s="2" t="str">
        <f t="shared" si="43"/>
        <v>Error?</v>
      </c>
    </row>
    <row r="2823" spans="1:4">
      <c r="A2823">
        <v>2764</v>
      </c>
      <c r="B2823" s="924">
        <f>'Expenditures 16-24'!F189</f>
        <v>0</v>
      </c>
      <c r="C2823" s="2" t="s">
        <v>512</v>
      </c>
      <c r="D2823" s="2" t="str">
        <f t="shared" si="43"/>
        <v>Error?</v>
      </c>
    </row>
    <row r="2824" spans="1:4">
      <c r="A2824">
        <v>2765</v>
      </c>
      <c r="B2824" s="924">
        <f>'Expenditures 16-24'!G189</f>
        <v>0</v>
      </c>
      <c r="D2824" s="2" t="str">
        <f t="shared" si="43"/>
        <v>Error?</v>
      </c>
    </row>
    <row r="2825" spans="1:4">
      <c r="A2825">
        <v>2766</v>
      </c>
      <c r="B2825" s="924">
        <f>'Expenditures 16-24'!H189</f>
        <v>0</v>
      </c>
      <c r="D2825" s="2" t="str">
        <f t="shared" si="43"/>
        <v>Error?</v>
      </c>
    </row>
    <row r="2826" spans="1:4">
      <c r="A2826">
        <v>2767</v>
      </c>
      <c r="B2826" s="924">
        <f>'Expenditures 16-24'!H198</f>
        <v>0</v>
      </c>
      <c r="D2826" s="2" t="str">
        <f t="shared" si="43"/>
        <v>Error?</v>
      </c>
    </row>
    <row r="2827" spans="1:4">
      <c r="A2827">
        <v>2768</v>
      </c>
      <c r="B2827" s="924">
        <f>'Expenditures 16-24'!H199</f>
        <v>0</v>
      </c>
      <c r="D2827" s="2" t="str">
        <f t="shared" si="43"/>
        <v>Error?</v>
      </c>
    </row>
    <row r="2828" spans="1:4">
      <c r="A2828">
        <v>2769</v>
      </c>
      <c r="B2828" s="924">
        <f>'Expenditures 16-24'!H200</f>
        <v>0</v>
      </c>
      <c r="C2828" s="2" t="s">
        <v>512</v>
      </c>
      <c r="D2828" s="2" t="str">
        <f t="shared" si="43"/>
        <v>Error?</v>
      </c>
    </row>
    <row r="2829" spans="1:4">
      <c r="A2829">
        <v>2770</v>
      </c>
      <c r="B2829" s="924">
        <f>'Expenditures 16-24'!H205</f>
        <v>0</v>
      </c>
      <c r="D2829" s="2" t="str">
        <f t="shared" si="43"/>
        <v>Error?</v>
      </c>
    </row>
    <row r="2830" spans="1:4">
      <c r="A2830">
        <v>2771</v>
      </c>
      <c r="B2830" s="924">
        <f>'Expenditures 16-24'!H206</f>
        <v>0</v>
      </c>
      <c r="C2830" s="2" t="s">
        <v>512</v>
      </c>
      <c r="D2830" s="2" t="str">
        <f t="shared" si="43"/>
        <v>Error?</v>
      </c>
    </row>
    <row r="2831" spans="1:4">
      <c r="A2831" s="5">
        <v>2772</v>
      </c>
      <c r="B2831" s="924"/>
      <c r="D2831" s="2" t="str">
        <f t="shared" si="43"/>
        <v>OK</v>
      </c>
    </row>
    <row r="2832" spans="1:4">
      <c r="A2832" s="5">
        <v>2773</v>
      </c>
      <c r="B2832" s="924"/>
      <c r="D2832" s="2" t="str">
        <f t="shared" si="43"/>
        <v>OK</v>
      </c>
    </row>
    <row r="2833" spans="1:5">
      <c r="A2833" s="5">
        <v>2774</v>
      </c>
      <c r="B2833" s="924"/>
      <c r="D2833" s="2" t="str">
        <f t="shared" si="43"/>
        <v>OK</v>
      </c>
      <c r="E2833" s="2" t="s">
        <v>101</v>
      </c>
    </row>
    <row r="2834" spans="1:5">
      <c r="A2834">
        <v>2775</v>
      </c>
      <c r="B2834" s="924">
        <f>'Expenditures 16-24'!K189</f>
        <v>0</v>
      </c>
      <c r="D2834" s="2" t="str">
        <f t="shared" si="43"/>
        <v>Error?</v>
      </c>
    </row>
    <row r="2835" spans="1:5">
      <c r="A2835" s="1">
        <v>2776</v>
      </c>
      <c r="B2835" s="924">
        <f>'Expenditures 16-24'!K198</f>
        <v>0</v>
      </c>
      <c r="D2835" s="2" t="str">
        <f t="shared" si="43"/>
        <v>Error?</v>
      </c>
    </row>
    <row r="2836" spans="1:5">
      <c r="A2836" s="5">
        <v>2777</v>
      </c>
      <c r="B2836" s="924"/>
      <c r="C2836" s="2" t="s">
        <v>512</v>
      </c>
      <c r="D2836" s="2" t="str">
        <f t="shared" si="43"/>
        <v>OK</v>
      </c>
    </row>
    <row r="2837" spans="1:5">
      <c r="A2837">
        <v>2778</v>
      </c>
      <c r="B2837" s="924">
        <f>'Expenditures 16-24'!K199</f>
        <v>0</v>
      </c>
      <c r="D2837" s="2" t="str">
        <f t="shared" si="43"/>
        <v>Error?</v>
      </c>
    </row>
    <row r="2838" spans="1:5">
      <c r="A2838">
        <v>2779</v>
      </c>
      <c r="B2838" s="924">
        <f>'Acct Summary 7-9'!F50</f>
        <v>0</v>
      </c>
      <c r="D2838" s="2" t="str">
        <f t="shared" si="43"/>
        <v>Error?</v>
      </c>
    </row>
    <row r="2839" spans="1:5">
      <c r="A2839">
        <v>2780</v>
      </c>
      <c r="B2839" s="924">
        <f>'Expenditures 16-24'!K205</f>
        <v>0</v>
      </c>
      <c r="C2839" s="2" t="s">
        <v>512</v>
      </c>
      <c r="D2839" s="2" t="str">
        <f t="shared" si="43"/>
        <v>Error?</v>
      </c>
    </row>
    <row r="2840" spans="1:5">
      <c r="A2840">
        <v>2781</v>
      </c>
      <c r="B2840" s="924">
        <f>'Expenditures 16-24'!K206</f>
        <v>0</v>
      </c>
      <c r="D2840" s="2" t="str">
        <f t="shared" si="43"/>
        <v>Error?</v>
      </c>
    </row>
    <row r="2841" spans="1:5">
      <c r="A2841">
        <v>2782</v>
      </c>
      <c r="B2841" s="924">
        <f>'Expenditures 16-24'!H287</f>
        <v>0</v>
      </c>
      <c r="C2841" s="2" t="s">
        <v>512</v>
      </c>
      <c r="D2841" s="2" t="str">
        <f t="shared" si="43"/>
        <v>Error?</v>
      </c>
    </row>
    <row r="2842" spans="1:5">
      <c r="A2842">
        <v>2783</v>
      </c>
      <c r="B2842" s="924">
        <f>'Expenditures 16-24'!H288</f>
        <v>0</v>
      </c>
      <c r="C2842" s="2" t="s">
        <v>512</v>
      </c>
      <c r="D2842" s="2" t="str">
        <f t="shared" si="43"/>
        <v>Error?</v>
      </c>
    </row>
    <row r="2843" spans="1:5">
      <c r="A2843">
        <v>2784</v>
      </c>
      <c r="B2843" s="924">
        <f>'Expenditures 16-24'!K287</f>
        <v>0</v>
      </c>
      <c r="D2843" s="2" t="str">
        <f t="shared" si="43"/>
        <v>Error?</v>
      </c>
    </row>
    <row r="2844" spans="1:5">
      <c r="A2844">
        <v>2785</v>
      </c>
      <c r="B2844" s="924">
        <f>'Expenditures 16-24'!K288</f>
        <v>0</v>
      </c>
      <c r="D2844" s="2" t="str">
        <f t="shared" si="43"/>
        <v>Error?</v>
      </c>
    </row>
    <row r="2845" spans="1:5">
      <c r="A2845" s="5">
        <v>2786</v>
      </c>
      <c r="B2845" s="924"/>
      <c r="C2845" s="2" t="s">
        <v>512</v>
      </c>
      <c r="D2845" s="2" t="str">
        <f t="shared" si="43"/>
        <v>OK</v>
      </c>
    </row>
    <row r="2846" spans="1:5">
      <c r="A2846">
        <v>2787</v>
      </c>
      <c r="B2846" s="924">
        <f>'Acct Summary 7-9'!H50</f>
        <v>0</v>
      </c>
      <c r="C2846" s="2" t="s">
        <v>512</v>
      </c>
      <c r="D2846" s="2" t="str">
        <f t="shared" si="43"/>
        <v>Error?</v>
      </c>
    </row>
    <row r="2847" spans="1:5">
      <c r="A2847" s="5">
        <v>2788</v>
      </c>
      <c r="B2847" s="924"/>
      <c r="D2847" s="2" t="str">
        <f t="shared" si="43"/>
        <v>OK</v>
      </c>
    </row>
    <row r="2848" spans="1:5">
      <c r="A2848" s="5">
        <v>2789</v>
      </c>
      <c r="B2848" s="924"/>
      <c r="D2848" s="2" t="str">
        <f t="shared" si="43"/>
        <v>OK</v>
      </c>
    </row>
    <row r="2849" spans="1:4">
      <c r="A2849" s="5">
        <v>2790</v>
      </c>
      <c r="B2849" s="924"/>
      <c r="D2849" s="2" t="str">
        <f t="shared" si="43"/>
        <v>OK</v>
      </c>
    </row>
    <row r="2850" spans="1:4">
      <c r="A2850" s="5">
        <v>2791</v>
      </c>
      <c r="B2850" s="924"/>
      <c r="D2850" s="2" t="str">
        <f t="shared" si="43"/>
        <v>OK</v>
      </c>
    </row>
    <row r="2851" spans="1:4">
      <c r="A2851" s="5">
        <v>2792</v>
      </c>
      <c r="B2851" s="924"/>
      <c r="D2851" s="2" t="str">
        <f t="shared" si="43"/>
        <v>OK</v>
      </c>
    </row>
    <row r="2852" spans="1:4">
      <c r="A2852">
        <v>2793</v>
      </c>
      <c r="B2852" s="924">
        <f>'ICR Computation 41'!E7</f>
        <v>0</v>
      </c>
      <c r="D2852" s="2" t="str">
        <f t="shared" si="43"/>
        <v>Error?</v>
      </c>
    </row>
    <row r="2853" spans="1:4">
      <c r="A2853">
        <v>2794</v>
      </c>
      <c r="B2853" s="924">
        <f>'ICR Computation 41'!E8</f>
        <v>0</v>
      </c>
      <c r="D2853" s="2" t="str">
        <f t="shared" si="43"/>
        <v>Error?</v>
      </c>
    </row>
    <row r="2854" spans="1:4">
      <c r="A2854">
        <v>2795</v>
      </c>
      <c r="B2854" s="924">
        <f>'ICR Computation 41'!E12</f>
        <v>0</v>
      </c>
      <c r="D2854" s="2" t="str">
        <f t="shared" si="43"/>
        <v>Error?</v>
      </c>
    </row>
    <row r="2855" spans="1:4">
      <c r="A2855" s="5">
        <v>2796</v>
      </c>
      <c r="B2855" s="924"/>
      <c r="D2855" s="2" t="str">
        <f t="shared" si="43"/>
        <v>OK</v>
      </c>
    </row>
    <row r="2856" spans="1:4">
      <c r="A2856">
        <v>2797</v>
      </c>
      <c r="B2856" s="924">
        <f>'ICR Computation 41'!E13</f>
        <v>0</v>
      </c>
      <c r="D2856" s="2" t="str">
        <f t="shared" si="43"/>
        <v>Error?</v>
      </c>
    </row>
    <row r="2857" spans="1:4">
      <c r="A2857" s="5">
        <v>2798</v>
      </c>
      <c r="B2857" s="924"/>
      <c r="D2857" s="2" t="str">
        <f t="shared" si="43"/>
        <v>OK</v>
      </c>
    </row>
    <row r="2858" spans="1:4">
      <c r="A2858">
        <v>2799</v>
      </c>
      <c r="B2858" s="924">
        <f>'ICR Computation 41'!E14</f>
        <v>0</v>
      </c>
      <c r="D2858" s="2" t="str">
        <f t="shared" si="43"/>
        <v>Error?</v>
      </c>
    </row>
    <row r="2859" spans="1:4">
      <c r="A2859" s="5">
        <v>2800</v>
      </c>
      <c r="B2859" s="924"/>
      <c r="D2859" s="2" t="str">
        <f t="shared" si="43"/>
        <v>OK</v>
      </c>
    </row>
    <row r="2860" spans="1:4">
      <c r="A2860">
        <v>2801</v>
      </c>
      <c r="B2860" s="924">
        <f>'ICR Computation 41'!E9</f>
        <v>0</v>
      </c>
      <c r="D2860" s="2" t="str">
        <f t="shared" si="43"/>
        <v>Error?</v>
      </c>
    </row>
    <row r="2861" spans="1:4">
      <c r="A2861" s="5">
        <v>2802</v>
      </c>
      <c r="B2861" s="924"/>
      <c r="D2861" s="2" t="str">
        <f t="shared" si="43"/>
        <v>OK</v>
      </c>
    </row>
    <row r="2862" spans="1:4">
      <c r="A2862">
        <v>2803</v>
      </c>
      <c r="B2862" s="924">
        <f>'Assets-Liab 5-6'!M20</f>
        <v>0</v>
      </c>
      <c r="D2862" s="2" t="str">
        <f t="shared" si="43"/>
        <v>Error?</v>
      </c>
    </row>
    <row r="2863" spans="1:4">
      <c r="A2863" s="5">
        <v>2804</v>
      </c>
      <c r="B2863" s="924"/>
      <c r="D2863" s="2" t="str">
        <f t="shared" si="43"/>
        <v>OK</v>
      </c>
    </row>
    <row r="2864" spans="1:4">
      <c r="A2864" s="5">
        <v>2805</v>
      </c>
      <c r="B2864" s="924"/>
      <c r="D2864" s="2" t="str">
        <f t="shared" si="43"/>
        <v>OK</v>
      </c>
    </row>
    <row r="2865" spans="1:4">
      <c r="A2865" s="5">
        <v>2806</v>
      </c>
      <c r="B2865" s="924"/>
      <c r="D2865" s="2" t="str">
        <f t="shared" si="43"/>
        <v>OK</v>
      </c>
    </row>
    <row r="2866" spans="1:4">
      <c r="A2866" s="5">
        <v>2807</v>
      </c>
      <c r="B2866" s="924"/>
      <c r="D2866" s="2" t="str">
        <f t="shared" si="43"/>
        <v>OK</v>
      </c>
    </row>
    <row r="2867" spans="1:4">
      <c r="A2867" s="5">
        <v>2808</v>
      </c>
      <c r="B2867" s="924"/>
      <c r="D2867" s="2" t="str">
        <f t="shared" si="43"/>
        <v>OK</v>
      </c>
    </row>
    <row r="2868" spans="1:4">
      <c r="A2868" s="5">
        <v>2809</v>
      </c>
      <c r="B2868" s="924"/>
      <c r="D2868" s="2" t="str">
        <f t="shared" si="43"/>
        <v>OK</v>
      </c>
    </row>
    <row r="2869" spans="1:4">
      <c r="A2869" s="5">
        <v>2810</v>
      </c>
      <c r="B2869" s="924"/>
      <c r="D2869" s="2" t="str">
        <f t="shared" si="43"/>
        <v>OK</v>
      </c>
    </row>
    <row r="2870" spans="1:4">
      <c r="A2870" s="5">
        <v>2811</v>
      </c>
      <c r="B2870" s="924"/>
      <c r="D2870" s="2" t="str">
        <f t="shared" si="43"/>
        <v>OK</v>
      </c>
    </row>
    <row r="2871" spans="1:4">
      <c r="A2871" s="5">
        <v>2812</v>
      </c>
      <c r="B2871" s="924"/>
      <c r="D2871" s="2" t="str">
        <f t="shared" si="43"/>
        <v>OK</v>
      </c>
    </row>
    <row r="2872" spans="1:4">
      <c r="A2872" s="5">
        <v>2813</v>
      </c>
      <c r="B2872" s="924"/>
      <c r="D2872" s="2" t="str">
        <f t="shared" si="43"/>
        <v>OK</v>
      </c>
    </row>
    <row r="2873" spans="1:4">
      <c r="A2873" s="5">
        <v>2814</v>
      </c>
      <c r="B2873" s="924"/>
      <c r="D2873" s="2" t="str">
        <f t="shared" si="43"/>
        <v>OK</v>
      </c>
    </row>
    <row r="2874" spans="1:4">
      <c r="A2874" s="5">
        <v>2815</v>
      </c>
      <c r="B2874" s="924"/>
      <c r="D2874" s="2" t="str">
        <f t="shared" si="43"/>
        <v>OK</v>
      </c>
    </row>
    <row r="2875" spans="1:4">
      <c r="A2875" s="5">
        <v>2816</v>
      </c>
      <c r="B2875" s="924"/>
      <c r="D2875" s="2" t="str">
        <f t="shared" si="43"/>
        <v>OK</v>
      </c>
    </row>
    <row r="2876" spans="1:4">
      <c r="A2876" s="5">
        <v>2817</v>
      </c>
      <c r="B2876" s="924"/>
      <c r="D2876" s="2" t="str">
        <f t="shared" si="43"/>
        <v>OK</v>
      </c>
    </row>
    <row r="2877" spans="1:4">
      <c r="A2877" s="5">
        <v>2818</v>
      </c>
      <c r="B2877" s="924"/>
      <c r="D2877" s="2" t="str">
        <f t="shared" ref="D2877:D2940" si="44">IF(ISBLANK(B2877),"OK",IF(A2877-B2877=0,"OK","Error?"))</f>
        <v>OK</v>
      </c>
    </row>
    <row r="2878" spans="1:4">
      <c r="A2878">
        <v>2819</v>
      </c>
      <c r="B2878" s="924">
        <f>'Assets-Liab 5-6'!I6</f>
        <v>0</v>
      </c>
      <c r="D2878" s="2" t="str">
        <f t="shared" si="44"/>
        <v>Error?</v>
      </c>
    </row>
    <row r="2879" spans="1:4">
      <c r="A2879" s="5">
        <v>2820</v>
      </c>
      <c r="B2879" s="924"/>
      <c r="D2879" s="2" t="str">
        <f t="shared" si="44"/>
        <v>OK</v>
      </c>
    </row>
    <row r="2880" spans="1:4">
      <c r="A2880" s="5">
        <v>2821</v>
      </c>
      <c r="B2880" s="924"/>
      <c r="D2880" s="2" t="str">
        <f t="shared" si="44"/>
        <v>OK</v>
      </c>
    </row>
    <row r="2881" spans="1:4">
      <c r="A2881" s="5">
        <v>2822</v>
      </c>
      <c r="B2881" s="924"/>
      <c r="D2881" s="2" t="str">
        <f t="shared" si="44"/>
        <v>OK</v>
      </c>
    </row>
    <row r="2882" spans="1:4">
      <c r="A2882" s="5">
        <v>2823</v>
      </c>
      <c r="B2882" s="924"/>
      <c r="D2882" s="2" t="str">
        <f t="shared" si="44"/>
        <v>OK</v>
      </c>
    </row>
    <row r="2883" spans="1:4">
      <c r="A2883">
        <v>2824</v>
      </c>
      <c r="B2883" s="924">
        <f>'Assets-Liab 5-6'!I5</f>
        <v>728702</v>
      </c>
      <c r="D2883" s="2" t="str">
        <f t="shared" si="44"/>
        <v>Error?</v>
      </c>
    </row>
    <row r="2884" spans="1:4">
      <c r="A2884" s="5">
        <v>2825</v>
      </c>
      <c r="B2884" s="924"/>
      <c r="D2884" s="2" t="str">
        <f t="shared" si="44"/>
        <v>OK</v>
      </c>
    </row>
    <row r="2885" spans="1:4">
      <c r="A2885">
        <v>2826</v>
      </c>
      <c r="B2885" s="924">
        <f>'Assets-Liab 5-6'!I12</f>
        <v>0</v>
      </c>
      <c r="D2885" s="2" t="str">
        <f t="shared" si="44"/>
        <v>Error?</v>
      </c>
    </row>
    <row r="2886" spans="1:4">
      <c r="A2886">
        <v>2827</v>
      </c>
      <c r="B2886" s="924">
        <f>'Assets-Liab 5-6'!I13</f>
        <v>733775</v>
      </c>
      <c r="D2886" s="2" t="str">
        <f t="shared" si="44"/>
        <v>Error?</v>
      </c>
    </row>
    <row r="2887" spans="1:4">
      <c r="A2887" s="5">
        <v>2828</v>
      </c>
      <c r="B2887" s="924"/>
      <c r="D2887" s="2" t="str">
        <f t="shared" si="44"/>
        <v>OK</v>
      </c>
    </row>
    <row r="2888" spans="1:4">
      <c r="A2888" s="5">
        <v>2829</v>
      </c>
      <c r="B2888" s="924"/>
      <c r="C2888" s="2" t="s">
        <v>512</v>
      </c>
      <c r="D2888" s="2" t="str">
        <f t="shared" si="44"/>
        <v>OK</v>
      </c>
    </row>
    <row r="2889" spans="1:4">
      <c r="A2889">
        <v>2830</v>
      </c>
      <c r="B2889" s="924">
        <f>'Assets-Liab 5-6'!L10</f>
        <v>0</v>
      </c>
      <c r="D2889" s="2" t="str">
        <f t="shared" si="44"/>
        <v>Error?</v>
      </c>
    </row>
    <row r="2890" spans="1:4">
      <c r="A2890">
        <v>2831</v>
      </c>
      <c r="B2890" s="924">
        <f>'Assets-Liab 5-6'!L5</f>
        <v>0</v>
      </c>
      <c r="D2890" s="2" t="str">
        <f t="shared" si="44"/>
        <v>Error?</v>
      </c>
    </row>
    <row r="2891" spans="1:4">
      <c r="A2891" s="5">
        <v>2832</v>
      </c>
      <c r="B2891" s="924"/>
      <c r="D2891" s="2" t="str">
        <f t="shared" si="44"/>
        <v>OK</v>
      </c>
    </row>
    <row r="2892" spans="1:4">
      <c r="A2892">
        <v>2833</v>
      </c>
      <c r="B2892" s="924">
        <f>'Assets-Liab 5-6'!L12</f>
        <v>0</v>
      </c>
      <c r="D2892" s="2" t="str">
        <f t="shared" si="44"/>
        <v>Error?</v>
      </c>
    </row>
    <row r="2893" spans="1:4">
      <c r="A2893">
        <v>2834</v>
      </c>
      <c r="B2893" s="924">
        <f>'Assets-Liab 5-6'!L13</f>
        <v>0</v>
      </c>
      <c r="D2893" s="2" t="str">
        <f t="shared" si="44"/>
        <v>Error?</v>
      </c>
    </row>
    <row r="2894" spans="1:4">
      <c r="A2894" s="5">
        <v>2835</v>
      </c>
      <c r="B2894" s="924"/>
      <c r="D2894" s="2" t="str">
        <f t="shared" si="44"/>
        <v>OK</v>
      </c>
    </row>
    <row r="2895" spans="1:4">
      <c r="A2895" s="5">
        <v>2836</v>
      </c>
      <c r="B2895" s="924"/>
      <c r="C2895" s="2" t="s">
        <v>512</v>
      </c>
      <c r="D2895" s="2" t="str">
        <f t="shared" si="44"/>
        <v>OK</v>
      </c>
    </row>
    <row r="2896" spans="1:4">
      <c r="A2896" s="5">
        <v>2837</v>
      </c>
      <c r="B2896" s="924"/>
      <c r="D2896" s="2" t="str">
        <f t="shared" si="44"/>
        <v>OK</v>
      </c>
    </row>
    <row r="2897" spans="1:4">
      <c r="A2897" s="5">
        <v>2838</v>
      </c>
      <c r="B2897" s="924"/>
      <c r="D2897" s="2" t="str">
        <f t="shared" si="44"/>
        <v>OK</v>
      </c>
    </row>
    <row r="2898" spans="1:4">
      <c r="A2898" s="5">
        <v>2839</v>
      </c>
      <c r="B2898" s="924"/>
      <c r="D2898" s="2" t="str">
        <f t="shared" si="44"/>
        <v>OK</v>
      </c>
    </row>
    <row r="2899" spans="1:4">
      <c r="A2899" s="5">
        <v>2840</v>
      </c>
      <c r="B2899" s="924"/>
      <c r="D2899" s="2" t="str">
        <f t="shared" si="44"/>
        <v>OK</v>
      </c>
    </row>
    <row r="2900" spans="1:4">
      <c r="A2900" s="5">
        <v>2841</v>
      </c>
      <c r="B2900" s="924"/>
      <c r="D2900" s="2" t="str">
        <f t="shared" si="44"/>
        <v>OK</v>
      </c>
    </row>
    <row r="2901" spans="1:4">
      <c r="A2901" s="5">
        <v>2842</v>
      </c>
      <c r="B2901" s="924"/>
      <c r="D2901" s="2" t="str">
        <f t="shared" si="44"/>
        <v>OK</v>
      </c>
    </row>
    <row r="2902" spans="1:4">
      <c r="A2902" s="5">
        <v>2843</v>
      </c>
      <c r="B2902" s="924"/>
      <c r="D2902" s="2" t="str">
        <f t="shared" si="44"/>
        <v>OK</v>
      </c>
    </row>
    <row r="2903" spans="1:4">
      <c r="A2903" s="5">
        <v>2844</v>
      </c>
      <c r="B2903" s="924"/>
      <c r="D2903" s="2" t="str">
        <f t="shared" si="44"/>
        <v>OK</v>
      </c>
    </row>
    <row r="2904" spans="1:4">
      <c r="A2904" s="5">
        <v>2845</v>
      </c>
      <c r="B2904" s="924"/>
      <c r="D2904" s="2" t="str">
        <f t="shared" si="44"/>
        <v>OK</v>
      </c>
    </row>
    <row r="2905" spans="1:4">
      <c r="A2905" s="5">
        <v>2846</v>
      </c>
      <c r="B2905" s="924"/>
      <c r="D2905" s="2" t="str">
        <f t="shared" si="44"/>
        <v>OK</v>
      </c>
    </row>
    <row r="2906" spans="1:4">
      <c r="A2906">
        <v>2847</v>
      </c>
      <c r="B2906" s="924">
        <f>'Assets-Liab 5-6'!I32</f>
        <v>0</v>
      </c>
      <c r="D2906" s="2" t="str">
        <f t="shared" si="44"/>
        <v>Error?</v>
      </c>
    </row>
    <row r="2907" spans="1:4">
      <c r="A2907" s="5">
        <v>2848</v>
      </c>
      <c r="B2907" s="924"/>
      <c r="D2907" s="2" t="str">
        <f t="shared" si="44"/>
        <v>OK</v>
      </c>
    </row>
    <row r="2908" spans="1:4">
      <c r="A2908">
        <v>2849</v>
      </c>
      <c r="B2908" s="924">
        <f>'Assets-Liab 5-6'!I34</f>
        <v>0</v>
      </c>
      <c r="D2908" s="2" t="str">
        <f t="shared" si="44"/>
        <v>Error?</v>
      </c>
    </row>
    <row r="2909" spans="1:4">
      <c r="A2909">
        <v>2850</v>
      </c>
      <c r="B2909" s="924">
        <f>'Assets-Liab 5-6'!I38</f>
        <v>0</v>
      </c>
      <c r="D2909" s="2" t="str">
        <f t="shared" si="44"/>
        <v>Error?</v>
      </c>
    </row>
    <row r="2910" spans="1:4">
      <c r="A2910">
        <v>2851</v>
      </c>
      <c r="B2910" s="924">
        <f>'Assets-Liab 5-6'!I39</f>
        <v>733775</v>
      </c>
      <c r="C2910" s="2" t="s">
        <v>512</v>
      </c>
      <c r="D2910" s="2" t="str">
        <f t="shared" si="44"/>
        <v>Error?</v>
      </c>
    </row>
    <row r="2911" spans="1:4">
      <c r="A2911">
        <v>2852</v>
      </c>
      <c r="B2911" s="924">
        <f>'Assets-Liab 5-6'!I41</f>
        <v>733775</v>
      </c>
      <c r="D2911" s="2" t="str">
        <f t="shared" si="44"/>
        <v>Error?</v>
      </c>
    </row>
    <row r="2912" spans="1:4">
      <c r="A2912">
        <v>2853</v>
      </c>
      <c r="B2912" s="924">
        <f>'Assets-Liab 5-6'!L33</f>
        <v>0</v>
      </c>
      <c r="D2912" s="2" t="str">
        <f t="shared" si="44"/>
        <v>Error?</v>
      </c>
    </row>
    <row r="2913" spans="1:4">
      <c r="A2913" s="5">
        <v>2854</v>
      </c>
      <c r="B2913" s="924"/>
      <c r="C2913" s="2" t="s">
        <v>512</v>
      </c>
      <c r="D2913" s="2" t="str">
        <f t="shared" si="44"/>
        <v>OK</v>
      </c>
    </row>
    <row r="2914" spans="1:4">
      <c r="A2914">
        <v>2855</v>
      </c>
      <c r="B2914" s="924">
        <f>'Assets-Liab 5-6'!L34</f>
        <v>0</v>
      </c>
      <c r="D2914" s="2" t="str">
        <f t="shared" si="44"/>
        <v>Error?</v>
      </c>
    </row>
    <row r="2915" spans="1:4">
      <c r="A2915">
        <v>2856</v>
      </c>
      <c r="B2915" s="924">
        <f>'Assets-Liab 5-6'!L41</f>
        <v>0</v>
      </c>
      <c r="D2915" s="2" t="str">
        <f t="shared" si="44"/>
        <v>Error?</v>
      </c>
    </row>
    <row r="2916" spans="1:4">
      <c r="A2916" s="5">
        <v>2857</v>
      </c>
      <c r="B2916" s="924"/>
      <c r="C2916" s="2" t="s">
        <v>512</v>
      </c>
      <c r="D2916" s="2" t="str">
        <f t="shared" si="44"/>
        <v>OK</v>
      </c>
    </row>
    <row r="2917" spans="1:4">
      <c r="A2917" s="5">
        <v>2858</v>
      </c>
      <c r="B2917" s="924"/>
      <c r="C2917" s="2" t="s">
        <v>512</v>
      </c>
      <c r="D2917" s="2" t="str">
        <f t="shared" si="44"/>
        <v>OK</v>
      </c>
    </row>
    <row r="2918" spans="1:4">
      <c r="A2918" s="5">
        <v>2859</v>
      </c>
      <c r="B2918" s="924"/>
      <c r="D2918" s="2" t="str">
        <f t="shared" si="44"/>
        <v>OK</v>
      </c>
    </row>
    <row r="2919" spans="1:4">
      <c r="A2919" s="5">
        <v>2860</v>
      </c>
      <c r="B2919" s="924"/>
      <c r="D2919" s="2" t="str">
        <f t="shared" si="44"/>
        <v>OK</v>
      </c>
    </row>
    <row r="2920" spans="1:4">
      <c r="A2920" s="5">
        <v>2861</v>
      </c>
      <c r="B2920" s="924"/>
      <c r="D2920" s="2" t="str">
        <f t="shared" si="44"/>
        <v>OK</v>
      </c>
    </row>
    <row r="2921" spans="1:4">
      <c r="A2921" s="5">
        <v>2862</v>
      </c>
      <c r="B2921" s="924"/>
      <c r="D2921" s="2" t="str">
        <f t="shared" si="44"/>
        <v>OK</v>
      </c>
    </row>
    <row r="2922" spans="1:4">
      <c r="A2922" s="5">
        <v>2863</v>
      </c>
      <c r="B2922" s="924"/>
      <c r="D2922" s="2" t="str">
        <f t="shared" si="44"/>
        <v>OK</v>
      </c>
    </row>
    <row r="2923" spans="1:4">
      <c r="A2923" s="5">
        <v>2864</v>
      </c>
      <c r="B2923" s="924"/>
      <c r="D2923" s="2" t="str">
        <f t="shared" si="44"/>
        <v>OK</v>
      </c>
    </row>
    <row r="2924" spans="1:4">
      <c r="A2924" s="5">
        <v>2865</v>
      </c>
      <c r="B2924" s="924"/>
      <c r="D2924" s="2" t="str">
        <f t="shared" si="44"/>
        <v>OK</v>
      </c>
    </row>
    <row r="2925" spans="1:4">
      <c r="A2925" s="5">
        <v>2866</v>
      </c>
      <c r="B2925" s="924"/>
      <c r="D2925" s="2" t="str">
        <f t="shared" si="44"/>
        <v>OK</v>
      </c>
    </row>
    <row r="2926" spans="1:4">
      <c r="A2926" s="5">
        <v>2867</v>
      </c>
      <c r="B2926" s="924"/>
      <c r="D2926" s="2" t="str">
        <f t="shared" si="44"/>
        <v>OK</v>
      </c>
    </row>
    <row r="2927" spans="1:4">
      <c r="A2927" s="5">
        <v>2868</v>
      </c>
      <c r="B2927" s="924"/>
      <c r="D2927" s="2" t="str">
        <f t="shared" si="44"/>
        <v>OK</v>
      </c>
    </row>
    <row r="2928" spans="1:4">
      <c r="A2928" s="5">
        <v>2869</v>
      </c>
      <c r="B2928" s="924"/>
      <c r="D2928" s="2" t="str">
        <f t="shared" si="44"/>
        <v>OK</v>
      </c>
    </row>
    <row r="2929" spans="1:4">
      <c r="A2929" s="5">
        <v>2870</v>
      </c>
      <c r="B2929" s="924"/>
      <c r="D2929" s="2" t="str">
        <f t="shared" si="44"/>
        <v>OK</v>
      </c>
    </row>
    <row r="2930" spans="1:4">
      <c r="A2930" s="5">
        <v>2871</v>
      </c>
      <c r="B2930" s="924"/>
      <c r="D2930" s="2" t="str">
        <f t="shared" si="44"/>
        <v>OK</v>
      </c>
    </row>
    <row r="2931" spans="1:4">
      <c r="A2931" s="5">
        <v>2872</v>
      </c>
      <c r="B2931" s="924"/>
      <c r="D2931" s="2" t="str">
        <f t="shared" si="44"/>
        <v>OK</v>
      </c>
    </row>
    <row r="2932" spans="1:4">
      <c r="A2932" s="5">
        <v>2873</v>
      </c>
      <c r="B2932" s="924"/>
      <c r="D2932" s="2" t="str">
        <f t="shared" si="44"/>
        <v>OK</v>
      </c>
    </row>
    <row r="2933" spans="1:4">
      <c r="A2933" s="5">
        <v>2874</v>
      </c>
      <c r="B2933" s="924"/>
      <c r="D2933" s="2" t="str">
        <f t="shared" si="44"/>
        <v>OK</v>
      </c>
    </row>
    <row r="2934" spans="1:4">
      <c r="A2934" s="5">
        <v>2875</v>
      </c>
      <c r="B2934" s="924"/>
      <c r="D2934" s="2" t="str">
        <f t="shared" si="44"/>
        <v>OK</v>
      </c>
    </row>
    <row r="2935" spans="1:4">
      <c r="A2935" s="5">
        <v>2876</v>
      </c>
      <c r="B2935" s="924"/>
      <c r="D2935" s="2" t="str">
        <f t="shared" si="44"/>
        <v>OK</v>
      </c>
    </row>
    <row r="2936" spans="1:4">
      <c r="A2936" s="5">
        <v>2877</v>
      </c>
      <c r="B2936" s="924"/>
      <c r="D2936" s="2" t="str">
        <f t="shared" si="44"/>
        <v>OK</v>
      </c>
    </row>
    <row r="2937" spans="1:4">
      <c r="A2937" s="5">
        <v>2878</v>
      </c>
      <c r="B2937" s="924"/>
      <c r="D2937" s="2" t="str">
        <f t="shared" si="44"/>
        <v>OK</v>
      </c>
    </row>
    <row r="2938" spans="1:4">
      <c r="A2938" s="5">
        <v>2879</v>
      </c>
      <c r="B2938" s="924"/>
      <c r="D2938" s="2" t="str">
        <f t="shared" si="44"/>
        <v>OK</v>
      </c>
    </row>
    <row r="2939" spans="1:4">
      <c r="A2939" s="5">
        <v>2880</v>
      </c>
      <c r="B2939" s="924"/>
      <c r="D2939" s="2" t="str">
        <f t="shared" si="44"/>
        <v>OK</v>
      </c>
    </row>
    <row r="2940" spans="1:4">
      <c r="A2940" s="5">
        <v>2881</v>
      </c>
      <c r="B2940" s="924"/>
      <c r="D2940" s="2" t="str">
        <f t="shared" si="44"/>
        <v>OK</v>
      </c>
    </row>
    <row r="2941" spans="1:4">
      <c r="A2941" s="5">
        <v>2882</v>
      </c>
      <c r="B2941" s="924"/>
      <c r="D2941" s="2" t="str">
        <f t="shared" ref="D2941:D3004" si="45">IF(ISBLANK(B2941),"OK",IF(A2941-B2941=0,"OK","Error?"))</f>
        <v>OK</v>
      </c>
    </row>
    <row r="2942" spans="1:4">
      <c r="A2942" s="5">
        <v>2883</v>
      </c>
      <c r="B2942" s="924"/>
      <c r="D2942" s="2" t="str">
        <f t="shared" si="45"/>
        <v>OK</v>
      </c>
    </row>
    <row r="2943" spans="1:4">
      <c r="A2943" s="5">
        <v>2884</v>
      </c>
      <c r="B2943" s="924"/>
      <c r="D2943" s="2" t="str">
        <f t="shared" si="45"/>
        <v>OK</v>
      </c>
    </row>
    <row r="2944" spans="1:4">
      <c r="A2944" s="5">
        <v>2885</v>
      </c>
      <c r="B2944" s="924"/>
      <c r="D2944" s="2" t="str">
        <f t="shared" si="45"/>
        <v>OK</v>
      </c>
    </row>
    <row r="2945" spans="1:4">
      <c r="A2945">
        <v>2886</v>
      </c>
      <c r="B2945" s="924">
        <f>'Expenditures 16-24'!E103</f>
        <v>0</v>
      </c>
      <c r="D2945" s="2" t="str">
        <f t="shared" si="45"/>
        <v>Error?</v>
      </c>
    </row>
    <row r="2946" spans="1:4">
      <c r="A2946" s="5">
        <v>2887</v>
      </c>
      <c r="B2946" s="924"/>
      <c r="D2946" s="2" t="str">
        <f t="shared" si="45"/>
        <v>OK</v>
      </c>
    </row>
    <row r="2947" spans="1:4">
      <c r="A2947">
        <v>2888</v>
      </c>
      <c r="B2947" s="924">
        <f>'Expenditures 16-24'!E80</f>
        <v>12616</v>
      </c>
      <c r="D2947" s="2" t="str">
        <f t="shared" si="45"/>
        <v>Error?</v>
      </c>
    </row>
    <row r="2948" spans="1:4">
      <c r="A2948">
        <v>2889</v>
      </c>
      <c r="B2948" s="924">
        <f>'Expenditures 16-24'!E81</f>
        <v>2114</v>
      </c>
      <c r="D2948" s="2" t="str">
        <f t="shared" si="45"/>
        <v>Error?</v>
      </c>
    </row>
    <row r="2949" spans="1:4">
      <c r="A2949">
        <v>2890</v>
      </c>
      <c r="B2949" s="924">
        <f>'Expenditures 16-24'!E82</f>
        <v>0</v>
      </c>
      <c r="D2949" s="2" t="str">
        <f t="shared" si="45"/>
        <v>Error?</v>
      </c>
    </row>
    <row r="2950" spans="1:4">
      <c r="A2950">
        <v>2891</v>
      </c>
      <c r="B2950" s="924">
        <f>'Expenditures 16-24'!E83</f>
        <v>0</v>
      </c>
      <c r="D2950" s="2" t="str">
        <f t="shared" si="45"/>
        <v>Error?</v>
      </c>
    </row>
    <row r="2951" spans="1:4">
      <c r="A2951">
        <v>2892</v>
      </c>
      <c r="B2951" s="924">
        <f>'Expenditures 16-24'!E84</f>
        <v>0</v>
      </c>
      <c r="D2951" s="2" t="str">
        <f t="shared" si="45"/>
        <v>Error?</v>
      </c>
    </row>
    <row r="2952" spans="1:4">
      <c r="A2952">
        <v>2893</v>
      </c>
      <c r="B2952" s="924">
        <f>'Expenditures 16-24'!E85</f>
        <v>0</v>
      </c>
      <c r="D2952" s="2" t="str">
        <f t="shared" si="45"/>
        <v>Error?</v>
      </c>
    </row>
    <row r="2953" spans="1:4">
      <c r="A2953">
        <v>2894</v>
      </c>
      <c r="B2953" s="924">
        <f>'Expenditures 16-24'!H80</f>
        <v>0</v>
      </c>
      <c r="D2953" s="2" t="str">
        <f t="shared" si="45"/>
        <v>Error?</v>
      </c>
    </row>
    <row r="2954" spans="1:4">
      <c r="A2954">
        <v>2895</v>
      </c>
      <c r="B2954" s="924">
        <f>'Expenditures 16-24'!H81</f>
        <v>0</v>
      </c>
      <c r="D2954" s="2" t="str">
        <f t="shared" si="45"/>
        <v>Error?</v>
      </c>
    </row>
    <row r="2955" spans="1:4">
      <c r="A2955">
        <v>2896</v>
      </c>
      <c r="B2955" s="924">
        <f>'Expenditures 16-24'!H82</f>
        <v>0</v>
      </c>
      <c r="D2955" s="2" t="str">
        <f t="shared" si="45"/>
        <v>Error?</v>
      </c>
    </row>
    <row r="2956" spans="1:4">
      <c r="A2956">
        <v>2897</v>
      </c>
      <c r="B2956" s="924">
        <f>'Expenditures 16-24'!H83</f>
        <v>0</v>
      </c>
      <c r="D2956" s="2" t="str">
        <f t="shared" si="45"/>
        <v>Error?</v>
      </c>
    </row>
    <row r="2957" spans="1:4">
      <c r="A2957">
        <v>2898</v>
      </c>
      <c r="B2957" s="924">
        <f>'Expenditures 16-24'!H84</f>
        <v>0</v>
      </c>
      <c r="D2957" s="2" t="str">
        <f t="shared" si="45"/>
        <v>Error?</v>
      </c>
    </row>
    <row r="2958" spans="1:4">
      <c r="A2958">
        <v>2899</v>
      </c>
      <c r="B2958" s="924">
        <f>'Expenditures 16-24'!H85</f>
        <v>0</v>
      </c>
      <c r="D2958" s="2" t="str">
        <f t="shared" si="45"/>
        <v>Error?</v>
      </c>
    </row>
    <row r="2959" spans="1:4">
      <c r="A2959" s="5">
        <v>2900</v>
      </c>
      <c r="B2959" s="924"/>
      <c r="D2959" s="2" t="str">
        <f t="shared" si="45"/>
        <v>OK</v>
      </c>
    </row>
    <row r="2960" spans="1:4">
      <c r="A2960" s="5">
        <v>2901</v>
      </c>
      <c r="B2960" s="924"/>
      <c r="D2960" s="2" t="str">
        <f t="shared" si="45"/>
        <v>OK</v>
      </c>
    </row>
    <row r="2961" spans="1:4">
      <c r="A2961" s="5">
        <v>2902</v>
      </c>
      <c r="B2961" s="924"/>
      <c r="D2961" s="2" t="str">
        <f t="shared" si="45"/>
        <v>OK</v>
      </c>
    </row>
    <row r="2962" spans="1:4">
      <c r="A2962" s="5">
        <v>2903</v>
      </c>
      <c r="B2962" s="924"/>
      <c r="D2962" s="2" t="str">
        <f t="shared" si="45"/>
        <v>OK</v>
      </c>
    </row>
    <row r="2963" spans="1:4">
      <c r="A2963" s="5">
        <v>2904</v>
      </c>
      <c r="B2963" s="924"/>
      <c r="D2963" s="2" t="str">
        <f t="shared" si="45"/>
        <v>OK</v>
      </c>
    </row>
    <row r="2964" spans="1:4">
      <c r="A2964" s="5">
        <v>2905</v>
      </c>
      <c r="B2964" s="924"/>
      <c r="D2964" s="2" t="str">
        <f t="shared" si="45"/>
        <v>OK</v>
      </c>
    </row>
    <row r="2965" spans="1:4">
      <c r="A2965" s="5">
        <v>2906</v>
      </c>
      <c r="B2965" s="924"/>
      <c r="D2965" s="2" t="str">
        <f t="shared" si="45"/>
        <v>OK</v>
      </c>
    </row>
    <row r="2966" spans="1:4">
      <c r="A2966" s="5">
        <v>2907</v>
      </c>
      <c r="B2966" s="924"/>
      <c r="D2966" s="2" t="str">
        <f t="shared" si="45"/>
        <v>OK</v>
      </c>
    </row>
    <row r="2967" spans="1:4">
      <c r="A2967" s="5">
        <v>2908</v>
      </c>
      <c r="B2967" s="924"/>
      <c r="D2967" s="2" t="str">
        <f t="shared" si="45"/>
        <v>OK</v>
      </c>
    </row>
    <row r="2968" spans="1:4">
      <c r="A2968" s="5">
        <v>2909</v>
      </c>
      <c r="B2968" s="924"/>
      <c r="D2968" s="2" t="str">
        <f t="shared" si="45"/>
        <v>OK</v>
      </c>
    </row>
    <row r="2969" spans="1:4">
      <c r="A2969" s="5">
        <v>2910</v>
      </c>
      <c r="B2969" s="924"/>
      <c r="D2969" s="2" t="str">
        <f t="shared" si="45"/>
        <v>OK</v>
      </c>
    </row>
    <row r="2970" spans="1:4">
      <c r="A2970" s="5">
        <v>2911</v>
      </c>
      <c r="B2970" s="924"/>
      <c r="D2970" s="2" t="str">
        <f t="shared" si="45"/>
        <v>OK</v>
      </c>
    </row>
    <row r="2971" spans="1:4">
      <c r="A2971">
        <v>2912</v>
      </c>
      <c r="B2971" s="924">
        <f>'Expenditures 16-24'!K80</f>
        <v>12616</v>
      </c>
      <c r="D2971" s="2" t="str">
        <f t="shared" si="45"/>
        <v>Error?</v>
      </c>
    </row>
    <row r="2972" spans="1:4">
      <c r="A2972">
        <v>2913</v>
      </c>
      <c r="B2972" s="924">
        <f>'Expenditures 16-24'!K81</f>
        <v>2114</v>
      </c>
      <c r="D2972" s="2" t="str">
        <f t="shared" si="45"/>
        <v>Error?</v>
      </c>
    </row>
    <row r="2973" spans="1:4">
      <c r="A2973">
        <v>2914</v>
      </c>
      <c r="B2973" s="924">
        <f>'Expenditures 16-24'!K82</f>
        <v>0</v>
      </c>
      <c r="C2973" s="2" t="s">
        <v>512</v>
      </c>
      <c r="D2973" s="2" t="str">
        <f t="shared" si="45"/>
        <v>Error?</v>
      </c>
    </row>
    <row r="2974" spans="1:4">
      <c r="A2974">
        <v>2915</v>
      </c>
      <c r="B2974" s="924">
        <f>'Expenditures 16-24'!K83</f>
        <v>0</v>
      </c>
      <c r="C2974" s="2" t="s">
        <v>512</v>
      </c>
      <c r="D2974" s="2" t="str">
        <f t="shared" si="45"/>
        <v>Error?</v>
      </c>
    </row>
    <row r="2975" spans="1:4">
      <c r="A2975">
        <v>2916</v>
      </c>
      <c r="B2975" s="924">
        <f>'Expenditures 16-24'!K84</f>
        <v>0</v>
      </c>
      <c r="C2975" s="2" t="s">
        <v>512</v>
      </c>
      <c r="D2975" s="2" t="str">
        <f t="shared" si="45"/>
        <v>Error?</v>
      </c>
    </row>
    <row r="2976" spans="1:4">
      <c r="A2976">
        <v>2917</v>
      </c>
      <c r="B2976" s="924">
        <f>'Expenditures 16-24'!K85</f>
        <v>0</v>
      </c>
      <c r="C2976" s="2" t="s">
        <v>512</v>
      </c>
      <c r="D2976" s="2" t="str">
        <f t="shared" si="45"/>
        <v>Error?</v>
      </c>
    </row>
    <row r="2977" spans="1:4">
      <c r="A2977">
        <v>2918</v>
      </c>
      <c r="B2977" s="924">
        <f>'Expenditures 16-24'!H138</f>
        <v>0</v>
      </c>
      <c r="C2977" s="2" t="s">
        <v>512</v>
      </c>
      <c r="D2977" s="2" t="str">
        <f t="shared" si="45"/>
        <v>Error?</v>
      </c>
    </row>
    <row r="2978" spans="1:4">
      <c r="A2978">
        <v>2919</v>
      </c>
      <c r="B2978" s="924">
        <f>'Expenditures 16-24'!H139</f>
        <v>0</v>
      </c>
      <c r="C2978" s="2" t="s">
        <v>512</v>
      </c>
      <c r="D2978" s="2" t="str">
        <f t="shared" si="45"/>
        <v>Error?</v>
      </c>
    </row>
    <row r="2979" spans="1:4">
      <c r="A2979">
        <v>2920</v>
      </c>
      <c r="B2979" s="924">
        <f>'Expenditures 16-24'!H140</f>
        <v>0</v>
      </c>
      <c r="D2979" s="2" t="str">
        <f t="shared" si="45"/>
        <v>Error?</v>
      </c>
    </row>
    <row r="2980" spans="1:4">
      <c r="A2980" s="5">
        <v>2921</v>
      </c>
      <c r="B2980" s="924"/>
      <c r="D2980" s="2" t="str">
        <f t="shared" si="45"/>
        <v>OK</v>
      </c>
    </row>
    <row r="2981" spans="1:4">
      <c r="A2981" s="5">
        <v>2922</v>
      </c>
      <c r="B2981" s="924"/>
      <c r="D2981" s="2" t="str">
        <f t="shared" si="45"/>
        <v>OK</v>
      </c>
    </row>
    <row r="2982" spans="1:4">
      <c r="A2982" s="5">
        <v>2923</v>
      </c>
      <c r="B2982" s="924"/>
      <c r="D2982" s="2" t="str">
        <f t="shared" si="45"/>
        <v>OK</v>
      </c>
    </row>
    <row r="2983" spans="1:4">
      <c r="A2983" s="5">
        <v>2924</v>
      </c>
      <c r="B2983" s="924"/>
      <c r="D2983" s="2" t="str">
        <f t="shared" si="45"/>
        <v>OK</v>
      </c>
    </row>
    <row r="2984" spans="1:4">
      <c r="A2984">
        <v>2925</v>
      </c>
      <c r="B2984" s="924">
        <f>'Expenditures 16-24'!K138</f>
        <v>0</v>
      </c>
      <c r="D2984" s="2" t="str">
        <f t="shared" si="45"/>
        <v>Error?</v>
      </c>
    </row>
    <row r="2985" spans="1:4">
      <c r="A2985">
        <v>2926</v>
      </c>
      <c r="B2985" s="924">
        <f>'Expenditures 16-24'!K139</f>
        <v>199363</v>
      </c>
      <c r="C2985" s="2" t="s">
        <v>512</v>
      </c>
      <c r="D2985" s="2" t="str">
        <f t="shared" si="45"/>
        <v>Error?</v>
      </c>
    </row>
    <row r="2986" spans="1:4">
      <c r="A2986">
        <v>2927</v>
      </c>
      <c r="B2986" s="924">
        <f>'Expenditures 16-24'!K140</f>
        <v>0</v>
      </c>
      <c r="C2986" s="2" t="s">
        <v>512</v>
      </c>
      <c r="D2986" s="2" t="str">
        <f t="shared" si="45"/>
        <v>Error?</v>
      </c>
    </row>
    <row r="2987" spans="1:4">
      <c r="A2987">
        <v>2928</v>
      </c>
      <c r="B2987" s="924">
        <f>'Expenditures 16-24'!E192</f>
        <v>0</v>
      </c>
      <c r="C2987" s="2" t="s">
        <v>512</v>
      </c>
      <c r="D2987" s="2" t="str">
        <f t="shared" si="45"/>
        <v>Error?</v>
      </c>
    </row>
    <row r="2988" spans="1:4">
      <c r="A2988">
        <v>2929</v>
      </c>
      <c r="B2988" s="924">
        <f>'Expenditures 16-24'!E193</f>
        <v>0</v>
      </c>
      <c r="C2988" s="2" t="s">
        <v>512</v>
      </c>
      <c r="D2988" s="2" t="str">
        <f t="shared" si="45"/>
        <v>Error?</v>
      </c>
    </row>
    <row r="2989" spans="1:4">
      <c r="A2989">
        <v>2930</v>
      </c>
      <c r="B2989" s="924">
        <f>'Expenditures 16-24'!E194</f>
        <v>0</v>
      </c>
      <c r="D2989" s="2" t="str">
        <f t="shared" si="45"/>
        <v>Error?</v>
      </c>
    </row>
    <row r="2990" spans="1:4">
      <c r="A2990">
        <v>2931</v>
      </c>
      <c r="B2990" s="924">
        <f>'Expenditures 16-24'!E195</f>
        <v>0</v>
      </c>
      <c r="D2990" s="2" t="str">
        <f t="shared" si="45"/>
        <v>Error?</v>
      </c>
    </row>
    <row r="2991" spans="1:4">
      <c r="A2991">
        <v>2932</v>
      </c>
      <c r="B2991" s="924">
        <f>'Expenditures 16-24'!E196</f>
        <v>0</v>
      </c>
      <c r="D2991" s="2" t="str">
        <f t="shared" si="45"/>
        <v>Error?</v>
      </c>
    </row>
    <row r="2992" spans="1:4">
      <c r="A2992">
        <v>2933</v>
      </c>
      <c r="B2992" s="924">
        <f>'Expenditures 16-24'!E197</f>
        <v>0</v>
      </c>
      <c r="D2992" s="2" t="str">
        <f t="shared" si="45"/>
        <v>Error?</v>
      </c>
    </row>
    <row r="2993" spans="1:4">
      <c r="A2993">
        <v>2934</v>
      </c>
      <c r="B2993" s="924">
        <f>'Expenditures 16-24'!H192</f>
        <v>0</v>
      </c>
      <c r="D2993" s="2" t="str">
        <f t="shared" si="45"/>
        <v>Error?</v>
      </c>
    </row>
    <row r="2994" spans="1:4">
      <c r="A2994">
        <v>2935</v>
      </c>
      <c r="B2994" s="924">
        <f>'Expenditures 16-24'!H193</f>
        <v>0</v>
      </c>
      <c r="D2994" s="2" t="str">
        <f t="shared" si="45"/>
        <v>Error?</v>
      </c>
    </row>
    <row r="2995" spans="1:4">
      <c r="A2995">
        <v>2936</v>
      </c>
      <c r="B2995" s="924">
        <f>'Expenditures 16-24'!H194</f>
        <v>0</v>
      </c>
      <c r="D2995" s="2" t="str">
        <f t="shared" si="45"/>
        <v>Error?</v>
      </c>
    </row>
    <row r="2996" spans="1:4">
      <c r="A2996">
        <v>2937</v>
      </c>
      <c r="B2996" s="924">
        <f>'Expenditures 16-24'!H195</f>
        <v>0</v>
      </c>
      <c r="D2996" s="2" t="str">
        <f t="shared" si="45"/>
        <v>Error?</v>
      </c>
    </row>
    <row r="2997" spans="1:4">
      <c r="A2997">
        <v>2938</v>
      </c>
      <c r="B2997" s="924">
        <f>'Expenditures 16-24'!H196</f>
        <v>0</v>
      </c>
      <c r="D2997" s="2" t="str">
        <f t="shared" si="45"/>
        <v>Error?</v>
      </c>
    </row>
    <row r="2998" spans="1:4">
      <c r="A2998">
        <v>2939</v>
      </c>
      <c r="B2998" s="924">
        <f>'Expenditures 16-24'!H197</f>
        <v>0</v>
      </c>
      <c r="D2998" s="2" t="str">
        <f t="shared" si="45"/>
        <v>Error?</v>
      </c>
    </row>
    <row r="2999" spans="1:4">
      <c r="A2999" s="5">
        <v>2940</v>
      </c>
      <c r="B2999" s="924"/>
      <c r="D2999" s="2" t="str">
        <f t="shared" si="45"/>
        <v>OK</v>
      </c>
    </row>
    <row r="3000" spans="1:4">
      <c r="A3000" s="5">
        <v>2941</v>
      </c>
      <c r="B3000" s="924"/>
      <c r="D3000" s="2" t="str">
        <f t="shared" si="45"/>
        <v>OK</v>
      </c>
    </row>
    <row r="3001" spans="1:4">
      <c r="A3001" s="5">
        <v>2942</v>
      </c>
      <c r="B3001" s="924"/>
      <c r="D3001" s="2" t="str">
        <f t="shared" si="45"/>
        <v>OK</v>
      </c>
    </row>
    <row r="3002" spans="1:4">
      <c r="A3002" s="5">
        <v>2943</v>
      </c>
      <c r="B3002" s="924"/>
      <c r="D3002" s="2" t="str">
        <f t="shared" si="45"/>
        <v>OK</v>
      </c>
    </row>
    <row r="3003" spans="1:4">
      <c r="A3003" s="5">
        <v>2944</v>
      </c>
      <c r="B3003" s="924"/>
      <c r="D3003" s="2" t="str">
        <f t="shared" si="45"/>
        <v>OK</v>
      </c>
    </row>
    <row r="3004" spans="1:4">
      <c r="A3004" s="5">
        <v>2945</v>
      </c>
      <c r="B3004" s="924"/>
      <c r="D3004" s="2" t="str">
        <f t="shared" si="45"/>
        <v>OK</v>
      </c>
    </row>
    <row r="3005" spans="1:4">
      <c r="A3005">
        <v>2946</v>
      </c>
      <c r="B3005" s="924">
        <f>'Expenditures 16-24'!K192</f>
        <v>0</v>
      </c>
      <c r="D3005" s="2" t="str">
        <f t="shared" ref="D3005:D3068" si="46">IF(ISBLANK(B3005),"OK",IF(A3005-B3005=0,"OK","Error?"))</f>
        <v>Error?</v>
      </c>
    </row>
    <row r="3006" spans="1:4">
      <c r="A3006">
        <v>2947</v>
      </c>
      <c r="B3006" s="924">
        <f>'Expenditures 16-24'!K193</f>
        <v>0</v>
      </c>
      <c r="D3006" s="2" t="str">
        <f t="shared" si="46"/>
        <v>Error?</v>
      </c>
    </row>
    <row r="3007" spans="1:4">
      <c r="A3007">
        <v>2948</v>
      </c>
      <c r="B3007" s="924">
        <f>'Expenditures 16-24'!K194</f>
        <v>0</v>
      </c>
      <c r="C3007" s="2" t="s">
        <v>512</v>
      </c>
      <c r="D3007" s="2" t="str">
        <f t="shared" si="46"/>
        <v>Error?</v>
      </c>
    </row>
    <row r="3008" spans="1:4">
      <c r="A3008">
        <v>2949</v>
      </c>
      <c r="B3008" s="924">
        <f>'Expenditures 16-24'!K195</f>
        <v>0</v>
      </c>
      <c r="C3008" s="2" t="s">
        <v>512</v>
      </c>
      <c r="D3008" s="2" t="str">
        <f t="shared" si="46"/>
        <v>Error?</v>
      </c>
    </row>
    <row r="3009" spans="1:5">
      <c r="A3009">
        <v>2950</v>
      </c>
      <c r="B3009" s="924">
        <f>'Expenditures 16-24'!K196</f>
        <v>0</v>
      </c>
      <c r="C3009" s="2" t="s">
        <v>512</v>
      </c>
      <c r="D3009" s="2" t="str">
        <f t="shared" si="46"/>
        <v>Error?</v>
      </c>
    </row>
    <row r="3010" spans="1:5">
      <c r="A3010">
        <v>2951</v>
      </c>
      <c r="B3010" s="924">
        <f>'Expenditures 16-24'!K197</f>
        <v>0</v>
      </c>
      <c r="C3010" s="2" t="s">
        <v>512</v>
      </c>
      <c r="D3010" s="2" t="str">
        <f t="shared" si="46"/>
        <v>Error?</v>
      </c>
    </row>
    <row r="3011" spans="1:5">
      <c r="A3011" s="5">
        <v>2952</v>
      </c>
      <c r="B3011" s="924"/>
      <c r="C3011" s="2" t="s">
        <v>512</v>
      </c>
      <c r="D3011" s="2" t="str">
        <f t="shared" si="46"/>
        <v>OK</v>
      </c>
      <c r="E3011" s="4" t="s">
        <v>118</v>
      </c>
    </row>
    <row r="3012" spans="1:5">
      <c r="A3012" s="5">
        <v>2953</v>
      </c>
      <c r="B3012" s="924"/>
      <c r="C3012" s="2" t="s">
        <v>512</v>
      </c>
      <c r="D3012" s="2" t="str">
        <f t="shared" si="46"/>
        <v>OK</v>
      </c>
    </row>
    <row r="3013" spans="1:5">
      <c r="A3013" s="5">
        <v>2954</v>
      </c>
      <c r="B3013" s="924"/>
      <c r="D3013" s="2" t="str">
        <f t="shared" si="46"/>
        <v>OK</v>
      </c>
    </row>
    <row r="3014" spans="1:5">
      <c r="A3014" s="5">
        <v>2955</v>
      </c>
      <c r="B3014" s="924"/>
      <c r="D3014" s="2" t="str">
        <f t="shared" si="46"/>
        <v>OK</v>
      </c>
    </row>
    <row r="3015" spans="1:5">
      <c r="A3015" s="5">
        <v>2956</v>
      </c>
      <c r="B3015" s="924"/>
      <c r="D3015" s="2" t="str">
        <f t="shared" si="46"/>
        <v>OK</v>
      </c>
    </row>
    <row r="3016" spans="1:5">
      <c r="A3016" s="5">
        <v>2957</v>
      </c>
      <c r="B3016" s="924"/>
      <c r="D3016" s="2" t="str">
        <f t="shared" si="46"/>
        <v>OK</v>
      </c>
    </row>
    <row r="3017" spans="1:5">
      <c r="A3017" s="5">
        <v>2958</v>
      </c>
      <c r="B3017" s="924"/>
      <c r="D3017" s="2" t="str">
        <f t="shared" si="46"/>
        <v>OK</v>
      </c>
    </row>
    <row r="3018" spans="1:5">
      <c r="A3018" s="5">
        <v>2959</v>
      </c>
      <c r="B3018" s="924"/>
      <c r="D3018" s="2" t="str">
        <f t="shared" si="46"/>
        <v>OK</v>
      </c>
    </row>
    <row r="3019" spans="1:5">
      <c r="A3019" s="5">
        <v>2960</v>
      </c>
      <c r="B3019" s="924"/>
      <c r="D3019" s="2" t="str">
        <f t="shared" si="46"/>
        <v>OK</v>
      </c>
    </row>
    <row r="3020" spans="1:5">
      <c r="A3020" s="5">
        <v>2961</v>
      </c>
      <c r="B3020" s="924"/>
      <c r="D3020" s="2" t="str">
        <f t="shared" si="46"/>
        <v>OK</v>
      </c>
    </row>
    <row r="3021" spans="1:5">
      <c r="A3021" s="5">
        <v>2962</v>
      </c>
      <c r="B3021" s="924"/>
      <c r="D3021" s="2" t="str">
        <f t="shared" si="46"/>
        <v>OK</v>
      </c>
    </row>
    <row r="3022" spans="1:5">
      <c r="A3022" s="5">
        <v>2963</v>
      </c>
      <c r="B3022" s="924"/>
      <c r="D3022" s="2" t="str">
        <f t="shared" si="46"/>
        <v>OK</v>
      </c>
    </row>
    <row r="3023" spans="1:5">
      <c r="A3023" s="5">
        <v>2964</v>
      </c>
      <c r="B3023" s="924"/>
      <c r="D3023" s="2" t="str">
        <f t="shared" si="46"/>
        <v>OK</v>
      </c>
    </row>
    <row r="3024" spans="1:5">
      <c r="A3024" s="5">
        <v>2965</v>
      </c>
      <c r="B3024" s="924"/>
      <c r="D3024" s="2" t="str">
        <f t="shared" si="46"/>
        <v>OK</v>
      </c>
    </row>
    <row r="3025" spans="1:4">
      <c r="A3025" s="5">
        <v>2966</v>
      </c>
      <c r="B3025" s="924"/>
      <c r="D3025" s="2" t="str">
        <f t="shared" si="46"/>
        <v>OK</v>
      </c>
    </row>
    <row r="3026" spans="1:4">
      <c r="A3026" s="5">
        <v>2967</v>
      </c>
      <c r="B3026" s="924"/>
      <c r="D3026" s="2" t="str">
        <f t="shared" si="46"/>
        <v>OK</v>
      </c>
    </row>
    <row r="3027" spans="1:4">
      <c r="A3027" s="5">
        <v>2968</v>
      </c>
      <c r="B3027" s="924"/>
      <c r="D3027" s="2" t="str">
        <f t="shared" si="46"/>
        <v>OK</v>
      </c>
    </row>
    <row r="3028" spans="1:4">
      <c r="A3028" s="5">
        <v>2969</v>
      </c>
      <c r="B3028" s="924"/>
      <c r="D3028" s="2" t="str">
        <f t="shared" si="46"/>
        <v>OK</v>
      </c>
    </row>
    <row r="3029" spans="1:4">
      <c r="A3029" s="5">
        <v>2970</v>
      </c>
      <c r="B3029" s="924"/>
      <c r="D3029" s="2" t="str">
        <f t="shared" si="46"/>
        <v>OK</v>
      </c>
    </row>
    <row r="3030" spans="1:4">
      <c r="A3030" s="5">
        <v>2971</v>
      </c>
      <c r="B3030" s="924"/>
      <c r="D3030" s="2" t="str">
        <f t="shared" si="46"/>
        <v>OK</v>
      </c>
    </row>
    <row r="3031" spans="1:4">
      <c r="A3031" s="5">
        <v>2972</v>
      </c>
      <c r="B3031" s="924"/>
      <c r="D3031" s="2" t="str">
        <f t="shared" si="46"/>
        <v>OK</v>
      </c>
    </row>
    <row r="3032" spans="1:4">
      <c r="A3032" s="5">
        <v>2973</v>
      </c>
      <c r="B3032" s="924"/>
      <c r="D3032" s="2" t="str">
        <f t="shared" si="46"/>
        <v>OK</v>
      </c>
    </row>
    <row r="3033" spans="1:4">
      <c r="A3033" s="5">
        <v>2974</v>
      </c>
      <c r="B3033" s="924"/>
      <c r="D3033" s="2" t="str">
        <f t="shared" si="46"/>
        <v>OK</v>
      </c>
    </row>
    <row r="3034" spans="1:4">
      <c r="A3034" s="5">
        <v>2975</v>
      </c>
      <c r="B3034" s="924"/>
      <c r="D3034" s="2" t="str">
        <f t="shared" si="46"/>
        <v>OK</v>
      </c>
    </row>
    <row r="3035" spans="1:4">
      <c r="A3035" s="5">
        <v>2976</v>
      </c>
      <c r="B3035" s="924"/>
      <c r="D3035" s="2" t="str">
        <f t="shared" si="46"/>
        <v>OK</v>
      </c>
    </row>
    <row r="3036" spans="1:4">
      <c r="A3036" s="5">
        <v>2977</v>
      </c>
      <c r="B3036" s="924"/>
      <c r="D3036" s="2" t="str">
        <f t="shared" si="46"/>
        <v>OK</v>
      </c>
    </row>
    <row r="3037" spans="1:4">
      <c r="A3037" s="5">
        <v>2978</v>
      </c>
      <c r="B3037" s="924"/>
      <c r="D3037" s="2" t="str">
        <f t="shared" si="46"/>
        <v>OK</v>
      </c>
    </row>
    <row r="3038" spans="1:4">
      <c r="A3038" s="5">
        <v>2979</v>
      </c>
      <c r="B3038" s="924"/>
      <c r="D3038" s="2" t="str">
        <f t="shared" si="46"/>
        <v>OK</v>
      </c>
    </row>
    <row r="3039" spans="1:4">
      <c r="A3039" s="5">
        <v>2980</v>
      </c>
      <c r="B3039" s="924"/>
      <c r="D3039" s="2" t="str">
        <f t="shared" si="46"/>
        <v>OK</v>
      </c>
    </row>
    <row r="3040" spans="1:4">
      <c r="A3040" s="5">
        <v>2981</v>
      </c>
      <c r="B3040" s="924"/>
      <c r="D3040" s="2" t="str">
        <f t="shared" si="46"/>
        <v>OK</v>
      </c>
    </row>
    <row r="3041" spans="1:4">
      <c r="A3041" s="5">
        <v>2982</v>
      </c>
      <c r="B3041" s="924"/>
      <c r="D3041" s="2" t="str">
        <f t="shared" si="46"/>
        <v>OK</v>
      </c>
    </row>
    <row r="3042" spans="1:4">
      <c r="A3042" s="5">
        <v>2983</v>
      </c>
      <c r="B3042" s="924"/>
      <c r="D3042" s="2" t="str">
        <f t="shared" si="46"/>
        <v>OK</v>
      </c>
    </row>
    <row r="3043" spans="1:4">
      <c r="A3043" s="5">
        <v>2984</v>
      </c>
      <c r="B3043" s="924"/>
      <c r="D3043" s="2" t="str">
        <f t="shared" si="46"/>
        <v>OK</v>
      </c>
    </row>
    <row r="3044" spans="1:4">
      <c r="A3044" s="5">
        <v>2985</v>
      </c>
      <c r="B3044" s="924"/>
      <c r="D3044" s="2" t="str">
        <f t="shared" si="46"/>
        <v>OK</v>
      </c>
    </row>
    <row r="3045" spans="1:4">
      <c r="A3045" s="5">
        <v>2986</v>
      </c>
      <c r="B3045" s="924"/>
      <c r="D3045" s="2" t="str">
        <f t="shared" si="46"/>
        <v>OK</v>
      </c>
    </row>
    <row r="3046" spans="1:4">
      <c r="A3046" s="5">
        <v>2987</v>
      </c>
      <c r="B3046" s="924"/>
      <c r="D3046" s="2" t="str">
        <f t="shared" si="46"/>
        <v>OK</v>
      </c>
    </row>
    <row r="3047" spans="1:4">
      <c r="A3047" s="5">
        <v>2988</v>
      </c>
      <c r="B3047" s="924"/>
      <c r="D3047" s="2" t="str">
        <f t="shared" si="46"/>
        <v>OK</v>
      </c>
    </row>
    <row r="3048" spans="1:4">
      <c r="A3048" s="5">
        <v>2989</v>
      </c>
      <c r="B3048" s="924"/>
      <c r="D3048" s="2" t="str">
        <f t="shared" si="46"/>
        <v>OK</v>
      </c>
    </row>
    <row r="3049" spans="1:4">
      <c r="A3049" s="5">
        <v>2990</v>
      </c>
      <c r="B3049" s="924"/>
      <c r="D3049" s="2" t="str">
        <f t="shared" si="46"/>
        <v>OK</v>
      </c>
    </row>
    <row r="3050" spans="1:4">
      <c r="A3050" s="5">
        <v>2991</v>
      </c>
      <c r="B3050" s="924"/>
      <c r="D3050" s="2" t="str">
        <f t="shared" si="46"/>
        <v>OK</v>
      </c>
    </row>
    <row r="3051" spans="1:4">
      <c r="A3051" s="5">
        <v>2992</v>
      </c>
      <c r="B3051" s="924"/>
      <c r="D3051" s="2" t="str">
        <f t="shared" si="46"/>
        <v>OK</v>
      </c>
    </row>
    <row r="3052" spans="1:4">
      <c r="A3052" s="5">
        <v>2993</v>
      </c>
      <c r="B3052" s="924"/>
      <c r="D3052" s="2" t="str">
        <f t="shared" si="46"/>
        <v>OK</v>
      </c>
    </row>
    <row r="3053" spans="1:4">
      <c r="A3053">
        <v>2994</v>
      </c>
      <c r="B3053" s="924">
        <f>'Expenditures 16-24'!C10</f>
        <v>84604</v>
      </c>
      <c r="D3053" s="2" t="str">
        <f t="shared" si="46"/>
        <v>Error?</v>
      </c>
    </row>
    <row r="3054" spans="1:4">
      <c r="A3054">
        <v>2995</v>
      </c>
      <c r="B3054" s="924">
        <f>'Expenditures 16-24'!D10</f>
        <v>0</v>
      </c>
      <c r="D3054" s="2" t="str">
        <f t="shared" si="46"/>
        <v>Error?</v>
      </c>
    </row>
    <row r="3055" spans="1:4">
      <c r="A3055">
        <v>2996</v>
      </c>
      <c r="B3055" s="924">
        <f>'Expenditures 16-24'!E10</f>
        <v>81401</v>
      </c>
      <c r="D3055" s="2" t="str">
        <f t="shared" si="46"/>
        <v>Error?</v>
      </c>
    </row>
    <row r="3056" spans="1:4">
      <c r="A3056">
        <v>2997</v>
      </c>
      <c r="B3056" s="924">
        <f>'Expenditures 16-24'!F10</f>
        <v>115998</v>
      </c>
      <c r="D3056" s="2" t="str">
        <f t="shared" si="46"/>
        <v>Error?</v>
      </c>
    </row>
    <row r="3057" spans="1:4">
      <c r="A3057">
        <v>2998</v>
      </c>
      <c r="B3057" s="924">
        <f>'Expenditures 16-24'!G10</f>
        <v>0</v>
      </c>
      <c r="D3057" s="2" t="str">
        <f t="shared" si="46"/>
        <v>Error?</v>
      </c>
    </row>
    <row r="3058" spans="1:4">
      <c r="A3058">
        <v>2999</v>
      </c>
      <c r="B3058" s="924">
        <f>'Expenditures 16-24'!H10</f>
        <v>0</v>
      </c>
      <c r="D3058" s="2" t="str">
        <f t="shared" si="46"/>
        <v>Error?</v>
      </c>
    </row>
    <row r="3059" spans="1:4">
      <c r="A3059" s="5">
        <v>3000</v>
      </c>
      <c r="B3059" s="924"/>
      <c r="D3059" s="2" t="str">
        <f t="shared" si="46"/>
        <v>OK</v>
      </c>
    </row>
    <row r="3060" spans="1:4">
      <c r="A3060">
        <v>3001</v>
      </c>
      <c r="B3060" s="924">
        <f>'Expenditures 16-24'!K10</f>
        <v>282003</v>
      </c>
      <c r="D3060" s="2" t="str">
        <f t="shared" si="46"/>
        <v>Error?</v>
      </c>
    </row>
    <row r="3061" spans="1:4">
      <c r="A3061" s="5">
        <v>3002</v>
      </c>
      <c r="B3061" s="924"/>
      <c r="D3061" s="2" t="str">
        <f t="shared" si="46"/>
        <v>OK</v>
      </c>
    </row>
    <row r="3062" spans="1:4">
      <c r="A3062">
        <v>3003</v>
      </c>
      <c r="B3062" s="924">
        <f>'Expenditures 16-24'!D223</f>
        <v>9549</v>
      </c>
      <c r="C3062" s="2" t="s">
        <v>512</v>
      </c>
      <c r="D3062" s="2" t="str">
        <f t="shared" si="46"/>
        <v>Error?</v>
      </c>
    </row>
    <row r="3063" spans="1:4">
      <c r="A3063">
        <v>3004</v>
      </c>
      <c r="B3063" s="924">
        <f>'Expenditures 16-24'!K223</f>
        <v>9549</v>
      </c>
      <c r="D3063" s="2" t="str">
        <f t="shared" si="46"/>
        <v>Error?</v>
      </c>
    </row>
    <row r="3064" spans="1:4">
      <c r="A3064" s="5">
        <v>3005</v>
      </c>
      <c r="B3064" s="924"/>
      <c r="D3064" s="2" t="str">
        <f t="shared" si="46"/>
        <v>OK</v>
      </c>
    </row>
    <row r="3065" spans="1:4">
      <c r="A3065" s="5">
        <v>3006</v>
      </c>
      <c r="B3065" s="924"/>
      <c r="C3065" s="2" t="s">
        <v>512</v>
      </c>
      <c r="D3065" s="2" t="str">
        <f t="shared" si="46"/>
        <v>OK</v>
      </c>
    </row>
    <row r="3066" spans="1:4">
      <c r="A3066" s="5">
        <v>3007</v>
      </c>
      <c r="B3066" s="924"/>
      <c r="D3066" s="2" t="str">
        <f t="shared" si="46"/>
        <v>OK</v>
      </c>
    </row>
    <row r="3067" spans="1:4">
      <c r="A3067" s="5">
        <v>3008</v>
      </c>
      <c r="B3067" s="924"/>
      <c r="D3067" s="2" t="str">
        <f t="shared" si="46"/>
        <v>OK</v>
      </c>
    </row>
    <row r="3068" spans="1:4">
      <c r="A3068" s="5">
        <v>3009</v>
      </c>
      <c r="B3068" s="924"/>
      <c r="D3068" s="2" t="str">
        <f t="shared" si="46"/>
        <v>OK</v>
      </c>
    </row>
    <row r="3069" spans="1:4">
      <c r="A3069">
        <v>3010</v>
      </c>
      <c r="B3069" s="924">
        <f>'Assets-Liab 5-6'!L38</f>
        <v>0</v>
      </c>
      <c r="D3069" s="2" t="str">
        <f t="shared" ref="D3069:D3132" si="47">IF(ISBLANK(B3069),"OK",IF(A3069-B3069=0,"OK","Error?"))</f>
        <v>Error?</v>
      </c>
    </row>
    <row r="3070" spans="1:4">
      <c r="A3070">
        <v>3011</v>
      </c>
      <c r="B3070" s="924">
        <f>'Assets-Liab 5-6'!L39</f>
        <v>0</v>
      </c>
      <c r="D3070" s="2" t="str">
        <f t="shared" si="47"/>
        <v>Error?</v>
      </c>
    </row>
    <row r="3071" spans="1:4">
      <c r="A3071" s="5">
        <v>3012</v>
      </c>
      <c r="B3071" s="924"/>
      <c r="D3071" s="2" t="str">
        <f t="shared" si="47"/>
        <v>OK</v>
      </c>
    </row>
    <row r="3072" spans="1:4">
      <c r="A3072" s="5">
        <v>3013</v>
      </c>
      <c r="B3072" s="924"/>
      <c r="D3072" s="2" t="str">
        <f t="shared" si="47"/>
        <v>OK</v>
      </c>
    </row>
    <row r="3073" spans="1:4">
      <c r="A3073" s="5">
        <v>3014</v>
      </c>
      <c r="B3073" s="924"/>
      <c r="D3073" s="2" t="str">
        <f t="shared" si="47"/>
        <v>OK</v>
      </c>
    </row>
    <row r="3074" spans="1:4">
      <c r="A3074" s="5">
        <v>3015</v>
      </c>
      <c r="B3074" s="924"/>
      <c r="D3074" s="2" t="str">
        <f t="shared" si="47"/>
        <v>OK</v>
      </c>
    </row>
    <row r="3075" spans="1:4">
      <c r="A3075" s="5">
        <v>3016</v>
      </c>
      <c r="B3075" s="924"/>
      <c r="D3075" s="2" t="str">
        <f t="shared" si="47"/>
        <v>OK</v>
      </c>
    </row>
    <row r="3076" spans="1:4">
      <c r="A3076">
        <v>3017</v>
      </c>
      <c r="B3076" s="924">
        <f>'Acct Summary 7-9'!D33</f>
        <v>0</v>
      </c>
      <c r="D3076" s="2" t="str">
        <f t="shared" si="47"/>
        <v>Error?</v>
      </c>
    </row>
    <row r="3077" spans="1:4">
      <c r="A3077">
        <v>3018</v>
      </c>
      <c r="B3077" s="924">
        <f>'Acct Summary 7-9'!D34</f>
        <v>0</v>
      </c>
      <c r="D3077" s="2" t="str">
        <f t="shared" si="47"/>
        <v>Error?</v>
      </c>
    </row>
    <row r="3078" spans="1:4">
      <c r="A3078">
        <v>3019</v>
      </c>
      <c r="B3078" s="924">
        <f>'Acct Summary 7-9'!D35</f>
        <v>0</v>
      </c>
      <c r="D3078" s="2" t="str">
        <f t="shared" si="47"/>
        <v>Error?</v>
      </c>
    </row>
    <row r="3079" spans="1:4">
      <c r="A3079" s="5">
        <v>3020</v>
      </c>
      <c r="B3079" s="924"/>
      <c r="D3079" s="2" t="str">
        <f t="shared" si="47"/>
        <v>OK</v>
      </c>
    </row>
    <row r="3080" spans="1:4">
      <c r="A3080">
        <v>3021</v>
      </c>
      <c r="B3080" s="924">
        <f>'Acct Summary 7-9'!E33</f>
        <v>0</v>
      </c>
      <c r="D3080" s="2" t="str">
        <f t="shared" si="47"/>
        <v>Error?</v>
      </c>
    </row>
    <row r="3081" spans="1:4">
      <c r="A3081">
        <v>3022</v>
      </c>
      <c r="B3081" s="924">
        <f>'Acct Summary 7-9'!F33</f>
        <v>0</v>
      </c>
      <c r="D3081" s="2" t="str">
        <f t="shared" si="47"/>
        <v>Error?</v>
      </c>
    </row>
    <row r="3082" spans="1:4">
      <c r="A3082">
        <v>3023</v>
      </c>
      <c r="B3082" s="924">
        <f>'Acct Summary 7-9'!F34</f>
        <v>0</v>
      </c>
      <c r="D3082" s="2" t="str">
        <f t="shared" si="47"/>
        <v>Error?</v>
      </c>
    </row>
    <row r="3083" spans="1:4">
      <c r="A3083">
        <v>3024</v>
      </c>
      <c r="B3083" s="924">
        <f>'Acct Summary 7-9'!F35</f>
        <v>0</v>
      </c>
      <c r="D3083" s="2" t="str">
        <f t="shared" si="47"/>
        <v>Error?</v>
      </c>
    </row>
    <row r="3084" spans="1:4">
      <c r="A3084" s="5">
        <v>3025</v>
      </c>
      <c r="B3084" s="924"/>
      <c r="D3084" s="2" t="str">
        <f t="shared" si="47"/>
        <v>OK</v>
      </c>
    </row>
    <row r="3085" spans="1:4">
      <c r="A3085" s="5">
        <v>3026</v>
      </c>
      <c r="B3085" s="924"/>
      <c r="D3085" s="2" t="str">
        <f t="shared" si="47"/>
        <v>OK</v>
      </c>
    </row>
    <row r="3086" spans="1:4">
      <c r="A3086" s="5">
        <v>3027</v>
      </c>
      <c r="B3086" s="924"/>
      <c r="D3086" s="2" t="str">
        <f t="shared" si="47"/>
        <v>OK</v>
      </c>
    </row>
    <row r="3087" spans="1:4">
      <c r="A3087" s="5">
        <v>3028</v>
      </c>
      <c r="B3087" s="924"/>
      <c r="D3087" s="2" t="str">
        <f t="shared" si="47"/>
        <v>OK</v>
      </c>
    </row>
    <row r="3088" spans="1:4">
      <c r="A3088" s="5">
        <v>3029</v>
      </c>
      <c r="B3088" s="924"/>
      <c r="D3088" s="2" t="str">
        <f t="shared" si="47"/>
        <v>OK</v>
      </c>
    </row>
    <row r="3089" spans="1:4">
      <c r="A3089" s="5">
        <v>3030</v>
      </c>
      <c r="B3089" s="924"/>
      <c r="D3089" s="2" t="str">
        <f t="shared" si="47"/>
        <v>OK</v>
      </c>
    </row>
    <row r="3090" spans="1:4">
      <c r="A3090" s="5">
        <v>3031</v>
      </c>
      <c r="B3090" s="924"/>
      <c r="D3090" s="2" t="str">
        <f t="shared" si="47"/>
        <v>OK</v>
      </c>
    </row>
    <row r="3091" spans="1:4">
      <c r="A3091" s="5">
        <v>3032</v>
      </c>
      <c r="B3091" s="924"/>
      <c r="D3091" s="2" t="str">
        <f t="shared" si="47"/>
        <v>OK</v>
      </c>
    </row>
    <row r="3092" spans="1:4">
      <c r="A3092" s="5">
        <v>3033</v>
      </c>
      <c r="B3092" s="924"/>
      <c r="D3092" s="2" t="str">
        <f t="shared" si="47"/>
        <v>OK</v>
      </c>
    </row>
    <row r="3093" spans="1:4">
      <c r="A3093" s="5">
        <v>3034</v>
      </c>
      <c r="B3093" s="924"/>
      <c r="D3093" s="2" t="str">
        <f t="shared" si="47"/>
        <v>OK</v>
      </c>
    </row>
    <row r="3094" spans="1:4">
      <c r="A3094" s="5">
        <v>3035</v>
      </c>
      <c r="B3094" s="924"/>
      <c r="D3094" s="2" t="str">
        <f t="shared" si="47"/>
        <v>OK</v>
      </c>
    </row>
    <row r="3095" spans="1:4">
      <c r="A3095" s="5">
        <v>3036</v>
      </c>
      <c r="B3095" s="924"/>
      <c r="D3095" s="2" t="str">
        <f t="shared" si="47"/>
        <v>OK</v>
      </c>
    </row>
    <row r="3096" spans="1:4">
      <c r="A3096" s="5">
        <v>3037</v>
      </c>
      <c r="B3096" s="924"/>
      <c r="D3096" s="2" t="str">
        <f t="shared" si="47"/>
        <v>OK</v>
      </c>
    </row>
    <row r="3097" spans="1:4">
      <c r="A3097" s="5">
        <v>3038</v>
      </c>
      <c r="B3097" s="924"/>
      <c r="D3097" s="2" t="str">
        <f t="shared" si="47"/>
        <v>OK</v>
      </c>
    </row>
    <row r="3098" spans="1:4">
      <c r="A3098" s="5">
        <v>3039</v>
      </c>
      <c r="B3098" s="924"/>
      <c r="D3098" s="2" t="str">
        <f t="shared" si="47"/>
        <v>OK</v>
      </c>
    </row>
    <row r="3099" spans="1:4">
      <c r="A3099" s="5">
        <v>3040</v>
      </c>
      <c r="B3099" s="924"/>
      <c r="D3099" s="2" t="str">
        <f t="shared" si="47"/>
        <v>OK</v>
      </c>
    </row>
    <row r="3100" spans="1:4">
      <c r="A3100" s="5">
        <v>3041</v>
      </c>
      <c r="B3100" s="924"/>
      <c r="D3100" s="2" t="str">
        <f t="shared" si="47"/>
        <v>OK</v>
      </c>
    </row>
    <row r="3101" spans="1:4">
      <c r="A3101" s="5">
        <v>3042</v>
      </c>
      <c r="B3101" s="924"/>
      <c r="D3101" s="2" t="str">
        <f t="shared" si="47"/>
        <v>OK</v>
      </c>
    </row>
    <row r="3102" spans="1:4">
      <c r="A3102" s="5">
        <v>3043</v>
      </c>
      <c r="B3102" s="924"/>
      <c r="D3102" s="2" t="str">
        <f t="shared" si="47"/>
        <v>OK</v>
      </c>
    </row>
    <row r="3103" spans="1:4">
      <c r="A3103" s="5">
        <v>3044</v>
      </c>
      <c r="B3103" s="924"/>
      <c r="D3103" s="2" t="str">
        <f t="shared" si="47"/>
        <v>OK</v>
      </c>
    </row>
    <row r="3104" spans="1:4">
      <c r="A3104" s="5">
        <v>3045</v>
      </c>
      <c r="B3104" s="924"/>
      <c r="D3104" s="2" t="str">
        <f t="shared" si="47"/>
        <v>OK</v>
      </c>
    </row>
    <row r="3105" spans="1:4">
      <c r="A3105" s="5">
        <v>3046</v>
      </c>
      <c r="B3105" s="924"/>
      <c r="D3105" s="2" t="str">
        <f t="shared" si="47"/>
        <v>OK</v>
      </c>
    </row>
    <row r="3106" spans="1:4">
      <c r="A3106" s="5">
        <v>3047</v>
      </c>
      <c r="B3106" s="924"/>
      <c r="D3106" s="2" t="str">
        <f t="shared" si="47"/>
        <v>OK</v>
      </c>
    </row>
    <row r="3107" spans="1:4">
      <c r="A3107" s="5">
        <v>3048</v>
      </c>
      <c r="B3107" s="924"/>
      <c r="D3107" s="2" t="str">
        <f t="shared" si="47"/>
        <v>OK</v>
      </c>
    </row>
    <row r="3108" spans="1:4">
      <c r="A3108" s="5">
        <v>3049</v>
      </c>
      <c r="B3108" s="924"/>
      <c r="D3108" s="2" t="str">
        <f t="shared" si="47"/>
        <v>OK</v>
      </c>
    </row>
    <row r="3109" spans="1:4">
      <c r="A3109" s="5">
        <v>3050</v>
      </c>
      <c r="B3109" s="924"/>
      <c r="D3109" s="2" t="str">
        <f t="shared" si="47"/>
        <v>OK</v>
      </c>
    </row>
    <row r="3110" spans="1:4">
      <c r="A3110" s="5">
        <v>3051</v>
      </c>
      <c r="B3110" s="924"/>
      <c r="D3110" s="2" t="str">
        <f t="shared" si="47"/>
        <v>OK</v>
      </c>
    </row>
    <row r="3111" spans="1:4">
      <c r="A3111" s="5">
        <v>3052</v>
      </c>
      <c r="B3111" s="924"/>
      <c r="D3111" s="2" t="str">
        <f t="shared" si="47"/>
        <v>OK</v>
      </c>
    </row>
    <row r="3112" spans="1:4">
      <c r="A3112" s="5">
        <v>3053</v>
      </c>
      <c r="B3112" s="924"/>
      <c r="D3112" s="2" t="str">
        <f t="shared" si="47"/>
        <v>OK</v>
      </c>
    </row>
    <row r="3113" spans="1:4">
      <c r="A3113" s="5">
        <v>3054</v>
      </c>
      <c r="B3113" s="924"/>
      <c r="D3113" s="2" t="str">
        <f t="shared" si="47"/>
        <v>OK</v>
      </c>
    </row>
    <row r="3114" spans="1:4">
      <c r="A3114" s="5">
        <v>3055</v>
      </c>
      <c r="B3114" s="924"/>
      <c r="D3114" s="2" t="str">
        <f t="shared" si="47"/>
        <v>OK</v>
      </c>
    </row>
    <row r="3115" spans="1:4">
      <c r="A3115" s="5">
        <v>3056</v>
      </c>
      <c r="B3115" s="924"/>
      <c r="D3115" s="2" t="str">
        <f t="shared" si="47"/>
        <v>OK</v>
      </c>
    </row>
    <row r="3116" spans="1:4">
      <c r="A3116" s="5">
        <v>3057</v>
      </c>
      <c r="B3116" s="924"/>
      <c r="D3116" s="2" t="str">
        <f t="shared" si="47"/>
        <v>OK</v>
      </c>
    </row>
    <row r="3117" spans="1:4">
      <c r="A3117" s="5">
        <v>3058</v>
      </c>
      <c r="B3117" s="924"/>
      <c r="D3117" s="2" t="str">
        <f t="shared" si="47"/>
        <v>OK</v>
      </c>
    </row>
    <row r="3118" spans="1:4">
      <c r="A3118" s="5">
        <v>3059</v>
      </c>
      <c r="B3118" s="924"/>
      <c r="D3118" s="2" t="str">
        <f t="shared" si="47"/>
        <v>OK</v>
      </c>
    </row>
    <row r="3119" spans="1:4">
      <c r="A3119" s="5">
        <v>3060</v>
      </c>
      <c r="B3119" s="924"/>
      <c r="D3119" s="2" t="str">
        <f t="shared" si="47"/>
        <v>OK</v>
      </c>
    </row>
    <row r="3120" spans="1:4">
      <c r="A3120" s="5">
        <v>3061</v>
      </c>
      <c r="B3120" s="924"/>
      <c r="D3120" s="2" t="str">
        <f t="shared" si="47"/>
        <v>OK</v>
      </c>
    </row>
    <row r="3121" spans="1:4">
      <c r="A3121" s="5">
        <v>3062</v>
      </c>
      <c r="B3121" s="924"/>
      <c r="D3121" s="2" t="str">
        <f t="shared" si="47"/>
        <v>OK</v>
      </c>
    </row>
    <row r="3122" spans="1:4">
      <c r="A3122" s="5">
        <v>3063</v>
      </c>
      <c r="B3122" s="924"/>
      <c r="D3122" s="2" t="str">
        <f t="shared" si="47"/>
        <v>OK</v>
      </c>
    </row>
    <row r="3123" spans="1:4">
      <c r="A3123" s="5">
        <v>3064</v>
      </c>
      <c r="B3123" s="924"/>
      <c r="D3123" s="2" t="str">
        <f t="shared" si="47"/>
        <v>OK</v>
      </c>
    </row>
    <row r="3124" spans="1:4">
      <c r="A3124" s="5">
        <v>3065</v>
      </c>
      <c r="B3124" s="924"/>
      <c r="D3124" s="2" t="str">
        <f t="shared" si="47"/>
        <v>OK</v>
      </c>
    </row>
    <row r="3125" spans="1:4">
      <c r="A3125" s="5">
        <v>3066</v>
      </c>
      <c r="B3125" s="924"/>
      <c r="D3125" s="2" t="str">
        <f t="shared" si="47"/>
        <v>OK</v>
      </c>
    </row>
    <row r="3126" spans="1:4">
      <c r="A3126" s="5">
        <v>3067</v>
      </c>
      <c r="B3126" s="924"/>
      <c r="D3126" s="2" t="str">
        <f t="shared" si="47"/>
        <v>OK</v>
      </c>
    </row>
    <row r="3127" spans="1:4">
      <c r="A3127" s="5">
        <v>3068</v>
      </c>
      <c r="B3127" s="924"/>
      <c r="D3127" s="2" t="str">
        <f t="shared" si="47"/>
        <v>OK</v>
      </c>
    </row>
    <row r="3128" spans="1:4">
      <c r="A3128" s="5">
        <v>3069</v>
      </c>
      <c r="B3128" s="924"/>
      <c r="D3128" s="2" t="str">
        <f t="shared" si="47"/>
        <v>OK</v>
      </c>
    </row>
    <row r="3129" spans="1:4">
      <c r="A3129" s="5">
        <v>3070</v>
      </c>
      <c r="B3129" s="924"/>
      <c r="D3129" s="2" t="str">
        <f t="shared" si="47"/>
        <v>OK</v>
      </c>
    </row>
    <row r="3130" spans="1:4">
      <c r="A3130" s="5">
        <v>3071</v>
      </c>
      <c r="B3130" s="924"/>
      <c r="D3130" s="2" t="str">
        <f t="shared" si="47"/>
        <v>OK</v>
      </c>
    </row>
    <row r="3131" spans="1:4">
      <c r="A3131" s="5">
        <v>3072</v>
      </c>
      <c r="B3131" s="924"/>
      <c r="D3131" s="2" t="str">
        <f t="shared" si="47"/>
        <v>OK</v>
      </c>
    </row>
    <row r="3132" spans="1:4">
      <c r="A3132" s="5">
        <v>3073</v>
      </c>
      <c r="B3132" s="924"/>
      <c r="D3132" s="2" t="str">
        <f t="shared" si="47"/>
        <v>OK</v>
      </c>
    </row>
    <row r="3133" spans="1:4">
      <c r="A3133" s="5">
        <v>3074</v>
      </c>
      <c r="B3133" s="924"/>
      <c r="D3133" s="2" t="str">
        <f t="shared" ref="D3133:D3196" si="48">IF(ISBLANK(B3133),"OK",IF(A3133-B3133=0,"OK","Error?"))</f>
        <v>OK</v>
      </c>
    </row>
    <row r="3134" spans="1:4">
      <c r="A3134" s="5">
        <v>3075</v>
      </c>
      <c r="B3134" s="924"/>
      <c r="D3134" s="2" t="str">
        <f t="shared" si="48"/>
        <v>OK</v>
      </c>
    </row>
    <row r="3135" spans="1:4">
      <c r="A3135" s="5">
        <v>3076</v>
      </c>
      <c r="B3135" s="924"/>
      <c r="D3135" s="2" t="str">
        <f t="shared" si="48"/>
        <v>OK</v>
      </c>
    </row>
    <row r="3136" spans="1:4">
      <c r="A3136" s="5">
        <v>3077</v>
      </c>
      <c r="B3136" s="924"/>
      <c r="D3136" s="2" t="str">
        <f t="shared" si="48"/>
        <v>OK</v>
      </c>
    </row>
    <row r="3137" spans="1:4">
      <c r="A3137" s="5">
        <v>3078</v>
      </c>
      <c r="B3137" s="924"/>
      <c r="D3137" s="2" t="str">
        <f t="shared" si="48"/>
        <v>OK</v>
      </c>
    </row>
    <row r="3138" spans="1:4">
      <c r="A3138" s="5">
        <v>3079</v>
      </c>
      <c r="B3138" s="924"/>
      <c r="D3138" s="2" t="str">
        <f t="shared" si="48"/>
        <v>OK</v>
      </c>
    </row>
    <row r="3139" spans="1:4">
      <c r="A3139" s="5">
        <v>3080</v>
      </c>
      <c r="B3139" s="924"/>
      <c r="D3139" s="2" t="str">
        <f t="shared" si="48"/>
        <v>OK</v>
      </c>
    </row>
    <row r="3140" spans="1:4">
      <c r="A3140" s="5">
        <v>3081</v>
      </c>
      <c r="B3140" s="924"/>
      <c r="D3140" s="2" t="str">
        <f t="shared" si="48"/>
        <v>OK</v>
      </c>
    </row>
    <row r="3141" spans="1:4">
      <c r="A3141" s="5">
        <v>3082</v>
      </c>
      <c r="B3141" s="924"/>
      <c r="D3141" s="2" t="str">
        <f t="shared" si="48"/>
        <v>OK</v>
      </c>
    </row>
    <row r="3142" spans="1:4">
      <c r="A3142" s="5">
        <v>3083</v>
      </c>
      <c r="B3142" s="924"/>
      <c r="D3142" s="2" t="str">
        <f t="shared" si="48"/>
        <v>OK</v>
      </c>
    </row>
    <row r="3143" spans="1:4">
      <c r="A3143" s="5">
        <v>3084</v>
      </c>
      <c r="B3143" s="924"/>
      <c r="D3143" s="2" t="str">
        <f t="shared" si="48"/>
        <v>OK</v>
      </c>
    </row>
    <row r="3144" spans="1:4">
      <c r="A3144" s="5">
        <v>3085</v>
      </c>
      <c r="B3144" s="924"/>
      <c r="D3144" s="2" t="str">
        <f t="shared" si="48"/>
        <v>OK</v>
      </c>
    </row>
    <row r="3145" spans="1:4">
      <c r="A3145" s="5">
        <v>3086</v>
      </c>
      <c r="B3145" s="924"/>
      <c r="D3145" s="2" t="str">
        <f t="shared" si="48"/>
        <v>OK</v>
      </c>
    </row>
    <row r="3146" spans="1:4">
      <c r="A3146" s="5">
        <v>3087</v>
      </c>
      <c r="B3146" s="924"/>
      <c r="D3146" s="2" t="str">
        <f t="shared" si="48"/>
        <v>OK</v>
      </c>
    </row>
    <row r="3147" spans="1:4">
      <c r="A3147" s="5">
        <v>3088</v>
      </c>
      <c r="B3147" s="924"/>
      <c r="D3147" s="2" t="str">
        <f t="shared" si="48"/>
        <v>OK</v>
      </c>
    </row>
    <row r="3148" spans="1:4">
      <c r="A3148" s="5">
        <v>3089</v>
      </c>
      <c r="B3148" s="924"/>
      <c r="D3148" s="2" t="str">
        <f t="shared" si="48"/>
        <v>OK</v>
      </c>
    </row>
    <row r="3149" spans="1:4">
      <c r="A3149" s="5">
        <v>3090</v>
      </c>
      <c r="B3149" s="924"/>
      <c r="D3149" s="2" t="str">
        <f t="shared" si="48"/>
        <v>OK</v>
      </c>
    </row>
    <row r="3150" spans="1:4">
      <c r="A3150" s="5">
        <v>3091</v>
      </c>
      <c r="B3150" s="924"/>
      <c r="D3150" s="2" t="str">
        <f t="shared" si="48"/>
        <v>OK</v>
      </c>
    </row>
    <row r="3151" spans="1:4">
      <c r="A3151" s="5">
        <v>3092</v>
      </c>
      <c r="B3151" s="924"/>
      <c r="D3151" s="2" t="str">
        <f t="shared" si="48"/>
        <v>OK</v>
      </c>
    </row>
    <row r="3152" spans="1:4">
      <c r="A3152" s="5">
        <v>3093</v>
      </c>
      <c r="B3152" s="924"/>
      <c r="D3152" s="2" t="str">
        <f t="shared" si="48"/>
        <v>OK</v>
      </c>
    </row>
    <row r="3153" spans="1:4">
      <c r="A3153" s="5">
        <v>3094</v>
      </c>
      <c r="B3153" s="924"/>
      <c r="D3153" s="2" t="str">
        <f t="shared" si="48"/>
        <v>OK</v>
      </c>
    </row>
    <row r="3154" spans="1:4">
      <c r="A3154" s="5">
        <v>3095</v>
      </c>
      <c r="B3154" s="924"/>
      <c r="D3154" s="2" t="str">
        <f t="shared" si="48"/>
        <v>OK</v>
      </c>
    </row>
    <row r="3155" spans="1:4">
      <c r="A3155" s="5">
        <v>3096</v>
      </c>
      <c r="B3155" s="924"/>
      <c r="D3155" s="2" t="str">
        <f t="shared" si="48"/>
        <v>OK</v>
      </c>
    </row>
    <row r="3156" spans="1:4">
      <c r="A3156" s="5">
        <v>3097</v>
      </c>
      <c r="B3156" s="924"/>
      <c r="D3156" s="2" t="str">
        <f t="shared" si="48"/>
        <v>OK</v>
      </c>
    </row>
    <row r="3157" spans="1:4">
      <c r="A3157" s="5">
        <v>3098</v>
      </c>
      <c r="B3157" s="924"/>
      <c r="D3157" s="2" t="str">
        <f t="shared" si="48"/>
        <v>OK</v>
      </c>
    </row>
    <row r="3158" spans="1:4">
      <c r="A3158" s="5">
        <v>3099</v>
      </c>
      <c r="B3158" s="924"/>
      <c r="D3158" s="2" t="str">
        <f t="shared" si="48"/>
        <v>OK</v>
      </c>
    </row>
    <row r="3159" spans="1:4">
      <c r="A3159">
        <v>3100</v>
      </c>
      <c r="B3159" s="924">
        <f>'Acct Summary 7-9'!D29</f>
        <v>0</v>
      </c>
      <c r="D3159" s="2" t="str">
        <f t="shared" si="48"/>
        <v>Error?</v>
      </c>
    </row>
    <row r="3160" spans="1:4">
      <c r="A3160" s="5">
        <v>3101</v>
      </c>
      <c r="B3160" s="924"/>
      <c r="D3160" s="2" t="str">
        <f t="shared" si="48"/>
        <v>OK</v>
      </c>
    </row>
    <row r="3161" spans="1:4">
      <c r="A3161" s="5">
        <v>3102</v>
      </c>
      <c r="B3161" s="924"/>
      <c r="D3161" s="2" t="str">
        <f t="shared" si="48"/>
        <v>OK</v>
      </c>
    </row>
    <row r="3162" spans="1:4">
      <c r="A3162" s="5">
        <v>3103</v>
      </c>
      <c r="B3162" s="924"/>
      <c r="D3162" s="2" t="str">
        <f t="shared" si="48"/>
        <v>OK</v>
      </c>
    </row>
    <row r="3163" spans="1:4">
      <c r="A3163" s="5">
        <v>3104</v>
      </c>
      <c r="B3163" s="924"/>
      <c r="D3163" s="2" t="str">
        <f t="shared" si="48"/>
        <v>OK</v>
      </c>
    </row>
    <row r="3164" spans="1:4">
      <c r="A3164" s="5">
        <v>3105</v>
      </c>
      <c r="B3164" s="924"/>
      <c r="D3164" s="2" t="str">
        <f t="shared" si="48"/>
        <v>OK</v>
      </c>
    </row>
    <row r="3165" spans="1:4">
      <c r="A3165" s="5">
        <v>3106</v>
      </c>
      <c r="B3165" s="924"/>
      <c r="D3165" s="2" t="str">
        <f t="shared" si="48"/>
        <v>OK</v>
      </c>
    </row>
    <row r="3166" spans="1:4">
      <c r="A3166" s="5">
        <v>3107</v>
      </c>
      <c r="B3166" s="924"/>
      <c r="D3166" s="2" t="str">
        <f t="shared" si="48"/>
        <v>OK</v>
      </c>
    </row>
    <row r="3167" spans="1:4">
      <c r="A3167" s="5">
        <v>3108</v>
      </c>
      <c r="B3167" s="924"/>
      <c r="D3167" s="2" t="str">
        <f t="shared" si="48"/>
        <v>OK</v>
      </c>
    </row>
    <row r="3168" spans="1:4">
      <c r="A3168">
        <v>3109</v>
      </c>
      <c r="B3168" s="924">
        <f>'Acct Summary 7-9'!H51</f>
        <v>0</v>
      </c>
      <c r="D3168" s="2" t="str">
        <f t="shared" si="48"/>
        <v>Error?</v>
      </c>
    </row>
    <row r="3169" spans="1:4">
      <c r="A3169" s="5">
        <v>3110</v>
      </c>
      <c r="B3169" s="924"/>
      <c r="D3169" s="2" t="str">
        <f t="shared" si="48"/>
        <v>OK</v>
      </c>
    </row>
    <row r="3170" spans="1:4">
      <c r="A3170" s="5">
        <v>3111</v>
      </c>
      <c r="B3170" s="924"/>
      <c r="C3170" s="2" t="s">
        <v>512</v>
      </c>
      <c r="D3170" s="2" t="str">
        <f t="shared" si="48"/>
        <v>OK</v>
      </c>
    </row>
    <row r="3171" spans="1:4">
      <c r="A3171" s="5">
        <v>3112</v>
      </c>
      <c r="B3171" s="924"/>
      <c r="D3171" s="2" t="str">
        <f t="shared" si="48"/>
        <v>OK</v>
      </c>
    </row>
    <row r="3172" spans="1:4">
      <c r="A3172" s="5">
        <v>3113</v>
      </c>
      <c r="B3172" s="924"/>
      <c r="D3172" s="2" t="str">
        <f t="shared" si="48"/>
        <v>OK</v>
      </c>
    </row>
    <row r="3173" spans="1:4">
      <c r="A3173" s="5">
        <v>3114</v>
      </c>
      <c r="B3173" s="924"/>
      <c r="D3173" s="2" t="str">
        <f t="shared" si="48"/>
        <v>OK</v>
      </c>
    </row>
    <row r="3174" spans="1:4">
      <c r="A3174" s="5">
        <v>3115</v>
      </c>
      <c r="B3174" s="924"/>
      <c r="D3174" s="2" t="str">
        <f t="shared" si="48"/>
        <v>OK</v>
      </c>
    </row>
    <row r="3175" spans="1:4">
      <c r="A3175" s="5">
        <v>3116</v>
      </c>
      <c r="B3175" s="924"/>
      <c r="D3175" s="2" t="str">
        <f t="shared" si="48"/>
        <v>OK</v>
      </c>
    </row>
    <row r="3176" spans="1:4">
      <c r="A3176" s="5">
        <v>3117</v>
      </c>
      <c r="B3176" s="924"/>
      <c r="D3176" s="2" t="str">
        <f t="shared" si="48"/>
        <v>OK</v>
      </c>
    </row>
    <row r="3177" spans="1:4">
      <c r="A3177" s="5">
        <v>3118</v>
      </c>
      <c r="B3177" s="924"/>
      <c r="D3177" s="2" t="str">
        <f t="shared" si="48"/>
        <v>OK</v>
      </c>
    </row>
    <row r="3178" spans="1:4">
      <c r="A3178" s="5">
        <v>3119</v>
      </c>
      <c r="B3178" s="924"/>
      <c r="D3178" s="2" t="str">
        <f t="shared" si="48"/>
        <v>OK</v>
      </c>
    </row>
    <row r="3179" spans="1:4">
      <c r="A3179" s="5">
        <v>3120</v>
      </c>
      <c r="B3179" s="924"/>
      <c r="D3179" s="2" t="str">
        <f t="shared" si="48"/>
        <v>OK</v>
      </c>
    </row>
    <row r="3180" spans="1:4">
      <c r="A3180" s="5">
        <v>3121</v>
      </c>
      <c r="B3180" s="924"/>
      <c r="D3180" s="2" t="str">
        <f t="shared" si="48"/>
        <v>OK</v>
      </c>
    </row>
    <row r="3181" spans="1:4">
      <c r="A3181" s="5">
        <v>3122</v>
      </c>
      <c r="B3181" s="924"/>
      <c r="D3181" s="2" t="str">
        <f t="shared" si="48"/>
        <v>OK</v>
      </c>
    </row>
    <row r="3182" spans="1:4">
      <c r="A3182" s="5">
        <v>3123</v>
      </c>
      <c r="B3182" s="924"/>
      <c r="D3182" s="2" t="str">
        <f t="shared" si="48"/>
        <v>OK</v>
      </c>
    </row>
    <row r="3183" spans="1:4">
      <c r="A3183" s="5">
        <v>3124</v>
      </c>
      <c r="B3183" s="924"/>
      <c r="D3183" s="2" t="str">
        <f t="shared" si="48"/>
        <v>OK</v>
      </c>
    </row>
    <row r="3184" spans="1:4">
      <c r="A3184" s="5">
        <v>3125</v>
      </c>
      <c r="B3184" s="924"/>
      <c r="D3184" s="2" t="str">
        <f t="shared" si="48"/>
        <v>OK</v>
      </c>
    </row>
    <row r="3185" spans="1:4">
      <c r="A3185" s="5">
        <v>3126</v>
      </c>
      <c r="B3185" s="924"/>
      <c r="D3185" s="2" t="str">
        <f t="shared" si="48"/>
        <v>OK</v>
      </c>
    </row>
    <row r="3186" spans="1:4">
      <c r="A3186" s="5">
        <v>3127</v>
      </c>
      <c r="B3186" s="924"/>
      <c r="D3186" s="2" t="str">
        <f t="shared" si="48"/>
        <v>OK</v>
      </c>
    </row>
    <row r="3187" spans="1:4">
      <c r="A3187" s="5">
        <v>3128</v>
      </c>
      <c r="B3187" s="924"/>
      <c r="D3187" s="2" t="str">
        <f t="shared" si="48"/>
        <v>OK</v>
      </c>
    </row>
    <row r="3188" spans="1:4">
      <c r="A3188" s="5">
        <v>3129</v>
      </c>
      <c r="B3188" s="924"/>
      <c r="D3188" s="2" t="str">
        <f t="shared" si="48"/>
        <v>OK</v>
      </c>
    </row>
    <row r="3189" spans="1:4">
      <c r="A3189" s="5">
        <v>3130</v>
      </c>
      <c r="B3189" s="924"/>
      <c r="D3189" s="2" t="str">
        <f t="shared" si="48"/>
        <v>OK</v>
      </c>
    </row>
    <row r="3190" spans="1:4">
      <c r="A3190" s="5">
        <v>3131</v>
      </c>
      <c r="B3190" s="924"/>
      <c r="D3190" s="2" t="str">
        <f t="shared" si="48"/>
        <v>OK</v>
      </c>
    </row>
    <row r="3191" spans="1:4">
      <c r="A3191" s="5">
        <v>3132</v>
      </c>
      <c r="B3191" s="924"/>
      <c r="D3191" s="2" t="str">
        <f t="shared" si="48"/>
        <v>OK</v>
      </c>
    </row>
    <row r="3192" spans="1:4">
      <c r="A3192" s="5">
        <v>3133</v>
      </c>
      <c r="B3192" s="924"/>
      <c r="D3192" s="2" t="str">
        <f t="shared" si="48"/>
        <v>OK</v>
      </c>
    </row>
    <row r="3193" spans="1:4">
      <c r="A3193" s="5">
        <v>3134</v>
      </c>
      <c r="B3193" s="924"/>
      <c r="D3193" s="2" t="str">
        <f t="shared" si="48"/>
        <v>OK</v>
      </c>
    </row>
    <row r="3194" spans="1:4">
      <c r="A3194" s="5">
        <v>3135</v>
      </c>
      <c r="B3194" s="924"/>
      <c r="D3194" s="2" t="str">
        <f t="shared" si="48"/>
        <v>OK</v>
      </c>
    </row>
    <row r="3195" spans="1:4">
      <c r="A3195" s="5">
        <v>3136</v>
      </c>
      <c r="B3195" s="924"/>
      <c r="D3195" s="2" t="str">
        <f t="shared" si="48"/>
        <v>OK</v>
      </c>
    </row>
    <row r="3196" spans="1:4">
      <c r="A3196" s="5">
        <v>3137</v>
      </c>
      <c r="B3196" s="924"/>
      <c r="D3196" s="2" t="str">
        <f t="shared" si="48"/>
        <v>OK</v>
      </c>
    </row>
    <row r="3197" spans="1:4">
      <c r="A3197" s="5">
        <v>3138</v>
      </c>
      <c r="B3197" s="924"/>
      <c r="D3197" s="2" t="str">
        <f t="shared" ref="D3197:D3260" si="49">IF(ISBLANK(B3197),"OK",IF(A3197-B3197=0,"OK","Error?"))</f>
        <v>OK</v>
      </c>
    </row>
    <row r="3198" spans="1:4">
      <c r="A3198" s="5">
        <v>3139</v>
      </c>
      <c r="B3198" s="924"/>
      <c r="D3198" s="2" t="str">
        <f t="shared" si="49"/>
        <v>OK</v>
      </c>
    </row>
    <row r="3199" spans="1:4">
      <c r="A3199" s="5">
        <v>3140</v>
      </c>
      <c r="B3199" s="924"/>
      <c r="D3199" s="2" t="str">
        <f t="shared" si="49"/>
        <v>OK</v>
      </c>
    </row>
    <row r="3200" spans="1:4">
      <c r="A3200" s="5">
        <v>3141</v>
      </c>
      <c r="B3200" s="924"/>
      <c r="D3200" s="2" t="str">
        <f t="shared" si="49"/>
        <v>OK</v>
      </c>
    </row>
    <row r="3201" spans="1:4">
      <c r="A3201" s="5">
        <v>3142</v>
      </c>
      <c r="B3201" s="924"/>
      <c r="D3201" s="2" t="str">
        <f t="shared" si="49"/>
        <v>OK</v>
      </c>
    </row>
    <row r="3202" spans="1:4">
      <c r="A3202" s="5">
        <v>3143</v>
      </c>
      <c r="B3202" s="924"/>
      <c r="D3202" s="2" t="str">
        <f t="shared" si="49"/>
        <v>OK</v>
      </c>
    </row>
    <row r="3203" spans="1:4">
      <c r="A3203" s="5">
        <v>3144</v>
      </c>
      <c r="B3203" s="924"/>
      <c r="D3203" s="2" t="str">
        <f t="shared" si="49"/>
        <v>OK</v>
      </c>
    </row>
    <row r="3204" spans="1:4">
      <c r="A3204" s="5">
        <v>3145</v>
      </c>
      <c r="B3204" s="924"/>
      <c r="D3204" s="2" t="str">
        <f t="shared" si="49"/>
        <v>OK</v>
      </c>
    </row>
    <row r="3205" spans="1:4">
      <c r="A3205" s="5">
        <v>3146</v>
      </c>
      <c r="B3205" s="924"/>
      <c r="D3205" s="2" t="str">
        <f t="shared" si="49"/>
        <v>OK</v>
      </c>
    </row>
    <row r="3206" spans="1:4">
      <c r="A3206" s="5">
        <v>3147</v>
      </c>
      <c r="B3206" s="924"/>
      <c r="D3206" s="2" t="str">
        <f t="shared" si="49"/>
        <v>OK</v>
      </c>
    </row>
    <row r="3207" spans="1:4">
      <c r="A3207" s="5">
        <v>3148</v>
      </c>
      <c r="B3207" s="924"/>
      <c r="D3207" s="2" t="str">
        <f t="shared" si="49"/>
        <v>OK</v>
      </c>
    </row>
    <row r="3208" spans="1:4">
      <c r="A3208" s="5">
        <v>3149</v>
      </c>
      <c r="B3208" s="924"/>
      <c r="D3208" s="2" t="str">
        <f t="shared" si="49"/>
        <v>OK</v>
      </c>
    </row>
    <row r="3209" spans="1:4">
      <c r="A3209" s="5">
        <v>3150</v>
      </c>
      <c r="B3209" s="924"/>
      <c r="D3209" s="2" t="str">
        <f t="shared" si="49"/>
        <v>OK</v>
      </c>
    </row>
    <row r="3210" spans="1:4">
      <c r="A3210" s="5">
        <v>3151</v>
      </c>
      <c r="B3210" s="924"/>
      <c r="D3210" s="2" t="str">
        <f t="shared" si="49"/>
        <v>OK</v>
      </c>
    </row>
    <row r="3211" spans="1:4">
      <c r="A3211" s="5">
        <v>3152</v>
      </c>
      <c r="B3211" s="924"/>
      <c r="D3211" s="2" t="str">
        <f t="shared" si="49"/>
        <v>OK</v>
      </c>
    </row>
    <row r="3212" spans="1:4">
      <c r="A3212" s="5">
        <v>3153</v>
      </c>
      <c r="B3212" s="924"/>
      <c r="D3212" s="2" t="str">
        <f t="shared" si="49"/>
        <v>OK</v>
      </c>
    </row>
    <row r="3213" spans="1:4">
      <c r="A3213" s="5">
        <v>3154</v>
      </c>
      <c r="B3213" s="924"/>
      <c r="D3213" s="2" t="str">
        <f t="shared" si="49"/>
        <v>OK</v>
      </c>
    </row>
    <row r="3214" spans="1:4">
      <c r="A3214" s="5">
        <v>3155</v>
      </c>
      <c r="B3214" s="924"/>
      <c r="D3214" s="2" t="str">
        <f t="shared" si="49"/>
        <v>OK</v>
      </c>
    </row>
    <row r="3215" spans="1:4">
      <c r="A3215" s="5">
        <v>3156</v>
      </c>
      <c r="B3215" s="924"/>
      <c r="D3215" s="2" t="str">
        <f t="shared" si="49"/>
        <v>OK</v>
      </c>
    </row>
    <row r="3216" spans="1:4">
      <c r="A3216" s="5">
        <v>3157</v>
      </c>
      <c r="B3216" s="924"/>
      <c r="D3216" s="2" t="str">
        <f t="shared" si="49"/>
        <v>OK</v>
      </c>
    </row>
    <row r="3217" spans="1:4">
      <c r="A3217" s="5">
        <v>3158</v>
      </c>
      <c r="B3217" s="924"/>
      <c r="D3217" s="2" t="str">
        <f t="shared" si="49"/>
        <v>OK</v>
      </c>
    </row>
    <row r="3218" spans="1:4">
      <c r="A3218" s="5">
        <v>3159</v>
      </c>
      <c r="B3218" s="924"/>
      <c r="D3218" s="2" t="str">
        <f t="shared" si="49"/>
        <v>OK</v>
      </c>
    </row>
    <row r="3219" spans="1:4">
      <c r="A3219" s="5">
        <v>3160</v>
      </c>
      <c r="B3219" s="924"/>
      <c r="D3219" s="2" t="str">
        <f t="shared" si="49"/>
        <v>OK</v>
      </c>
    </row>
    <row r="3220" spans="1:4">
      <c r="A3220" s="5">
        <v>3161</v>
      </c>
      <c r="B3220" s="924"/>
      <c r="D3220" s="2" t="str">
        <f t="shared" si="49"/>
        <v>OK</v>
      </c>
    </row>
    <row r="3221" spans="1:4">
      <c r="A3221" s="5">
        <v>3162</v>
      </c>
      <c r="B3221" s="924"/>
      <c r="D3221" s="2" t="str">
        <f t="shared" si="49"/>
        <v>OK</v>
      </c>
    </row>
    <row r="3222" spans="1:4">
      <c r="A3222" s="5">
        <v>3163</v>
      </c>
      <c r="B3222" s="924"/>
      <c r="D3222" s="2" t="str">
        <f t="shared" si="49"/>
        <v>OK</v>
      </c>
    </row>
    <row r="3223" spans="1:4">
      <c r="A3223">
        <v>3164</v>
      </c>
      <c r="B3223" s="924">
        <f>'Acct Summary 7-9'!I4</f>
        <v>329469</v>
      </c>
      <c r="D3223" s="2" t="str">
        <f t="shared" si="49"/>
        <v>Error?</v>
      </c>
    </row>
    <row r="3224" spans="1:4">
      <c r="A3224">
        <v>3165</v>
      </c>
      <c r="B3224" s="924">
        <f>'Acct Summary 7-9'!I8</f>
        <v>329469</v>
      </c>
      <c r="D3224" s="2" t="str">
        <f t="shared" si="49"/>
        <v>Error?</v>
      </c>
    </row>
    <row r="3225" spans="1:4">
      <c r="A3225">
        <v>3166</v>
      </c>
      <c r="B3225" s="924">
        <f>'Acct Summary 7-9'!I20</f>
        <v>329469</v>
      </c>
      <c r="C3225" s="2" t="s">
        <v>512</v>
      </c>
      <c r="D3225" s="2" t="str">
        <f t="shared" si="49"/>
        <v>Error?</v>
      </c>
    </row>
    <row r="3226" spans="1:4">
      <c r="A3226">
        <v>3167</v>
      </c>
      <c r="B3226" s="924">
        <f>'Acct Summary 7-9'!C43</f>
        <v>0</v>
      </c>
      <c r="C3226" s="2" t="s">
        <v>512</v>
      </c>
      <c r="D3226" s="2" t="str">
        <f t="shared" si="49"/>
        <v>Error?</v>
      </c>
    </row>
    <row r="3227" spans="1:4">
      <c r="A3227">
        <v>3168</v>
      </c>
      <c r="B3227" s="924">
        <f>'Acct Summary 7-9'!C44</f>
        <v>0</v>
      </c>
      <c r="C3227" s="2" t="s">
        <v>512</v>
      </c>
      <c r="D3227" s="2" t="str">
        <f t="shared" si="49"/>
        <v>Error?</v>
      </c>
    </row>
    <row r="3228" spans="1:4">
      <c r="A3228">
        <v>3169</v>
      </c>
      <c r="B3228" s="924">
        <f>'Acct Summary 7-9'!C75</f>
        <v>0</v>
      </c>
      <c r="D3228" s="2" t="str">
        <f t="shared" si="49"/>
        <v>Error?</v>
      </c>
    </row>
    <row r="3229" spans="1:4">
      <c r="A3229">
        <v>3170</v>
      </c>
      <c r="B3229" s="924">
        <f>'Acct Summary 7-9'!C76</f>
        <v>513474</v>
      </c>
      <c r="C3229" s="2" t="s">
        <v>512</v>
      </c>
      <c r="D3229" s="2" t="str">
        <f t="shared" si="49"/>
        <v>Error?</v>
      </c>
    </row>
    <row r="3230" spans="1:4">
      <c r="A3230">
        <v>3171</v>
      </c>
      <c r="B3230" s="924">
        <f>'Acct Summary 7-9'!C77</f>
        <v>-513474</v>
      </c>
      <c r="D3230" s="2" t="str">
        <f t="shared" si="49"/>
        <v>Error?</v>
      </c>
    </row>
    <row r="3231" spans="1:4">
      <c r="A3231">
        <v>3172</v>
      </c>
      <c r="B3231" s="924">
        <f>'Acct Summary 7-9'!C78</f>
        <v>2671366</v>
      </c>
      <c r="C3231" s="2" t="s">
        <v>512</v>
      </c>
      <c r="D3231" s="2" t="str">
        <f t="shared" si="49"/>
        <v>Error?</v>
      </c>
    </row>
    <row r="3232" spans="1:4">
      <c r="A3232">
        <v>3173</v>
      </c>
      <c r="B3232" s="924">
        <f>'Acct Summary 7-9'!D43</f>
        <v>0</v>
      </c>
      <c r="C3232" s="2" t="s">
        <v>512</v>
      </c>
      <c r="D3232" s="2" t="str">
        <f t="shared" si="49"/>
        <v>Error?</v>
      </c>
    </row>
    <row r="3233" spans="1:4">
      <c r="A3233">
        <v>3174</v>
      </c>
      <c r="B3233" s="924">
        <f>'Acct Summary 7-9'!D44</f>
        <v>0</v>
      </c>
      <c r="C3233" s="2" t="s">
        <v>512</v>
      </c>
      <c r="D3233" s="2" t="str">
        <f t="shared" si="49"/>
        <v>Error?</v>
      </c>
    </row>
    <row r="3234" spans="1:4">
      <c r="A3234">
        <v>3175</v>
      </c>
      <c r="B3234" s="924">
        <f>'Acct Summary 7-9'!D75</f>
        <v>0</v>
      </c>
      <c r="D3234" s="2" t="str">
        <f t="shared" si="49"/>
        <v>Error?</v>
      </c>
    </row>
    <row r="3235" spans="1:4">
      <c r="A3235">
        <v>3176</v>
      </c>
      <c r="B3235" s="924">
        <f>'Acct Summary 7-9'!D76</f>
        <v>1000000</v>
      </c>
      <c r="C3235" s="2" t="s">
        <v>512</v>
      </c>
      <c r="D3235" s="2" t="str">
        <f t="shared" si="49"/>
        <v>Error?</v>
      </c>
    </row>
    <row r="3236" spans="1:4">
      <c r="A3236">
        <v>3177</v>
      </c>
      <c r="B3236" s="924">
        <f>'Acct Summary 7-9'!D77</f>
        <v>-1000000</v>
      </c>
      <c r="D3236" s="2" t="str">
        <f t="shared" si="49"/>
        <v>Error?</v>
      </c>
    </row>
    <row r="3237" spans="1:4">
      <c r="A3237">
        <v>3178</v>
      </c>
      <c r="B3237" s="924">
        <f>'Acct Summary 7-9'!D78</f>
        <v>4563</v>
      </c>
      <c r="C3237" s="2" t="s">
        <v>512</v>
      </c>
      <c r="D3237" s="2" t="str">
        <f t="shared" si="49"/>
        <v>Error?</v>
      </c>
    </row>
    <row r="3238" spans="1:4">
      <c r="A3238" s="5">
        <v>3179</v>
      </c>
      <c r="B3238" s="924"/>
      <c r="C3238" s="2" t="s">
        <v>512</v>
      </c>
      <c r="D3238" s="2" t="str">
        <f t="shared" si="49"/>
        <v>OK</v>
      </c>
    </row>
    <row r="3239" spans="1:4">
      <c r="A3239" s="5">
        <v>3180</v>
      </c>
      <c r="B3239" s="924"/>
      <c r="C3239" s="2" t="s">
        <v>512</v>
      </c>
      <c r="D3239" s="2" t="str">
        <f t="shared" si="49"/>
        <v>OK</v>
      </c>
    </row>
    <row r="3240" spans="1:4">
      <c r="A3240" s="5">
        <v>3181</v>
      </c>
      <c r="B3240" s="924"/>
      <c r="D3240" s="2" t="str">
        <f t="shared" si="49"/>
        <v>OK</v>
      </c>
    </row>
    <row r="3241" spans="1:4">
      <c r="A3241" s="5">
        <v>3182</v>
      </c>
      <c r="B3241" s="924"/>
      <c r="D3241" s="2" t="str">
        <f t="shared" si="49"/>
        <v>OK</v>
      </c>
    </row>
    <row r="3242" spans="1:4">
      <c r="A3242" s="5">
        <v>3183</v>
      </c>
      <c r="B3242" s="924"/>
      <c r="D3242" s="2" t="str">
        <f t="shared" si="49"/>
        <v>OK</v>
      </c>
    </row>
    <row r="3243" spans="1:4">
      <c r="A3243" s="5">
        <v>3184</v>
      </c>
      <c r="B3243" s="924"/>
      <c r="D3243" s="2" t="str">
        <f t="shared" si="49"/>
        <v>OK</v>
      </c>
    </row>
    <row r="3244" spans="1:4">
      <c r="A3244" s="5">
        <v>3185</v>
      </c>
      <c r="B3244" s="924"/>
      <c r="D3244" s="2" t="str">
        <f t="shared" si="49"/>
        <v>OK</v>
      </c>
    </row>
    <row r="3245" spans="1:4">
      <c r="A3245" s="5">
        <v>3186</v>
      </c>
      <c r="B3245" s="924"/>
      <c r="D3245" s="2" t="str">
        <f t="shared" si="49"/>
        <v>OK</v>
      </c>
    </row>
    <row r="3246" spans="1:4">
      <c r="A3246" s="5">
        <v>3187</v>
      </c>
      <c r="B3246" s="924"/>
      <c r="D3246" s="2" t="str">
        <f t="shared" si="49"/>
        <v>OK</v>
      </c>
    </row>
    <row r="3247" spans="1:4">
      <c r="A3247" s="5">
        <v>3188</v>
      </c>
      <c r="B3247" s="924"/>
      <c r="D3247" s="2" t="str">
        <f t="shared" si="49"/>
        <v>OK</v>
      </c>
    </row>
    <row r="3248" spans="1:4">
      <c r="A3248" s="5">
        <v>3189</v>
      </c>
      <c r="B3248" s="924"/>
      <c r="D3248" s="2" t="str">
        <f t="shared" si="49"/>
        <v>OK</v>
      </c>
    </row>
    <row r="3249" spans="1:4">
      <c r="A3249">
        <v>3190</v>
      </c>
      <c r="B3249" s="924">
        <f>'Acct Summary 7-9'!F43</f>
        <v>0</v>
      </c>
      <c r="D3249" s="2" t="str">
        <f t="shared" si="49"/>
        <v>Error?</v>
      </c>
    </row>
    <row r="3250" spans="1:4">
      <c r="A3250">
        <v>3191</v>
      </c>
      <c r="B3250" s="924">
        <f>'Acct Summary 7-9'!F44</f>
        <v>0</v>
      </c>
      <c r="D3250" s="2" t="str">
        <f t="shared" si="49"/>
        <v>Error?</v>
      </c>
    </row>
    <row r="3251" spans="1:4">
      <c r="A3251">
        <v>3192</v>
      </c>
      <c r="B3251" s="924">
        <f>'Acct Summary 7-9'!F75</f>
        <v>0</v>
      </c>
      <c r="D3251" s="2" t="str">
        <f t="shared" si="49"/>
        <v>Error?</v>
      </c>
    </row>
    <row r="3252" spans="1:4">
      <c r="A3252">
        <v>3193</v>
      </c>
      <c r="B3252" s="924">
        <f>'Acct Summary 7-9'!F76</f>
        <v>0</v>
      </c>
      <c r="C3252" s="2" t="s">
        <v>512</v>
      </c>
      <c r="D3252" s="2" t="str">
        <f t="shared" si="49"/>
        <v>Error?</v>
      </c>
    </row>
    <row r="3253" spans="1:4">
      <c r="A3253">
        <v>3194</v>
      </c>
      <c r="B3253" s="924">
        <f>'Acct Summary 7-9'!F77</f>
        <v>0</v>
      </c>
      <c r="D3253" s="2" t="str">
        <f t="shared" si="49"/>
        <v>Error?</v>
      </c>
    </row>
    <row r="3254" spans="1:4">
      <c r="A3254">
        <v>3195</v>
      </c>
      <c r="B3254" s="924">
        <f>'Acct Summary 7-9'!F78</f>
        <v>-175979</v>
      </c>
      <c r="C3254" s="2" t="s">
        <v>512</v>
      </c>
      <c r="D3254" s="2" t="str">
        <f t="shared" si="49"/>
        <v>Error?</v>
      </c>
    </row>
    <row r="3255" spans="1:4">
      <c r="A3255">
        <v>3196</v>
      </c>
      <c r="B3255" s="924">
        <f>'Acct Summary 7-9'!G43</f>
        <v>0</v>
      </c>
      <c r="C3255" s="2" t="s">
        <v>512</v>
      </c>
      <c r="D3255" s="2" t="str">
        <f t="shared" si="49"/>
        <v>Error?</v>
      </c>
    </row>
    <row r="3256" spans="1:4">
      <c r="A3256">
        <v>3197</v>
      </c>
      <c r="B3256" s="924">
        <f>'Acct Summary 7-9'!G44</f>
        <v>0</v>
      </c>
      <c r="C3256" s="2" t="s">
        <v>512</v>
      </c>
      <c r="D3256" s="2" t="str">
        <f t="shared" si="49"/>
        <v>Error?</v>
      </c>
    </row>
    <row r="3257" spans="1:4">
      <c r="A3257">
        <v>3198</v>
      </c>
      <c r="B3257" s="924">
        <f>'Acct Summary 7-9'!G50</f>
        <v>0</v>
      </c>
      <c r="D3257" s="2" t="str">
        <f t="shared" si="49"/>
        <v>Error?</v>
      </c>
    </row>
    <row r="3258" spans="1:4">
      <c r="A3258">
        <v>3199</v>
      </c>
      <c r="B3258" s="924">
        <f>'Acct Summary 7-9'!G76</f>
        <v>0</v>
      </c>
      <c r="C3258" s="2" t="s">
        <v>512</v>
      </c>
      <c r="D3258" s="2" t="str">
        <f t="shared" si="49"/>
        <v>Error?</v>
      </c>
    </row>
    <row r="3259" spans="1:4">
      <c r="A3259">
        <v>3200</v>
      </c>
      <c r="B3259" s="924">
        <f>'Acct Summary 7-9'!G77</f>
        <v>0</v>
      </c>
      <c r="D3259" s="2" t="str">
        <f t="shared" si="49"/>
        <v>Error?</v>
      </c>
    </row>
    <row r="3260" spans="1:4">
      <c r="A3260">
        <v>3201</v>
      </c>
      <c r="B3260" s="924">
        <f>'Acct Summary 7-9'!G78</f>
        <v>112386</v>
      </c>
      <c r="C3260" s="2" t="s">
        <v>512</v>
      </c>
      <c r="D3260" s="2" t="str">
        <f t="shared" si="49"/>
        <v>Error?</v>
      </c>
    </row>
    <row r="3261" spans="1:4">
      <c r="A3261" s="5">
        <v>3202</v>
      </c>
      <c r="B3261" s="924"/>
      <c r="C3261" s="2" t="s">
        <v>512</v>
      </c>
      <c r="D3261" s="2" t="str">
        <f t="shared" ref="D3261:D3324" si="50">IF(ISBLANK(B3261),"OK",IF(A3261-B3261=0,"OK","Error?"))</f>
        <v>OK</v>
      </c>
    </row>
    <row r="3262" spans="1:4">
      <c r="A3262" s="5">
        <v>3203</v>
      </c>
      <c r="B3262" s="924"/>
      <c r="C3262" s="2" t="s">
        <v>512</v>
      </c>
      <c r="D3262" s="2" t="str">
        <f t="shared" si="50"/>
        <v>OK</v>
      </c>
    </row>
    <row r="3263" spans="1:4">
      <c r="A3263" s="5">
        <v>3204</v>
      </c>
      <c r="B3263" s="924"/>
      <c r="D3263" s="2" t="str">
        <f t="shared" si="50"/>
        <v>OK</v>
      </c>
    </row>
    <row r="3264" spans="1:4">
      <c r="A3264" s="5">
        <v>3205</v>
      </c>
      <c r="B3264" s="924"/>
      <c r="D3264" s="2" t="str">
        <f t="shared" si="50"/>
        <v>OK</v>
      </c>
    </row>
    <row r="3265" spans="1:4">
      <c r="A3265" s="5">
        <v>3206</v>
      </c>
      <c r="B3265" s="924"/>
      <c r="D3265" s="2" t="str">
        <f t="shared" si="50"/>
        <v>OK</v>
      </c>
    </row>
    <row r="3266" spans="1:4">
      <c r="A3266" s="5">
        <v>3207</v>
      </c>
      <c r="B3266" s="924"/>
      <c r="D3266" s="2" t="str">
        <f t="shared" si="50"/>
        <v>OK</v>
      </c>
    </row>
    <row r="3267" spans="1:4">
      <c r="A3267" s="5">
        <v>3208</v>
      </c>
      <c r="B3267" s="924"/>
      <c r="D3267" s="2" t="str">
        <f t="shared" si="50"/>
        <v>OK</v>
      </c>
    </row>
    <row r="3268" spans="1:4">
      <c r="A3268" s="5">
        <v>3209</v>
      </c>
      <c r="B3268" s="924"/>
      <c r="D3268" s="2" t="str">
        <f t="shared" si="50"/>
        <v>OK</v>
      </c>
    </row>
    <row r="3269" spans="1:4">
      <c r="A3269" s="5">
        <v>3210</v>
      </c>
      <c r="B3269" s="924"/>
      <c r="D3269" s="2" t="str">
        <f t="shared" si="50"/>
        <v>OK</v>
      </c>
    </row>
    <row r="3270" spans="1:4">
      <c r="A3270" s="5">
        <v>3211</v>
      </c>
      <c r="B3270" s="924"/>
      <c r="D3270" s="2" t="str">
        <f t="shared" si="50"/>
        <v>OK</v>
      </c>
    </row>
    <row r="3271" spans="1:4">
      <c r="A3271">
        <v>3212</v>
      </c>
      <c r="B3271" s="924">
        <f>'Acct Summary 7-9'!E43</f>
        <v>0</v>
      </c>
      <c r="D3271" s="2" t="str">
        <f t="shared" si="50"/>
        <v>Error?</v>
      </c>
    </row>
    <row r="3272" spans="1:4">
      <c r="A3272">
        <v>3213</v>
      </c>
      <c r="B3272" s="924">
        <f>'Acct Summary 7-9'!E44</f>
        <v>13474</v>
      </c>
      <c r="D3272" s="2" t="str">
        <f t="shared" si="50"/>
        <v>Error?</v>
      </c>
    </row>
    <row r="3273" spans="1:4">
      <c r="A3273">
        <v>3214</v>
      </c>
      <c r="B3273" s="924">
        <f>'Acct Summary 7-9'!E75</f>
        <v>0</v>
      </c>
      <c r="D3273" s="2" t="str">
        <f t="shared" si="50"/>
        <v>Error?</v>
      </c>
    </row>
    <row r="3274" spans="1:4">
      <c r="A3274">
        <v>3215</v>
      </c>
      <c r="B3274" s="924">
        <f>'Acct Summary 7-9'!E76</f>
        <v>0</v>
      </c>
      <c r="C3274" s="2" t="s">
        <v>512</v>
      </c>
      <c r="D3274" s="2" t="str">
        <f t="shared" si="50"/>
        <v>Error?</v>
      </c>
    </row>
    <row r="3275" spans="1:4">
      <c r="A3275">
        <v>3216</v>
      </c>
      <c r="B3275" s="924">
        <f>'Acct Summary 7-9'!E77</f>
        <v>13474</v>
      </c>
      <c r="D3275" s="2" t="str">
        <f t="shared" si="50"/>
        <v>Error?</v>
      </c>
    </row>
    <row r="3276" spans="1:4">
      <c r="A3276">
        <v>3217</v>
      </c>
      <c r="B3276" s="924">
        <f>'Acct Summary 7-9'!E78</f>
        <v>-34198</v>
      </c>
      <c r="C3276" s="2" t="s">
        <v>512</v>
      </c>
      <c r="D3276" s="2" t="str">
        <f t="shared" si="50"/>
        <v>Error?</v>
      </c>
    </row>
    <row r="3277" spans="1:4">
      <c r="A3277" s="5">
        <v>3218</v>
      </c>
      <c r="B3277" s="924"/>
      <c r="C3277" s="2" t="s">
        <v>512</v>
      </c>
      <c r="D3277" s="2" t="str">
        <f t="shared" si="50"/>
        <v>OK</v>
      </c>
    </row>
    <row r="3278" spans="1:4">
      <c r="A3278" s="5">
        <v>3219</v>
      </c>
      <c r="B3278" s="924"/>
      <c r="C3278" s="2" t="s">
        <v>512</v>
      </c>
      <c r="D3278" s="2" t="str">
        <f t="shared" si="50"/>
        <v>OK</v>
      </c>
    </row>
    <row r="3279" spans="1:4">
      <c r="A3279" s="5">
        <v>3220</v>
      </c>
      <c r="B3279" s="924"/>
      <c r="D3279" s="2" t="str">
        <f t="shared" si="50"/>
        <v>OK</v>
      </c>
    </row>
    <row r="3280" spans="1:4">
      <c r="A3280" s="5">
        <v>3221</v>
      </c>
      <c r="B3280" s="924"/>
      <c r="C3280" s="2" t="s">
        <v>512</v>
      </c>
      <c r="D3280" s="2" t="str">
        <f t="shared" si="50"/>
        <v>OK</v>
      </c>
    </row>
    <row r="3281" spans="1:4">
      <c r="A3281" s="5">
        <v>3222</v>
      </c>
      <c r="B3281" s="924"/>
      <c r="D3281" s="2" t="str">
        <f t="shared" si="50"/>
        <v>OK</v>
      </c>
    </row>
    <row r="3282" spans="1:4">
      <c r="A3282" s="5">
        <v>3223</v>
      </c>
      <c r="B3282" s="924"/>
      <c r="C3282" s="2" t="s">
        <v>512</v>
      </c>
      <c r="D3282" s="2" t="str">
        <f t="shared" si="50"/>
        <v>OK</v>
      </c>
    </row>
    <row r="3283" spans="1:4">
      <c r="A3283" s="5">
        <v>3224</v>
      </c>
      <c r="B3283" s="924"/>
      <c r="C3283" s="2" t="s">
        <v>512</v>
      </c>
      <c r="D3283" s="2" t="str">
        <f t="shared" si="50"/>
        <v>OK</v>
      </c>
    </row>
    <row r="3284" spans="1:4">
      <c r="A3284" s="5">
        <v>3225</v>
      </c>
      <c r="B3284" s="924"/>
      <c r="C3284" s="2" t="s">
        <v>512</v>
      </c>
      <c r="D3284" s="2" t="str">
        <f t="shared" si="50"/>
        <v>OK</v>
      </c>
    </row>
    <row r="3285" spans="1:4">
      <c r="A3285" s="5">
        <v>3226</v>
      </c>
      <c r="B3285" s="924"/>
      <c r="D3285" s="2" t="str">
        <f t="shared" si="50"/>
        <v>OK</v>
      </c>
    </row>
    <row r="3286" spans="1:4">
      <c r="A3286" s="5">
        <v>3227</v>
      </c>
      <c r="B3286" s="924"/>
      <c r="D3286" s="2" t="str">
        <f t="shared" si="50"/>
        <v>OK</v>
      </c>
    </row>
    <row r="3287" spans="1:4">
      <c r="A3287" s="5">
        <v>3228</v>
      </c>
      <c r="B3287" s="924"/>
      <c r="D3287" s="2" t="str">
        <f t="shared" si="50"/>
        <v>OK</v>
      </c>
    </row>
    <row r="3288" spans="1:4">
      <c r="A3288" s="5">
        <v>3229</v>
      </c>
      <c r="B3288" s="924"/>
      <c r="D3288" s="2" t="str">
        <f t="shared" si="50"/>
        <v>OK</v>
      </c>
    </row>
    <row r="3289" spans="1:4">
      <c r="A3289" s="5">
        <v>3230</v>
      </c>
      <c r="B3289" s="924"/>
      <c r="D3289" s="2" t="str">
        <f t="shared" si="50"/>
        <v>OK</v>
      </c>
    </row>
    <row r="3290" spans="1:4">
      <c r="A3290" s="5">
        <v>3231</v>
      </c>
      <c r="B3290" s="924"/>
      <c r="D3290" s="2" t="str">
        <f t="shared" si="50"/>
        <v>OK</v>
      </c>
    </row>
    <row r="3291" spans="1:4">
      <c r="A3291" s="5">
        <v>3232</v>
      </c>
      <c r="B3291" s="924"/>
      <c r="D3291" s="2" t="str">
        <f t="shared" si="50"/>
        <v>OK</v>
      </c>
    </row>
    <row r="3292" spans="1:4">
      <c r="A3292" s="5">
        <v>3233</v>
      </c>
      <c r="B3292" s="924"/>
      <c r="D3292" s="2" t="str">
        <f t="shared" si="50"/>
        <v>OK</v>
      </c>
    </row>
    <row r="3293" spans="1:4">
      <c r="A3293">
        <v>3234</v>
      </c>
      <c r="B3293" s="924">
        <f>'Acct Summary 7-9'!H43</f>
        <v>0</v>
      </c>
      <c r="D3293" s="2" t="str">
        <f t="shared" si="50"/>
        <v>Error?</v>
      </c>
    </row>
    <row r="3294" spans="1:4">
      <c r="A3294">
        <v>3235</v>
      </c>
      <c r="B3294" s="924">
        <f>'Acct Summary 7-9'!H44</f>
        <v>1500000</v>
      </c>
      <c r="D3294" s="2" t="str">
        <f t="shared" si="50"/>
        <v>Error?</v>
      </c>
    </row>
    <row r="3295" spans="1:4">
      <c r="A3295">
        <v>3236</v>
      </c>
      <c r="B3295" s="924">
        <f>'Acct Summary 7-9'!H75</f>
        <v>0</v>
      </c>
      <c r="D3295" s="2" t="str">
        <f t="shared" si="50"/>
        <v>Error?</v>
      </c>
    </row>
    <row r="3296" spans="1:4">
      <c r="A3296">
        <v>3237</v>
      </c>
      <c r="B3296" s="924">
        <f>'Acct Summary 7-9'!H76</f>
        <v>0</v>
      </c>
      <c r="C3296" s="2" t="s">
        <v>512</v>
      </c>
      <c r="D3296" s="2" t="str">
        <f t="shared" si="50"/>
        <v>Error?</v>
      </c>
    </row>
    <row r="3297" spans="1:4">
      <c r="A3297">
        <v>3238</v>
      </c>
      <c r="B3297" s="924">
        <f>'Acct Summary 7-9'!H77</f>
        <v>1500000</v>
      </c>
      <c r="D3297" s="2" t="str">
        <f t="shared" si="50"/>
        <v>Error?</v>
      </c>
    </row>
    <row r="3298" spans="1:4">
      <c r="A3298">
        <v>3239</v>
      </c>
      <c r="B3298" s="924">
        <f>'Acct Summary 7-9'!H78</f>
        <v>1336758</v>
      </c>
      <c r="C3298" s="2" t="s">
        <v>512</v>
      </c>
      <c r="D3298" s="2" t="str">
        <f t="shared" si="50"/>
        <v>Error?</v>
      </c>
    </row>
    <row r="3299" spans="1:4">
      <c r="A3299" s="5">
        <v>3240</v>
      </c>
      <c r="B3299" s="924"/>
      <c r="C3299" s="2" t="s">
        <v>512</v>
      </c>
      <c r="D3299" s="2" t="str">
        <f t="shared" si="50"/>
        <v>OK</v>
      </c>
    </row>
    <row r="3300" spans="1:4">
      <c r="A3300" s="5">
        <v>3241</v>
      </c>
      <c r="B3300" s="924"/>
      <c r="C3300" s="2" t="s">
        <v>512</v>
      </c>
      <c r="D3300" s="2" t="str">
        <f t="shared" si="50"/>
        <v>OK</v>
      </c>
    </row>
    <row r="3301" spans="1:4">
      <c r="A3301" s="5">
        <v>3242</v>
      </c>
      <c r="B3301" s="924"/>
      <c r="D3301" s="2" t="str">
        <f t="shared" si="50"/>
        <v>OK</v>
      </c>
    </row>
    <row r="3302" spans="1:4">
      <c r="A3302" s="5">
        <v>3243</v>
      </c>
      <c r="B3302" s="924"/>
      <c r="D3302" s="2" t="str">
        <f t="shared" si="50"/>
        <v>OK</v>
      </c>
    </row>
    <row r="3303" spans="1:4">
      <c r="A3303" s="5">
        <v>3244</v>
      </c>
      <c r="B3303" s="924"/>
      <c r="D3303" s="2" t="str">
        <f t="shared" si="50"/>
        <v>OK</v>
      </c>
    </row>
    <row r="3304" spans="1:4">
      <c r="A3304" s="5">
        <v>3245</v>
      </c>
      <c r="B3304" s="924"/>
      <c r="D3304" s="2" t="str">
        <f t="shared" si="50"/>
        <v>OK</v>
      </c>
    </row>
    <row r="3305" spans="1:4">
      <c r="A3305" s="5">
        <v>3246</v>
      </c>
      <c r="B3305" s="924"/>
      <c r="D3305" s="2" t="str">
        <f t="shared" si="50"/>
        <v>OK</v>
      </c>
    </row>
    <row r="3306" spans="1:4">
      <c r="A3306" s="5">
        <v>3247</v>
      </c>
      <c r="B3306" s="924"/>
      <c r="D3306" s="2" t="str">
        <f t="shared" si="50"/>
        <v>OK</v>
      </c>
    </row>
    <row r="3307" spans="1:4">
      <c r="A3307" s="5">
        <v>3248</v>
      </c>
      <c r="B3307" s="924"/>
      <c r="D3307" s="2" t="str">
        <f t="shared" si="50"/>
        <v>OK</v>
      </c>
    </row>
    <row r="3308" spans="1:4">
      <c r="A3308" s="5">
        <v>3249</v>
      </c>
      <c r="B3308" s="924"/>
      <c r="D3308" s="2" t="str">
        <f t="shared" si="50"/>
        <v>OK</v>
      </c>
    </row>
    <row r="3309" spans="1:4">
      <c r="A3309" s="5">
        <v>3250</v>
      </c>
      <c r="B3309" s="924"/>
      <c r="D3309" s="2" t="str">
        <f t="shared" si="50"/>
        <v>OK</v>
      </c>
    </row>
    <row r="3310" spans="1:4">
      <c r="A3310" s="5">
        <v>3251</v>
      </c>
      <c r="B3310" s="924"/>
      <c r="D3310" s="2" t="str">
        <f t="shared" si="50"/>
        <v>OK</v>
      </c>
    </row>
    <row r="3311" spans="1:4">
      <c r="A3311" s="5">
        <v>3252</v>
      </c>
      <c r="B3311" s="924"/>
      <c r="D3311" s="2" t="str">
        <f t="shared" si="50"/>
        <v>OK</v>
      </c>
    </row>
    <row r="3312" spans="1:4">
      <c r="A3312" s="5">
        <v>3253</v>
      </c>
      <c r="B3312" s="924"/>
      <c r="D3312" s="2" t="str">
        <f t="shared" si="50"/>
        <v>OK</v>
      </c>
    </row>
    <row r="3313" spans="1:4">
      <c r="A3313" s="5">
        <v>3254</v>
      </c>
      <c r="B3313" s="924"/>
      <c r="D3313" s="2" t="str">
        <f t="shared" si="50"/>
        <v>OK</v>
      </c>
    </row>
    <row r="3314" spans="1:4">
      <c r="A3314">
        <v>3255</v>
      </c>
      <c r="B3314" s="924">
        <f>'Acct Summary 7-9'!I43</f>
        <v>0</v>
      </c>
      <c r="D3314" s="2" t="str">
        <f t="shared" si="50"/>
        <v>Error?</v>
      </c>
    </row>
    <row r="3315" spans="1:4">
      <c r="A3315">
        <v>3256</v>
      </c>
      <c r="B3315" s="924">
        <f>'Acct Summary 7-9'!I44</f>
        <v>0</v>
      </c>
      <c r="D3315" s="2" t="str">
        <f t="shared" si="50"/>
        <v>Error?</v>
      </c>
    </row>
    <row r="3316" spans="1:4">
      <c r="A3316">
        <v>3257</v>
      </c>
      <c r="B3316" s="924">
        <f>'Acct Summary 7-9'!I76</f>
        <v>0</v>
      </c>
      <c r="D3316" s="2" t="str">
        <f t="shared" si="50"/>
        <v>Error?</v>
      </c>
    </row>
    <row r="3317" spans="1:4">
      <c r="A3317">
        <v>3258</v>
      </c>
      <c r="B3317" s="924">
        <f>'Acct Summary 7-9'!I77</f>
        <v>0</v>
      </c>
      <c r="C3317" s="2" t="s">
        <v>512</v>
      </c>
      <c r="D3317" s="2" t="str">
        <f t="shared" si="50"/>
        <v>Error?</v>
      </c>
    </row>
    <row r="3318" spans="1:4">
      <c r="A3318">
        <v>3259</v>
      </c>
      <c r="B3318" s="924">
        <f>'Acct Summary 7-9'!I78</f>
        <v>329469</v>
      </c>
      <c r="C3318" s="2" t="s">
        <v>512</v>
      </c>
      <c r="D3318" s="2" t="str">
        <f t="shared" si="50"/>
        <v>Error?</v>
      </c>
    </row>
    <row r="3319" spans="1:4">
      <c r="A3319">
        <v>3260</v>
      </c>
      <c r="B3319" s="924">
        <f>'Acct Summary 7-9'!I79</f>
        <v>404306</v>
      </c>
      <c r="C3319" s="2" t="s">
        <v>512</v>
      </c>
      <c r="D3319" s="2" t="str">
        <f t="shared" si="50"/>
        <v>Error?</v>
      </c>
    </row>
    <row r="3320" spans="1:4">
      <c r="A3320">
        <v>3261</v>
      </c>
      <c r="B3320" s="924">
        <f>'Acct Summary 7-9'!I80</f>
        <v>0</v>
      </c>
      <c r="C3320" s="2" t="s">
        <v>512</v>
      </c>
      <c r="D3320" s="2" t="str">
        <f t="shared" si="50"/>
        <v>Error?</v>
      </c>
    </row>
    <row r="3321" spans="1:4">
      <c r="A3321">
        <v>3262</v>
      </c>
      <c r="B3321" s="924">
        <f>'Acct Summary 7-9'!I81</f>
        <v>733775</v>
      </c>
      <c r="D3321" s="2" t="str">
        <f t="shared" si="50"/>
        <v>Error?</v>
      </c>
    </row>
    <row r="3322" spans="1:4">
      <c r="A3322" s="5">
        <v>3263</v>
      </c>
      <c r="B3322" s="924"/>
      <c r="D3322" s="2" t="str">
        <f t="shared" si="50"/>
        <v>OK</v>
      </c>
    </row>
    <row r="3323" spans="1:4">
      <c r="A3323" s="5">
        <v>3264</v>
      </c>
      <c r="B3323" s="924"/>
      <c r="C3323" s="2" t="s">
        <v>512</v>
      </c>
      <c r="D3323" s="2" t="str">
        <f t="shared" si="50"/>
        <v>OK</v>
      </c>
    </row>
    <row r="3324" spans="1:4">
      <c r="A3324" s="5">
        <v>3265</v>
      </c>
      <c r="B3324" s="924"/>
      <c r="D3324" s="2" t="str">
        <f t="shared" si="50"/>
        <v>OK</v>
      </c>
    </row>
    <row r="3325" spans="1:4">
      <c r="A3325" s="5">
        <v>3266</v>
      </c>
      <c r="B3325" s="924"/>
      <c r="D3325" s="2" t="str">
        <f t="shared" ref="D3325:D3388" si="51">IF(ISBLANK(B3325),"OK",IF(A3325-B3325=0,"OK","Error?"))</f>
        <v>OK</v>
      </c>
    </row>
    <row r="3326" spans="1:4">
      <c r="A3326" s="5">
        <v>3267</v>
      </c>
      <c r="B3326" s="924"/>
      <c r="D3326" s="2" t="str">
        <f t="shared" si="51"/>
        <v>OK</v>
      </c>
    </row>
    <row r="3327" spans="1:4">
      <c r="A3327" s="5">
        <v>3268</v>
      </c>
      <c r="B3327" s="924"/>
      <c r="D3327" s="2" t="str">
        <f t="shared" si="51"/>
        <v>OK</v>
      </c>
    </row>
    <row r="3328" spans="1:4">
      <c r="A3328" s="5">
        <v>3269</v>
      </c>
      <c r="B3328" s="924"/>
      <c r="D3328" s="2" t="str">
        <f t="shared" si="51"/>
        <v>OK</v>
      </c>
    </row>
    <row r="3329" spans="1:4">
      <c r="A3329" s="5">
        <v>3270</v>
      </c>
      <c r="B3329" s="924"/>
      <c r="D3329" s="2" t="str">
        <f t="shared" si="51"/>
        <v>OK</v>
      </c>
    </row>
    <row r="3330" spans="1:4">
      <c r="A3330" s="5">
        <v>3271</v>
      </c>
      <c r="B3330" s="924"/>
      <c r="D3330" s="2" t="str">
        <f t="shared" si="51"/>
        <v>OK</v>
      </c>
    </row>
    <row r="3331" spans="1:4">
      <c r="A3331" s="5">
        <v>3272</v>
      </c>
      <c r="B3331" s="924"/>
      <c r="D3331" s="2" t="str">
        <f t="shared" si="51"/>
        <v>OK</v>
      </c>
    </row>
    <row r="3332" spans="1:4">
      <c r="A3332" s="5">
        <v>3273</v>
      </c>
      <c r="B3332" s="924"/>
      <c r="D3332" s="2" t="str">
        <f t="shared" si="51"/>
        <v>OK</v>
      </c>
    </row>
    <row r="3333" spans="1:4">
      <c r="A3333" s="5">
        <v>3274</v>
      </c>
      <c r="B3333" s="924"/>
      <c r="D3333" s="2" t="str">
        <f t="shared" si="51"/>
        <v>OK</v>
      </c>
    </row>
    <row r="3334" spans="1:4">
      <c r="A3334" s="5">
        <v>3275</v>
      </c>
      <c r="B3334" s="924"/>
      <c r="D3334" s="2" t="str">
        <f t="shared" si="51"/>
        <v>OK</v>
      </c>
    </row>
    <row r="3335" spans="1:4">
      <c r="A3335" s="5">
        <v>3276</v>
      </c>
      <c r="B3335" s="924"/>
      <c r="D3335" s="2" t="str">
        <f t="shared" si="51"/>
        <v>OK</v>
      </c>
    </row>
    <row r="3336" spans="1:4">
      <c r="A3336" s="5">
        <v>3277</v>
      </c>
      <c r="B3336" s="924"/>
      <c r="D3336" s="2" t="str">
        <f t="shared" si="51"/>
        <v>OK</v>
      </c>
    </row>
    <row r="3337" spans="1:4">
      <c r="A3337" s="5">
        <v>3278</v>
      </c>
      <c r="B3337" s="924"/>
      <c r="D3337" s="2" t="str">
        <f t="shared" si="51"/>
        <v>OK</v>
      </c>
    </row>
    <row r="3338" spans="1:4">
      <c r="A3338" s="5">
        <v>3279</v>
      </c>
      <c r="B3338" s="924"/>
      <c r="D3338" s="2" t="str">
        <f t="shared" si="51"/>
        <v>OK</v>
      </c>
    </row>
    <row r="3339" spans="1:4">
      <c r="A3339" s="5">
        <v>3280</v>
      </c>
      <c r="B3339" s="924"/>
      <c r="D3339" s="2" t="str">
        <f t="shared" si="51"/>
        <v>OK</v>
      </c>
    </row>
    <row r="3340" spans="1:4">
      <c r="A3340" s="5">
        <v>3281</v>
      </c>
      <c r="B3340" s="924"/>
      <c r="D3340" s="2" t="str">
        <f t="shared" si="51"/>
        <v>OK</v>
      </c>
    </row>
    <row r="3341" spans="1:4">
      <c r="A3341" s="5">
        <v>3282</v>
      </c>
      <c r="B3341" s="924"/>
      <c r="D3341" s="2" t="str">
        <f t="shared" si="51"/>
        <v>OK</v>
      </c>
    </row>
    <row r="3342" spans="1:4">
      <c r="A3342" s="5">
        <v>3283</v>
      </c>
      <c r="B3342" s="924"/>
      <c r="D3342" s="2" t="str">
        <f t="shared" si="51"/>
        <v>OK</v>
      </c>
    </row>
    <row r="3343" spans="1:4">
      <c r="A3343" s="5">
        <v>3284</v>
      </c>
      <c r="B3343" s="924"/>
      <c r="D3343" s="2" t="str">
        <f t="shared" si="51"/>
        <v>OK</v>
      </c>
    </row>
    <row r="3344" spans="1:4">
      <c r="A3344" s="5">
        <v>3285</v>
      </c>
      <c r="B3344" s="924"/>
      <c r="D3344" s="2" t="str">
        <f t="shared" si="51"/>
        <v>OK</v>
      </c>
    </row>
    <row r="3345" spans="1:4">
      <c r="A3345" s="5">
        <v>3286</v>
      </c>
      <c r="B3345" s="924"/>
      <c r="D3345" s="2" t="str">
        <f t="shared" si="51"/>
        <v>OK</v>
      </c>
    </row>
    <row r="3346" spans="1:4">
      <c r="A3346" s="5">
        <v>3287</v>
      </c>
      <c r="B3346" s="924"/>
      <c r="D3346" s="2" t="str">
        <f t="shared" si="51"/>
        <v>OK</v>
      </c>
    </row>
    <row r="3347" spans="1:4">
      <c r="A3347" s="5">
        <v>3288</v>
      </c>
      <c r="B3347" s="924"/>
      <c r="D3347" s="2" t="str">
        <f t="shared" si="51"/>
        <v>OK</v>
      </c>
    </row>
    <row r="3348" spans="1:4">
      <c r="A3348" s="5">
        <v>3289</v>
      </c>
      <c r="B3348" s="924"/>
      <c r="D3348" s="2" t="str">
        <f t="shared" si="51"/>
        <v>OK</v>
      </c>
    </row>
    <row r="3349" spans="1:4">
      <c r="A3349" s="5">
        <v>3290</v>
      </c>
      <c r="B3349" s="924"/>
      <c r="D3349" s="2" t="str">
        <f t="shared" si="51"/>
        <v>OK</v>
      </c>
    </row>
    <row r="3350" spans="1:4">
      <c r="A3350" s="5">
        <v>3291</v>
      </c>
      <c r="B3350" s="924"/>
      <c r="D3350" s="2" t="str">
        <f t="shared" si="51"/>
        <v>OK</v>
      </c>
    </row>
    <row r="3351" spans="1:4">
      <c r="A3351" s="5">
        <v>3292</v>
      </c>
      <c r="B3351" s="924"/>
      <c r="D3351" s="2" t="str">
        <f t="shared" si="51"/>
        <v>OK</v>
      </c>
    </row>
    <row r="3352" spans="1:4">
      <c r="A3352" s="5">
        <v>3293</v>
      </c>
      <c r="B3352" s="924"/>
      <c r="D3352" s="2" t="str">
        <f t="shared" si="51"/>
        <v>OK</v>
      </c>
    </row>
    <row r="3353" spans="1:4">
      <c r="A3353" s="5">
        <v>3294</v>
      </c>
      <c r="B3353" s="924"/>
      <c r="D3353" s="2" t="str">
        <f t="shared" si="51"/>
        <v>OK</v>
      </c>
    </row>
    <row r="3354" spans="1:4">
      <c r="A3354" s="5">
        <v>3295</v>
      </c>
      <c r="B3354" s="924"/>
      <c r="D3354" s="2" t="str">
        <f t="shared" si="51"/>
        <v>OK</v>
      </c>
    </row>
    <row r="3355" spans="1:4">
      <c r="A3355" s="5">
        <v>3296</v>
      </c>
      <c r="B3355" s="924"/>
      <c r="D3355" s="2" t="str">
        <f t="shared" si="51"/>
        <v>OK</v>
      </c>
    </row>
    <row r="3356" spans="1:4">
      <c r="A3356" s="5">
        <v>3297</v>
      </c>
      <c r="B3356" s="924"/>
      <c r="D3356" s="2" t="str">
        <f t="shared" si="51"/>
        <v>OK</v>
      </c>
    </row>
    <row r="3357" spans="1:4">
      <c r="A3357" s="5">
        <v>3298</v>
      </c>
      <c r="B3357" s="924"/>
      <c r="D3357" s="2" t="str">
        <f t="shared" si="51"/>
        <v>OK</v>
      </c>
    </row>
    <row r="3358" spans="1:4">
      <c r="A3358" s="5">
        <v>3299</v>
      </c>
      <c r="B3358" s="924"/>
      <c r="D3358" s="2" t="str">
        <f t="shared" si="51"/>
        <v>OK</v>
      </c>
    </row>
    <row r="3359" spans="1:4">
      <c r="A3359" s="5">
        <v>3300</v>
      </c>
      <c r="B3359" s="924"/>
      <c r="D3359" s="2" t="str">
        <f t="shared" si="51"/>
        <v>OK</v>
      </c>
    </row>
    <row r="3360" spans="1:4">
      <c r="A3360" s="5">
        <v>3301</v>
      </c>
      <c r="B3360" s="924"/>
      <c r="D3360" s="2" t="str">
        <f t="shared" si="51"/>
        <v>OK</v>
      </c>
    </row>
    <row r="3361" spans="1:4">
      <c r="A3361" s="5">
        <v>3302</v>
      </c>
      <c r="B3361" s="924"/>
      <c r="D3361" s="2" t="str">
        <f t="shared" si="51"/>
        <v>OK</v>
      </c>
    </row>
    <row r="3362" spans="1:4">
      <c r="A3362" s="5">
        <v>3303</v>
      </c>
      <c r="B3362" s="924"/>
      <c r="D3362" s="2" t="str">
        <f t="shared" si="51"/>
        <v>OK</v>
      </c>
    </row>
    <row r="3363" spans="1:4">
      <c r="A3363" s="5">
        <v>3304</v>
      </c>
      <c r="B3363" s="924"/>
      <c r="D3363" s="2" t="str">
        <f t="shared" si="51"/>
        <v>OK</v>
      </c>
    </row>
    <row r="3364" spans="1:4">
      <c r="A3364">
        <v>3305</v>
      </c>
      <c r="B3364" s="924">
        <f>'Expenditures 16-24'!C8</f>
        <v>2036796</v>
      </c>
      <c r="D3364" s="2" t="str">
        <f t="shared" si="51"/>
        <v>Error?</v>
      </c>
    </row>
    <row r="3365" spans="1:4">
      <c r="A3365">
        <v>3306</v>
      </c>
      <c r="B3365" s="924">
        <f>'Expenditures 16-24'!C19</f>
        <v>0</v>
      </c>
      <c r="D3365" s="2" t="str">
        <f t="shared" si="51"/>
        <v>Error?</v>
      </c>
    </row>
    <row r="3366" spans="1:4">
      <c r="A3366">
        <v>3307</v>
      </c>
      <c r="B3366" s="924">
        <f>'Expenditures 16-24'!D8</f>
        <v>433012</v>
      </c>
      <c r="D3366" s="2" t="str">
        <f t="shared" si="51"/>
        <v>Error?</v>
      </c>
    </row>
    <row r="3367" spans="1:4">
      <c r="A3367">
        <v>3308</v>
      </c>
      <c r="B3367" s="924">
        <f>'Expenditures 16-24'!D19</f>
        <v>0</v>
      </c>
      <c r="D3367" s="2" t="str">
        <f t="shared" si="51"/>
        <v>Error?</v>
      </c>
    </row>
    <row r="3368" spans="1:4">
      <c r="A3368">
        <v>3309</v>
      </c>
      <c r="B3368" s="924">
        <f>'Expenditures 16-24'!E8</f>
        <v>84544</v>
      </c>
      <c r="D3368" s="2" t="str">
        <f t="shared" si="51"/>
        <v>Error?</v>
      </c>
    </row>
    <row r="3369" spans="1:4">
      <c r="A3369">
        <v>3310</v>
      </c>
      <c r="B3369" s="924">
        <f>'Expenditures 16-24'!E19</f>
        <v>0</v>
      </c>
      <c r="D3369" s="2" t="str">
        <f t="shared" si="51"/>
        <v>Error?</v>
      </c>
    </row>
    <row r="3370" spans="1:4">
      <c r="A3370">
        <v>3311</v>
      </c>
      <c r="B3370" s="924">
        <f>'Expenditures 16-24'!F8</f>
        <v>57008</v>
      </c>
      <c r="D3370" s="2" t="str">
        <f t="shared" si="51"/>
        <v>Error?</v>
      </c>
    </row>
    <row r="3371" spans="1:4">
      <c r="A3371">
        <v>3312</v>
      </c>
      <c r="B3371" s="924">
        <f>'Expenditures 16-24'!F19</f>
        <v>0</v>
      </c>
      <c r="D3371" s="2" t="str">
        <f t="shared" si="51"/>
        <v>Error?</v>
      </c>
    </row>
    <row r="3372" spans="1:4">
      <c r="A3372">
        <v>3313</v>
      </c>
      <c r="B3372" s="924">
        <f>'Expenditures 16-24'!G8</f>
        <v>15848</v>
      </c>
      <c r="D3372" s="2" t="str">
        <f t="shared" si="51"/>
        <v>Error?</v>
      </c>
    </row>
    <row r="3373" spans="1:4">
      <c r="A3373">
        <v>3314</v>
      </c>
      <c r="B3373" s="924">
        <f>'Expenditures 16-24'!G19</f>
        <v>0</v>
      </c>
      <c r="D3373" s="2" t="str">
        <f t="shared" si="51"/>
        <v>Error?</v>
      </c>
    </row>
    <row r="3374" spans="1:4">
      <c r="A3374">
        <v>3315</v>
      </c>
      <c r="B3374" s="924">
        <f>'Expenditures 16-24'!H8</f>
        <v>568374</v>
      </c>
      <c r="D3374" s="2" t="str">
        <f t="shared" si="51"/>
        <v>Error?</v>
      </c>
    </row>
    <row r="3375" spans="1:4">
      <c r="A3375">
        <v>3316</v>
      </c>
      <c r="B3375" s="924">
        <f>'Expenditures 16-24'!H19</f>
        <v>0</v>
      </c>
      <c r="D3375" s="2" t="str">
        <f t="shared" si="51"/>
        <v>Error?</v>
      </c>
    </row>
    <row r="3376" spans="1:4">
      <c r="A3376" s="5">
        <v>3317</v>
      </c>
      <c r="B3376" s="924"/>
      <c r="D3376" s="2" t="str">
        <f t="shared" si="51"/>
        <v>OK</v>
      </c>
    </row>
    <row r="3377" spans="1:4">
      <c r="A3377" s="5">
        <v>3318</v>
      </c>
      <c r="B3377" s="924"/>
      <c r="D3377" s="2" t="str">
        <f t="shared" si="51"/>
        <v>OK</v>
      </c>
    </row>
    <row r="3378" spans="1:4">
      <c r="A3378">
        <v>3319</v>
      </c>
      <c r="B3378" s="924">
        <f>'Expenditures 16-24'!K8</f>
        <v>3195582</v>
      </c>
      <c r="D3378" s="2" t="str">
        <f t="shared" si="51"/>
        <v>Error?</v>
      </c>
    </row>
    <row r="3379" spans="1:4">
      <c r="A3379">
        <v>3320</v>
      </c>
      <c r="B3379" s="924">
        <f>'Expenditures 16-24'!K19</f>
        <v>0</v>
      </c>
      <c r="D3379" s="2" t="str">
        <f t="shared" si="51"/>
        <v>Error?</v>
      </c>
    </row>
    <row r="3380" spans="1:4">
      <c r="A3380" s="5">
        <v>3321</v>
      </c>
      <c r="B3380" s="924"/>
      <c r="C3380" s="2" t="s">
        <v>512</v>
      </c>
      <c r="D3380" s="2" t="str">
        <f t="shared" si="51"/>
        <v>OK</v>
      </c>
    </row>
    <row r="3381" spans="1:4">
      <c r="A3381" s="5">
        <v>3322</v>
      </c>
      <c r="B3381" s="924"/>
      <c r="C3381" s="2" t="s">
        <v>512</v>
      </c>
      <c r="D3381" s="2" t="str">
        <f t="shared" si="51"/>
        <v>OK</v>
      </c>
    </row>
    <row r="3382" spans="1:4">
      <c r="A3382" s="5">
        <v>3323</v>
      </c>
      <c r="B3382" s="924"/>
      <c r="D3382" s="2" t="str">
        <f t="shared" si="51"/>
        <v>OK</v>
      </c>
    </row>
    <row r="3383" spans="1:4">
      <c r="A3383" s="5">
        <v>3324</v>
      </c>
      <c r="B3383" s="924"/>
      <c r="D3383" s="2" t="str">
        <f t="shared" si="51"/>
        <v>OK</v>
      </c>
    </row>
    <row r="3384" spans="1:4">
      <c r="A3384" s="5">
        <v>3325</v>
      </c>
      <c r="B3384" s="924"/>
      <c r="D3384" s="2" t="str">
        <f t="shared" si="51"/>
        <v>OK</v>
      </c>
    </row>
    <row r="3385" spans="1:4">
      <c r="A3385">
        <v>3326</v>
      </c>
      <c r="B3385" s="924">
        <f>'Expenditures 16-24'!D219</f>
        <v>131391</v>
      </c>
      <c r="D3385" s="2" t="str">
        <f t="shared" si="51"/>
        <v>Error?</v>
      </c>
    </row>
    <row r="3386" spans="1:4">
      <c r="A3386">
        <v>3327</v>
      </c>
      <c r="B3386" s="924">
        <f>'Expenditures 16-24'!D221</f>
        <v>134769</v>
      </c>
      <c r="D3386" s="2" t="str">
        <f t="shared" si="51"/>
        <v>Error?</v>
      </c>
    </row>
    <row r="3387" spans="1:4">
      <c r="A3387">
        <v>3328</v>
      </c>
      <c r="B3387" s="924">
        <f>'Expenditures 16-24'!D232</f>
        <v>0</v>
      </c>
      <c r="D3387" s="2" t="str">
        <f t="shared" si="51"/>
        <v>Error?</v>
      </c>
    </row>
    <row r="3388" spans="1:4">
      <c r="A3388">
        <v>3329</v>
      </c>
      <c r="B3388" s="924">
        <f>'Expenditures 16-24'!K219</f>
        <v>131391</v>
      </c>
      <c r="D3388" s="2" t="str">
        <f t="shared" si="51"/>
        <v>Error?</v>
      </c>
    </row>
    <row r="3389" spans="1:4">
      <c r="A3389">
        <v>3330</v>
      </c>
      <c r="B3389" s="924">
        <f>'Expenditures 16-24'!K221</f>
        <v>134769</v>
      </c>
      <c r="D3389" s="2" t="str">
        <f t="shared" ref="D3389:D3452" si="52">IF(ISBLANK(B3389),"OK",IF(A3389-B3389=0,"OK","Error?"))</f>
        <v>Error?</v>
      </c>
    </row>
    <row r="3390" spans="1:4">
      <c r="A3390">
        <v>3331</v>
      </c>
      <c r="B3390" s="924">
        <f>'Expenditures 16-24'!K232</f>
        <v>0</v>
      </c>
      <c r="C3390" s="2" t="s">
        <v>512</v>
      </c>
      <c r="D3390" s="2" t="str">
        <f t="shared" si="52"/>
        <v>Error?</v>
      </c>
    </row>
    <row r="3391" spans="1:4">
      <c r="A3391" s="5">
        <v>3332</v>
      </c>
      <c r="B3391" s="924"/>
      <c r="C3391" s="2" t="s">
        <v>512</v>
      </c>
      <c r="D3391" s="2" t="str">
        <f t="shared" si="52"/>
        <v>OK</v>
      </c>
    </row>
    <row r="3392" spans="1:4">
      <c r="A3392" s="5">
        <v>3333</v>
      </c>
      <c r="B3392" s="924"/>
      <c r="C3392" s="2" t="s">
        <v>512</v>
      </c>
      <c r="D3392" s="2" t="str">
        <f t="shared" si="52"/>
        <v>OK</v>
      </c>
    </row>
    <row r="3393" spans="1:4">
      <c r="A3393" s="5">
        <v>3334</v>
      </c>
      <c r="B3393" s="924"/>
      <c r="D3393" s="2" t="str">
        <f t="shared" si="52"/>
        <v>OK</v>
      </c>
    </row>
    <row r="3394" spans="1:4">
      <c r="A3394" s="5">
        <v>3335</v>
      </c>
      <c r="B3394" s="924"/>
      <c r="D3394" s="2" t="str">
        <f t="shared" si="52"/>
        <v>OK</v>
      </c>
    </row>
    <row r="3395" spans="1:4">
      <c r="A3395" s="5">
        <v>3336</v>
      </c>
      <c r="B3395" s="924"/>
      <c r="D3395" s="2" t="str">
        <f t="shared" si="52"/>
        <v>OK</v>
      </c>
    </row>
    <row r="3396" spans="1:4">
      <c r="A3396" s="5">
        <v>3337</v>
      </c>
      <c r="B3396" s="924"/>
      <c r="D3396" s="2" t="str">
        <f t="shared" si="52"/>
        <v>OK</v>
      </c>
    </row>
    <row r="3397" spans="1:4">
      <c r="A3397" s="5">
        <v>3338</v>
      </c>
      <c r="B3397" s="924"/>
      <c r="D3397" s="2" t="str">
        <f t="shared" si="52"/>
        <v>OK</v>
      </c>
    </row>
    <row r="3398" spans="1:4">
      <c r="A3398" s="5">
        <v>3339</v>
      </c>
      <c r="B3398" s="924"/>
      <c r="D3398" s="2" t="str">
        <f t="shared" si="52"/>
        <v>OK</v>
      </c>
    </row>
    <row r="3399" spans="1:4">
      <c r="A3399" s="5">
        <v>3340</v>
      </c>
      <c r="B3399" s="924"/>
      <c r="D3399" s="2" t="str">
        <f t="shared" si="52"/>
        <v>OK</v>
      </c>
    </row>
    <row r="3400" spans="1:4">
      <c r="A3400" s="5">
        <v>3341</v>
      </c>
      <c r="B3400" s="924"/>
      <c r="D3400" s="2" t="str">
        <f t="shared" si="52"/>
        <v>OK</v>
      </c>
    </row>
    <row r="3401" spans="1:4">
      <c r="A3401" s="5">
        <v>3342</v>
      </c>
      <c r="B3401" s="924"/>
      <c r="D3401" s="2" t="str">
        <f t="shared" si="52"/>
        <v>OK</v>
      </c>
    </row>
    <row r="3402" spans="1:4">
      <c r="A3402" s="5">
        <v>3343</v>
      </c>
      <c r="B3402" s="924"/>
      <c r="D3402" s="2" t="str">
        <f t="shared" si="52"/>
        <v>OK</v>
      </c>
    </row>
    <row r="3403" spans="1:4">
      <c r="A3403">
        <v>3344</v>
      </c>
      <c r="B3403" s="924">
        <f>'Acct Summary 7-9'!C5</f>
        <v>24253</v>
      </c>
      <c r="D3403" s="2" t="str">
        <f t="shared" si="52"/>
        <v>Error?</v>
      </c>
    </row>
    <row r="3404" spans="1:4">
      <c r="A3404">
        <v>3345</v>
      </c>
      <c r="B3404" s="924">
        <f>'Acct Summary 7-9'!D5</f>
        <v>0</v>
      </c>
      <c r="D3404" s="2" t="str">
        <f t="shared" si="52"/>
        <v>Error?</v>
      </c>
    </row>
    <row r="3405" spans="1:4">
      <c r="A3405" s="5">
        <v>3346</v>
      </c>
      <c r="B3405" s="924"/>
      <c r="C3405" s="2" t="s">
        <v>512</v>
      </c>
      <c r="D3405" s="2" t="str">
        <f t="shared" si="52"/>
        <v>OK</v>
      </c>
    </row>
    <row r="3406" spans="1:4">
      <c r="A3406">
        <v>3347</v>
      </c>
      <c r="B3406" s="924">
        <f>'Acct Summary 7-9'!F5</f>
        <v>0</v>
      </c>
      <c r="C3406" s="2" t="s">
        <v>512</v>
      </c>
      <c r="D3406" s="2" t="str">
        <f t="shared" si="52"/>
        <v>Error?</v>
      </c>
    </row>
    <row r="3407" spans="1:4">
      <c r="A3407">
        <v>3348</v>
      </c>
      <c r="B3407" s="924">
        <f>'Acct Summary 7-9'!G5</f>
        <v>0</v>
      </c>
      <c r="D3407" s="2" t="str">
        <f t="shared" si="52"/>
        <v>Error?</v>
      </c>
    </row>
    <row r="3408" spans="1:4">
      <c r="A3408" s="5">
        <v>3349</v>
      </c>
      <c r="B3408" s="924"/>
      <c r="C3408" s="2" t="s">
        <v>512</v>
      </c>
      <c r="D3408" s="2" t="str">
        <f t="shared" si="52"/>
        <v>OK</v>
      </c>
    </row>
    <row r="3409" spans="1:4">
      <c r="A3409">
        <v>3350</v>
      </c>
      <c r="B3409" s="924">
        <f>'Assets-Liab 5-6'!C4</f>
        <v>2608111</v>
      </c>
      <c r="C3409" s="2" t="s">
        <v>512</v>
      </c>
      <c r="D3409" s="2" t="str">
        <f t="shared" si="52"/>
        <v>Error?</v>
      </c>
    </row>
    <row r="3410" spans="1:4">
      <c r="A3410" s="5">
        <v>3351</v>
      </c>
      <c r="B3410" s="924"/>
      <c r="D3410" s="2" t="str">
        <f t="shared" si="52"/>
        <v>OK</v>
      </c>
    </row>
    <row r="3411" spans="1:4">
      <c r="A3411" s="5">
        <v>3352</v>
      </c>
      <c r="B3411" s="924"/>
      <c r="D3411" s="2" t="str">
        <f t="shared" si="52"/>
        <v>OK</v>
      </c>
    </row>
    <row r="3412" spans="1:4">
      <c r="A3412">
        <v>3353</v>
      </c>
      <c r="B3412" s="924">
        <f>'Assets-Liab 5-6'!D4</f>
        <v>177517</v>
      </c>
      <c r="D3412" s="2" t="str">
        <f t="shared" si="52"/>
        <v>Error?</v>
      </c>
    </row>
    <row r="3413" spans="1:4">
      <c r="A3413" s="5">
        <v>3354</v>
      </c>
      <c r="B3413" s="924"/>
      <c r="D3413" s="2" t="str">
        <f t="shared" si="52"/>
        <v>OK</v>
      </c>
    </row>
    <row r="3414" spans="1:4">
      <c r="A3414" s="5">
        <v>3355</v>
      </c>
      <c r="B3414" s="924"/>
      <c r="D3414" s="2" t="str">
        <f t="shared" si="52"/>
        <v>OK</v>
      </c>
    </row>
    <row r="3415" spans="1:4">
      <c r="A3415">
        <v>3356</v>
      </c>
      <c r="B3415" s="924">
        <f>'Assets-Liab 5-6'!E4</f>
        <v>0</v>
      </c>
      <c r="D3415" s="2" t="str">
        <f t="shared" si="52"/>
        <v>Error?</v>
      </c>
    </row>
    <row r="3416" spans="1:4">
      <c r="A3416" s="5">
        <v>3357</v>
      </c>
      <c r="B3416" s="924"/>
      <c r="D3416" s="2" t="str">
        <f t="shared" si="52"/>
        <v>OK</v>
      </c>
    </row>
    <row r="3417" spans="1:4">
      <c r="A3417">
        <v>3358</v>
      </c>
      <c r="B3417" s="924">
        <f>'Assets-Liab 5-6'!F4</f>
        <v>0</v>
      </c>
      <c r="D3417" s="2" t="str">
        <f t="shared" si="52"/>
        <v>Error?</v>
      </c>
    </row>
    <row r="3418" spans="1:4">
      <c r="A3418" s="5">
        <v>3359</v>
      </c>
      <c r="B3418" s="924"/>
      <c r="D3418" s="2" t="str">
        <f t="shared" si="52"/>
        <v>OK</v>
      </c>
    </row>
    <row r="3419" spans="1:4">
      <c r="A3419" s="5">
        <v>3360</v>
      </c>
      <c r="B3419" s="924"/>
      <c r="D3419" s="2" t="str">
        <f t="shared" si="52"/>
        <v>OK</v>
      </c>
    </row>
    <row r="3420" spans="1:4">
      <c r="A3420">
        <v>3361</v>
      </c>
      <c r="B3420" s="924">
        <f>'Assets-Liab 5-6'!G4</f>
        <v>162408</v>
      </c>
      <c r="D3420" s="2" t="str">
        <f t="shared" si="52"/>
        <v>Error?</v>
      </c>
    </row>
    <row r="3421" spans="1:4">
      <c r="A3421" s="5">
        <v>3362</v>
      </c>
      <c r="B3421" s="924"/>
      <c r="D3421" s="2" t="str">
        <f t="shared" si="52"/>
        <v>OK</v>
      </c>
    </row>
    <row r="3422" spans="1:4">
      <c r="A3422" s="5">
        <v>3363</v>
      </c>
      <c r="B3422" s="924"/>
      <c r="D3422" s="2" t="str">
        <f t="shared" si="52"/>
        <v>OK</v>
      </c>
    </row>
    <row r="3423" spans="1:4">
      <c r="A3423">
        <v>3364</v>
      </c>
      <c r="B3423" s="924">
        <f>'Assets-Liab 5-6'!H4</f>
        <v>1668238</v>
      </c>
      <c r="D3423" s="2" t="str">
        <f t="shared" si="52"/>
        <v>Error?</v>
      </c>
    </row>
    <row r="3424" spans="1:4">
      <c r="A3424" s="5">
        <v>3365</v>
      </c>
      <c r="B3424" s="924"/>
      <c r="D3424" s="2" t="str">
        <f t="shared" si="52"/>
        <v>OK</v>
      </c>
    </row>
    <row r="3425" spans="1:4">
      <c r="A3425">
        <v>3366</v>
      </c>
      <c r="B3425" s="924">
        <f>'Assets-Liab 5-6'!I4</f>
        <v>5073</v>
      </c>
      <c r="D3425" s="2" t="str">
        <f t="shared" si="52"/>
        <v>Error?</v>
      </c>
    </row>
    <row r="3426" spans="1:4">
      <c r="A3426" s="5">
        <v>3367</v>
      </c>
      <c r="B3426" s="924"/>
      <c r="D3426" s="2" t="str">
        <f t="shared" si="52"/>
        <v>OK</v>
      </c>
    </row>
    <row r="3427" spans="1:4">
      <c r="A3427" s="5">
        <v>3368</v>
      </c>
      <c r="B3427" s="924"/>
      <c r="D3427" s="2" t="str">
        <f t="shared" si="52"/>
        <v>OK</v>
      </c>
    </row>
    <row r="3428" spans="1:4">
      <c r="A3428" s="5">
        <v>3369</v>
      </c>
      <c r="B3428" s="924"/>
      <c r="D3428" s="2" t="str">
        <f t="shared" si="52"/>
        <v>OK</v>
      </c>
    </row>
    <row r="3429" spans="1:4">
      <c r="A3429" s="5">
        <v>3370</v>
      </c>
      <c r="B3429" s="924"/>
      <c r="D3429" s="2" t="str">
        <f t="shared" si="52"/>
        <v>OK</v>
      </c>
    </row>
    <row r="3430" spans="1:4">
      <c r="A3430" s="5">
        <v>3371</v>
      </c>
      <c r="B3430" s="924"/>
      <c r="D3430" s="2" t="str">
        <f t="shared" si="52"/>
        <v>OK</v>
      </c>
    </row>
    <row r="3431" spans="1:4">
      <c r="A3431" s="5">
        <v>3372</v>
      </c>
      <c r="B3431" s="924"/>
      <c r="D3431" s="2" t="str">
        <f t="shared" si="52"/>
        <v>OK</v>
      </c>
    </row>
    <row r="3432" spans="1:4">
      <c r="A3432" s="5">
        <v>3373</v>
      </c>
      <c r="B3432" s="924"/>
      <c r="D3432" s="2" t="str">
        <f t="shared" si="52"/>
        <v>OK</v>
      </c>
    </row>
    <row r="3433" spans="1:4">
      <c r="A3433">
        <v>3374</v>
      </c>
      <c r="B3433" s="924">
        <f>'Assets-Liab 5-6'!L4</f>
        <v>0</v>
      </c>
      <c r="D3433" s="2" t="str">
        <f t="shared" si="52"/>
        <v>Error?</v>
      </c>
    </row>
    <row r="3434" spans="1:4">
      <c r="A3434" s="5">
        <v>3375</v>
      </c>
      <c r="B3434" s="924"/>
      <c r="D3434" s="2" t="str">
        <f t="shared" si="52"/>
        <v>OK</v>
      </c>
    </row>
    <row r="3435" spans="1:4">
      <c r="A3435" s="5">
        <v>3376</v>
      </c>
      <c r="B3435" s="924"/>
      <c r="D3435" s="2" t="str">
        <f t="shared" si="52"/>
        <v>OK</v>
      </c>
    </row>
    <row r="3436" spans="1:4">
      <c r="A3436" s="5">
        <v>3377</v>
      </c>
      <c r="B3436" s="924"/>
      <c r="D3436" s="2" t="str">
        <f t="shared" si="52"/>
        <v>OK</v>
      </c>
    </row>
    <row r="3437" spans="1:4">
      <c r="A3437" s="5">
        <v>3378</v>
      </c>
      <c r="B3437" s="924"/>
      <c r="D3437" s="2" t="str">
        <f t="shared" si="52"/>
        <v>OK</v>
      </c>
    </row>
    <row r="3438" spans="1:4">
      <c r="A3438" s="5">
        <v>3379</v>
      </c>
      <c r="B3438" s="924"/>
      <c r="D3438" s="2" t="str">
        <f t="shared" si="52"/>
        <v>OK</v>
      </c>
    </row>
    <row r="3439" spans="1:4">
      <c r="A3439" s="5">
        <v>3380</v>
      </c>
      <c r="B3439" s="924"/>
      <c r="D3439" s="2" t="str">
        <f t="shared" si="52"/>
        <v>OK</v>
      </c>
    </row>
    <row r="3440" spans="1:4">
      <c r="A3440" s="5">
        <v>3381</v>
      </c>
      <c r="B3440" s="924"/>
      <c r="D3440" s="2" t="str">
        <f t="shared" si="52"/>
        <v>OK</v>
      </c>
    </row>
    <row r="3441" spans="1:4">
      <c r="A3441" s="5">
        <v>3382</v>
      </c>
      <c r="B3441" s="924"/>
      <c r="D3441" s="2" t="str">
        <f t="shared" si="52"/>
        <v>OK</v>
      </c>
    </row>
    <row r="3442" spans="1:4">
      <c r="A3442" s="5">
        <v>3383</v>
      </c>
      <c r="B3442" s="924"/>
      <c r="D3442" s="2" t="str">
        <f t="shared" si="52"/>
        <v>OK</v>
      </c>
    </row>
    <row r="3443" spans="1:4">
      <c r="A3443" s="5">
        <v>3384</v>
      </c>
      <c r="B3443" s="924"/>
      <c r="D3443" s="2" t="str">
        <f t="shared" si="52"/>
        <v>OK</v>
      </c>
    </row>
    <row r="3444" spans="1:4">
      <c r="A3444">
        <v>3385</v>
      </c>
      <c r="B3444" s="924">
        <f>'Tax Sched 25'!B16</f>
        <v>448571</v>
      </c>
      <c r="C3444" s="2" t="s">
        <v>512</v>
      </c>
      <c r="D3444" s="2" t="str">
        <f t="shared" si="52"/>
        <v>Error?</v>
      </c>
    </row>
    <row r="3445" spans="1:4">
      <c r="A3445">
        <v>3386</v>
      </c>
      <c r="B3445" s="924">
        <f>'Tax Sched 25'!D16</f>
        <v>448571</v>
      </c>
      <c r="C3445" s="2" t="s">
        <v>512</v>
      </c>
      <c r="D3445" s="2" t="str">
        <f t="shared" si="52"/>
        <v>Error?</v>
      </c>
    </row>
    <row r="3446" spans="1:4">
      <c r="A3446">
        <v>3387</v>
      </c>
      <c r="B3446" s="924">
        <f>'Tax Sched 25'!C16</f>
        <v>0</v>
      </c>
      <c r="C3446" s="2" t="s">
        <v>512</v>
      </c>
      <c r="D3446" s="2" t="str">
        <f t="shared" si="52"/>
        <v>Error?</v>
      </c>
    </row>
    <row r="3447" spans="1:4">
      <c r="A3447">
        <v>3388</v>
      </c>
      <c r="B3447" s="924">
        <f>'Tax Sched 25'!F16</f>
        <v>464577</v>
      </c>
      <c r="C3447" s="2" t="s">
        <v>512</v>
      </c>
      <c r="D3447" s="2" t="str">
        <f t="shared" si="52"/>
        <v>Error?</v>
      </c>
    </row>
    <row r="3448" spans="1:4">
      <c r="A3448">
        <v>3389</v>
      </c>
      <c r="B3448" s="924">
        <f>'Tax Sched 25'!E16</f>
        <v>464577</v>
      </c>
      <c r="D3448" s="2" t="str">
        <f t="shared" si="52"/>
        <v>Error?</v>
      </c>
    </row>
    <row r="3449" spans="1:4">
      <c r="A3449">
        <v>3390</v>
      </c>
      <c r="B3449" s="924">
        <f>'Cap Outlay Deprec 36'!C15</f>
        <v>0</v>
      </c>
      <c r="C3449" s="2" t="s">
        <v>512</v>
      </c>
      <c r="D3449" s="2" t="str">
        <f t="shared" si="52"/>
        <v>Error?</v>
      </c>
    </row>
    <row r="3450" spans="1:4">
      <c r="A3450">
        <v>3391</v>
      </c>
      <c r="B3450" s="924">
        <f>'Cap Outlay Deprec 36'!D15</f>
        <v>0</v>
      </c>
      <c r="D3450" s="2" t="str">
        <f t="shared" si="52"/>
        <v>Error?</v>
      </c>
    </row>
    <row r="3451" spans="1:4">
      <c r="A3451">
        <v>3392</v>
      </c>
      <c r="B3451" s="924">
        <f>'Cap Outlay Deprec 36'!E15</f>
        <v>0</v>
      </c>
      <c r="D3451" s="2" t="str">
        <f t="shared" si="52"/>
        <v>Error?</v>
      </c>
    </row>
    <row r="3452" spans="1:4">
      <c r="A3452">
        <v>3393</v>
      </c>
      <c r="B3452" s="924">
        <f>'Cap Outlay Deprec 36'!F15</f>
        <v>0</v>
      </c>
      <c r="D3452" s="2" t="str">
        <f t="shared" si="52"/>
        <v>Error?</v>
      </c>
    </row>
    <row r="3453" spans="1:4">
      <c r="A3453" s="5">
        <v>3394</v>
      </c>
      <c r="B3453" s="924"/>
      <c r="D3453" s="2" t="str">
        <f t="shared" ref="D3453:D3516" si="53">IF(ISBLANK(B3453),"OK",IF(A3453-B3453=0,"OK","Error?"))</f>
        <v>OK</v>
      </c>
    </row>
    <row r="3454" spans="1:4">
      <c r="A3454" s="5">
        <v>3395</v>
      </c>
      <c r="B3454" s="924"/>
      <c r="C3454" s="2" t="s">
        <v>512</v>
      </c>
      <c r="D3454" s="2" t="str">
        <f t="shared" si="53"/>
        <v>OK</v>
      </c>
    </row>
    <row r="3455" spans="1:4">
      <c r="A3455" s="5">
        <v>3396</v>
      </c>
      <c r="B3455" s="924"/>
      <c r="D3455" s="2" t="str">
        <f t="shared" si="53"/>
        <v>OK</v>
      </c>
    </row>
    <row r="3456" spans="1:4">
      <c r="A3456" s="5">
        <v>3397</v>
      </c>
      <c r="B3456" s="924"/>
      <c r="D3456" s="2" t="str">
        <f t="shared" si="53"/>
        <v>OK</v>
      </c>
    </row>
    <row r="3457" spans="1:4">
      <c r="A3457">
        <v>3398</v>
      </c>
      <c r="B3457" s="924">
        <f>'Cap Outlay Deprec 36'!L15</f>
        <v>0</v>
      </c>
      <c r="D3457" s="2" t="str">
        <f t="shared" si="53"/>
        <v>Error?</v>
      </c>
    </row>
    <row r="3458" spans="1:4">
      <c r="A3458" s="5">
        <v>3399</v>
      </c>
      <c r="B3458" s="924"/>
      <c r="D3458" s="2" t="str">
        <f t="shared" si="53"/>
        <v>OK</v>
      </c>
    </row>
    <row r="3459" spans="1:4">
      <c r="A3459" s="5">
        <v>3400</v>
      </c>
      <c r="B3459" s="924"/>
      <c r="C3459" s="2" t="s">
        <v>512</v>
      </c>
      <c r="D3459" s="2" t="str">
        <f t="shared" si="53"/>
        <v>OK</v>
      </c>
    </row>
    <row r="3460" spans="1:4">
      <c r="A3460" s="5">
        <v>3401</v>
      </c>
      <c r="B3460" s="924"/>
      <c r="D3460" s="2" t="str">
        <f t="shared" si="53"/>
        <v>OK</v>
      </c>
    </row>
    <row r="3461" spans="1:4">
      <c r="A3461" s="5">
        <v>3402</v>
      </c>
      <c r="B3461" s="924"/>
      <c r="D3461" s="2" t="str">
        <f t="shared" si="53"/>
        <v>OK</v>
      </c>
    </row>
    <row r="3462" spans="1:4">
      <c r="A3462" s="5">
        <v>3403</v>
      </c>
      <c r="B3462" s="924"/>
      <c r="D3462" s="2" t="str">
        <f t="shared" si="53"/>
        <v>OK</v>
      </c>
    </row>
    <row r="3463" spans="1:4">
      <c r="A3463" s="5">
        <v>3404</v>
      </c>
      <c r="B3463" s="924"/>
      <c r="D3463" s="2" t="str">
        <f t="shared" si="53"/>
        <v>OK</v>
      </c>
    </row>
    <row r="3464" spans="1:4">
      <c r="A3464" s="5">
        <v>3405</v>
      </c>
      <c r="B3464" s="924"/>
      <c r="D3464" s="2" t="str">
        <f t="shared" si="53"/>
        <v>OK</v>
      </c>
    </row>
    <row r="3465" spans="1:4">
      <c r="A3465" s="5">
        <v>3406</v>
      </c>
      <c r="B3465" s="924"/>
      <c r="D3465" s="2" t="str">
        <f t="shared" si="53"/>
        <v>OK</v>
      </c>
    </row>
    <row r="3466" spans="1:4">
      <c r="A3466" s="5">
        <v>3407</v>
      </c>
      <c r="B3466" s="924"/>
      <c r="D3466" s="2" t="str">
        <f t="shared" si="53"/>
        <v>OK</v>
      </c>
    </row>
    <row r="3467" spans="1:4">
      <c r="A3467" s="5">
        <v>3408</v>
      </c>
      <c r="B3467" s="924"/>
      <c r="D3467" s="2" t="str">
        <f t="shared" si="53"/>
        <v>OK</v>
      </c>
    </row>
    <row r="3468" spans="1:4">
      <c r="A3468" s="5">
        <v>3409</v>
      </c>
      <c r="B3468" s="924"/>
      <c r="D3468" s="2" t="str">
        <f t="shared" si="53"/>
        <v>OK</v>
      </c>
    </row>
    <row r="3469" spans="1:4">
      <c r="A3469" s="5">
        <v>3410</v>
      </c>
      <c r="B3469" s="924"/>
      <c r="D3469" s="2" t="str">
        <f t="shared" si="53"/>
        <v>OK</v>
      </c>
    </row>
    <row r="3470" spans="1:4">
      <c r="A3470" s="5">
        <v>3411</v>
      </c>
      <c r="B3470" s="924"/>
      <c r="D3470" s="2" t="str">
        <f t="shared" si="53"/>
        <v>OK</v>
      </c>
    </row>
    <row r="3471" spans="1:4">
      <c r="A3471" s="5">
        <v>3412</v>
      </c>
      <c r="B3471" s="924"/>
      <c r="D3471" s="2" t="str">
        <f t="shared" si="53"/>
        <v>OK</v>
      </c>
    </row>
    <row r="3472" spans="1:4">
      <c r="A3472" s="5">
        <v>3413</v>
      </c>
      <c r="B3472" s="924"/>
      <c r="D3472" s="2" t="str">
        <f t="shared" si="53"/>
        <v>OK</v>
      </c>
    </row>
    <row r="3473" spans="1:4">
      <c r="A3473" s="5">
        <v>3414</v>
      </c>
      <c r="B3473" s="924"/>
      <c r="D3473" s="2" t="str">
        <f t="shared" si="53"/>
        <v>OK</v>
      </c>
    </row>
    <row r="3474" spans="1:4">
      <c r="A3474" s="5">
        <v>3415</v>
      </c>
      <c r="B3474" s="924"/>
      <c r="D3474" s="2" t="str">
        <f t="shared" si="53"/>
        <v>OK</v>
      </c>
    </row>
    <row r="3475" spans="1:4">
      <c r="A3475" s="5">
        <v>3416</v>
      </c>
      <c r="B3475" s="924"/>
      <c r="D3475" s="2" t="str">
        <f t="shared" si="53"/>
        <v>OK</v>
      </c>
    </row>
    <row r="3476" spans="1:4">
      <c r="A3476" s="5">
        <v>3417</v>
      </c>
      <c r="B3476" s="924"/>
      <c r="D3476" s="2" t="str">
        <f t="shared" si="53"/>
        <v>OK</v>
      </c>
    </row>
    <row r="3477" spans="1:4">
      <c r="A3477" s="5">
        <v>3418</v>
      </c>
      <c r="B3477" s="924"/>
      <c r="D3477" s="2" t="str">
        <f t="shared" si="53"/>
        <v>OK</v>
      </c>
    </row>
    <row r="3478" spans="1:4">
      <c r="A3478" s="5">
        <v>3419</v>
      </c>
      <c r="B3478" s="924"/>
      <c r="D3478" s="2" t="str">
        <f t="shared" si="53"/>
        <v>OK</v>
      </c>
    </row>
    <row r="3479" spans="1:4">
      <c r="A3479" s="5">
        <v>3420</v>
      </c>
      <c r="B3479" s="924"/>
      <c r="D3479" s="2" t="str">
        <f t="shared" si="53"/>
        <v>OK</v>
      </c>
    </row>
    <row r="3480" spans="1:4">
      <c r="A3480">
        <v>3421</v>
      </c>
      <c r="B3480" s="924">
        <f>'Expenditures 16-24'!C129</f>
        <v>0</v>
      </c>
      <c r="D3480" s="2" t="str">
        <f t="shared" si="53"/>
        <v>Error?</v>
      </c>
    </row>
    <row r="3481" spans="1:4">
      <c r="A3481">
        <v>3422</v>
      </c>
      <c r="B3481" s="924">
        <f>'Expenditures 16-24'!D129</f>
        <v>0</v>
      </c>
      <c r="D3481" s="2" t="str">
        <f t="shared" si="53"/>
        <v>Error?</v>
      </c>
    </row>
    <row r="3482" spans="1:4">
      <c r="A3482">
        <v>3423</v>
      </c>
      <c r="B3482" s="924">
        <f>'Expenditures 16-24'!E129</f>
        <v>0</v>
      </c>
      <c r="D3482" s="2" t="str">
        <f t="shared" si="53"/>
        <v>Error?</v>
      </c>
    </row>
    <row r="3483" spans="1:4">
      <c r="A3483">
        <v>3424</v>
      </c>
      <c r="B3483" s="924">
        <f>'Expenditures 16-24'!F129</f>
        <v>0</v>
      </c>
      <c r="D3483" s="2" t="str">
        <f t="shared" si="53"/>
        <v>Error?</v>
      </c>
    </row>
    <row r="3484" spans="1:4">
      <c r="A3484">
        <v>3425</v>
      </c>
      <c r="B3484" s="924">
        <f>'Expenditures 16-24'!G129</f>
        <v>0</v>
      </c>
      <c r="D3484" s="2" t="str">
        <f t="shared" si="53"/>
        <v>Error?</v>
      </c>
    </row>
    <row r="3485" spans="1:4">
      <c r="A3485">
        <v>3426</v>
      </c>
      <c r="B3485" s="924">
        <f>'Expenditures 16-24'!H129</f>
        <v>0</v>
      </c>
      <c r="D3485" s="2" t="str">
        <f t="shared" si="53"/>
        <v>Error?</v>
      </c>
    </row>
    <row r="3486" spans="1:4">
      <c r="A3486">
        <v>3427</v>
      </c>
      <c r="B3486" s="924">
        <f>'Expenditures 16-24'!K129</f>
        <v>0</v>
      </c>
      <c r="D3486" s="2" t="str">
        <f t="shared" si="53"/>
        <v>Error?</v>
      </c>
    </row>
    <row r="3487" spans="1:4">
      <c r="A3487" s="5">
        <v>3428</v>
      </c>
      <c r="B3487" s="924"/>
      <c r="D3487" s="2" t="str">
        <f t="shared" si="53"/>
        <v>OK</v>
      </c>
    </row>
    <row r="3488" spans="1:4">
      <c r="A3488">
        <v>3429</v>
      </c>
      <c r="B3488" s="924">
        <f>'Acct Summary 7-9'!E26</f>
        <v>0</v>
      </c>
      <c r="C3488" s="2" t="s">
        <v>512</v>
      </c>
      <c r="D3488" s="2" t="str">
        <f t="shared" si="53"/>
        <v>Error?</v>
      </c>
    </row>
    <row r="3489" spans="1:4">
      <c r="A3489" s="5">
        <v>3430</v>
      </c>
      <c r="B3489" s="924"/>
      <c r="D3489" s="2" t="str">
        <f t="shared" si="53"/>
        <v>OK</v>
      </c>
    </row>
    <row r="3490" spans="1:4">
      <c r="A3490">
        <v>3431</v>
      </c>
      <c r="B3490" s="924">
        <f>'Acct Summary 7-9'!G26</f>
        <v>0</v>
      </c>
      <c r="D3490" s="2" t="str">
        <f t="shared" si="53"/>
        <v>Error?</v>
      </c>
    </row>
    <row r="3491" spans="1:4">
      <c r="A3491">
        <v>3432</v>
      </c>
      <c r="B3491" s="924">
        <f>'Acct Summary 7-9'!H26</f>
        <v>0</v>
      </c>
      <c r="D3491" s="2" t="str">
        <f t="shared" si="53"/>
        <v>Error?</v>
      </c>
    </row>
    <row r="3492" spans="1:4">
      <c r="A3492" s="5">
        <v>3433</v>
      </c>
      <c r="B3492" s="924"/>
      <c r="D3492" s="2" t="str">
        <f t="shared" si="53"/>
        <v>OK</v>
      </c>
    </row>
    <row r="3493" spans="1:4">
      <c r="A3493" s="5">
        <v>3434</v>
      </c>
      <c r="B3493" s="924"/>
      <c r="D3493" s="2" t="str">
        <f t="shared" si="53"/>
        <v>OK</v>
      </c>
    </row>
    <row r="3494" spans="1:4">
      <c r="A3494" s="5">
        <v>3435</v>
      </c>
      <c r="B3494" s="924"/>
      <c r="D3494" s="2" t="str">
        <f t="shared" si="53"/>
        <v>OK</v>
      </c>
    </row>
    <row r="3495" spans="1:4">
      <c r="A3495" s="5">
        <v>3436</v>
      </c>
      <c r="B3495" s="924"/>
      <c r="D3495" s="2" t="str">
        <f t="shared" si="53"/>
        <v>OK</v>
      </c>
    </row>
    <row r="3496" spans="1:4">
      <c r="A3496" s="5">
        <v>3437</v>
      </c>
      <c r="B3496" s="924"/>
      <c r="D3496" s="2" t="str">
        <f t="shared" si="53"/>
        <v>OK</v>
      </c>
    </row>
    <row r="3497" spans="1:4">
      <c r="A3497" s="5">
        <v>3438</v>
      </c>
      <c r="B3497" s="924"/>
      <c r="D3497" s="2" t="str">
        <f t="shared" si="53"/>
        <v>OK</v>
      </c>
    </row>
    <row r="3498" spans="1:4">
      <c r="A3498" s="5">
        <v>3439</v>
      </c>
      <c r="B3498" s="924"/>
      <c r="D3498" s="2" t="str">
        <f t="shared" si="53"/>
        <v>OK</v>
      </c>
    </row>
    <row r="3499" spans="1:4">
      <c r="A3499" s="5">
        <v>3440</v>
      </c>
      <c r="B3499" s="924"/>
      <c r="D3499" s="2" t="str">
        <f t="shared" si="53"/>
        <v>OK</v>
      </c>
    </row>
    <row r="3500" spans="1:4">
      <c r="A3500" s="5">
        <v>3441</v>
      </c>
      <c r="B3500" s="924"/>
      <c r="D3500" s="2" t="str">
        <f t="shared" si="53"/>
        <v>OK</v>
      </c>
    </row>
    <row r="3501" spans="1:4">
      <c r="A3501" s="5">
        <v>3442</v>
      </c>
      <c r="B3501" s="924"/>
      <c r="D3501" s="2" t="str">
        <f t="shared" si="53"/>
        <v>OK</v>
      </c>
    </row>
    <row r="3502" spans="1:4">
      <c r="A3502" s="5">
        <v>3443</v>
      </c>
      <c r="B3502" s="924"/>
      <c r="D3502" s="2" t="str">
        <f t="shared" si="53"/>
        <v>OK</v>
      </c>
    </row>
    <row r="3503" spans="1:4">
      <c r="A3503" s="5">
        <v>3444</v>
      </c>
      <c r="B3503" s="924"/>
      <c r="D3503" s="2" t="str">
        <f t="shared" si="53"/>
        <v>OK</v>
      </c>
    </row>
    <row r="3504" spans="1:4">
      <c r="A3504" s="5">
        <v>3445</v>
      </c>
      <c r="B3504" s="924"/>
      <c r="D3504" s="2" t="str">
        <f t="shared" si="53"/>
        <v>OK</v>
      </c>
    </row>
    <row r="3505" spans="1:5">
      <c r="A3505" s="5">
        <v>3446</v>
      </c>
      <c r="B3505" s="924"/>
      <c r="D3505" s="2" t="str">
        <f t="shared" si="53"/>
        <v>OK</v>
      </c>
    </row>
    <row r="3506" spans="1:5">
      <c r="A3506" s="5">
        <v>3447</v>
      </c>
      <c r="B3506" s="924"/>
      <c r="D3506" s="2" t="str">
        <f t="shared" si="53"/>
        <v>OK</v>
      </c>
    </row>
    <row r="3507" spans="1:5">
      <c r="A3507" s="5">
        <v>3448</v>
      </c>
      <c r="B3507" s="924"/>
      <c r="D3507" s="2" t="str">
        <f t="shared" si="53"/>
        <v>OK</v>
      </c>
    </row>
    <row r="3508" spans="1:5">
      <c r="A3508" s="5">
        <v>3449</v>
      </c>
      <c r="B3508" s="924"/>
      <c r="D3508" s="2" t="str">
        <f t="shared" si="53"/>
        <v>OK</v>
      </c>
    </row>
    <row r="3509" spans="1:5">
      <c r="A3509" s="5">
        <v>3450</v>
      </c>
      <c r="B3509" s="924"/>
      <c r="D3509" s="2" t="str">
        <f t="shared" si="53"/>
        <v>OK</v>
      </c>
    </row>
    <row r="3510" spans="1:5">
      <c r="A3510" s="5">
        <v>3451</v>
      </c>
      <c r="B3510" s="924"/>
      <c r="D3510" s="2" t="str">
        <f t="shared" si="53"/>
        <v>OK</v>
      </c>
    </row>
    <row r="3511" spans="1:5">
      <c r="A3511" s="5">
        <v>3452</v>
      </c>
      <c r="B3511" s="924"/>
      <c r="D3511" s="2" t="str">
        <f t="shared" si="53"/>
        <v>OK</v>
      </c>
    </row>
    <row r="3512" spans="1:5">
      <c r="A3512" s="5">
        <v>3453</v>
      </c>
      <c r="B3512" s="924"/>
      <c r="D3512" s="2" t="str">
        <f t="shared" si="53"/>
        <v>OK</v>
      </c>
    </row>
    <row r="3513" spans="1:5">
      <c r="A3513" s="5">
        <v>3454</v>
      </c>
      <c r="B3513" s="924"/>
      <c r="D3513" s="2" t="str">
        <f t="shared" si="53"/>
        <v>OK</v>
      </c>
    </row>
    <row r="3514" spans="1:5">
      <c r="A3514" s="5">
        <v>3455</v>
      </c>
      <c r="B3514" s="924"/>
      <c r="D3514" s="2" t="str">
        <f t="shared" si="53"/>
        <v>OK</v>
      </c>
    </row>
    <row r="3515" spans="1:5">
      <c r="A3515" s="5">
        <v>3456</v>
      </c>
      <c r="B3515" s="924"/>
      <c r="D3515" s="2" t="str">
        <f t="shared" si="53"/>
        <v>OK</v>
      </c>
    </row>
    <row r="3516" spans="1:5">
      <c r="A3516" s="5">
        <v>3457</v>
      </c>
      <c r="B3516" s="924"/>
      <c r="D3516" s="2" t="str">
        <f t="shared" si="53"/>
        <v>OK</v>
      </c>
    </row>
    <row r="3517" spans="1:5">
      <c r="A3517">
        <v>3458</v>
      </c>
      <c r="B3517" s="924">
        <f>'Assets-Liab 5-6'!H6</f>
        <v>0</v>
      </c>
      <c r="D3517" s="2" t="str">
        <f t="shared" ref="D3517:D3580" si="54">IF(ISBLANK(B3517),"OK",IF(A3517-B3517=0,"OK","Error?"))</f>
        <v>Error?</v>
      </c>
    </row>
    <row r="3518" spans="1:5">
      <c r="A3518" s="5">
        <v>3459</v>
      </c>
      <c r="B3518" s="924"/>
      <c r="D3518" s="2" t="str">
        <f t="shared" si="54"/>
        <v>OK</v>
      </c>
    </row>
    <row r="3519" spans="1:5">
      <c r="A3519" s="5">
        <v>3460</v>
      </c>
      <c r="B3519" s="924"/>
      <c r="D3519" s="2" t="str">
        <f t="shared" si="54"/>
        <v>OK</v>
      </c>
      <c r="E3519" s="4" t="s">
        <v>118</v>
      </c>
    </row>
    <row r="3520" spans="1:5">
      <c r="A3520" s="5">
        <v>3461</v>
      </c>
      <c r="B3520" s="924"/>
      <c r="D3520" s="2" t="str">
        <f t="shared" si="54"/>
        <v>OK</v>
      </c>
      <c r="E3520" s="4" t="s">
        <v>118</v>
      </c>
    </row>
    <row r="3521" spans="1:5">
      <c r="A3521" s="5">
        <v>3462</v>
      </c>
      <c r="B3521" s="924"/>
      <c r="D3521" s="2" t="str">
        <f t="shared" si="54"/>
        <v>OK</v>
      </c>
      <c r="E3521" s="4" t="s">
        <v>118</v>
      </c>
    </row>
    <row r="3522" spans="1:5">
      <c r="A3522" s="5">
        <v>3463</v>
      </c>
      <c r="B3522" s="924"/>
      <c r="D3522" s="2" t="str">
        <f t="shared" si="54"/>
        <v>OK</v>
      </c>
      <c r="E3522" s="4" t="s">
        <v>118</v>
      </c>
    </row>
    <row r="3523" spans="1:5">
      <c r="A3523" s="5">
        <v>3464</v>
      </c>
      <c r="B3523" s="924"/>
      <c r="D3523" s="2" t="str">
        <f t="shared" si="54"/>
        <v>OK</v>
      </c>
      <c r="E3523" s="4" t="s">
        <v>118</v>
      </c>
    </row>
    <row r="3524" spans="1:5">
      <c r="A3524" s="5">
        <v>3465</v>
      </c>
      <c r="B3524" s="924"/>
      <c r="D3524" s="2" t="str">
        <f t="shared" si="54"/>
        <v>OK</v>
      </c>
      <c r="E3524" s="4" t="s">
        <v>118</v>
      </c>
    </row>
    <row r="3525" spans="1:5">
      <c r="A3525" s="5">
        <v>3466</v>
      </c>
      <c r="B3525" s="924"/>
      <c r="D3525" s="2" t="str">
        <f t="shared" si="54"/>
        <v>OK</v>
      </c>
      <c r="E3525" s="4" t="s">
        <v>118</v>
      </c>
    </row>
    <row r="3526" spans="1:5">
      <c r="A3526" s="5">
        <v>3467</v>
      </c>
      <c r="B3526" s="924"/>
      <c r="D3526" s="2" t="str">
        <f t="shared" si="54"/>
        <v>OK</v>
      </c>
      <c r="E3526" s="4" t="s">
        <v>118</v>
      </c>
    </row>
    <row r="3527" spans="1:5">
      <c r="A3527" s="5">
        <v>3468</v>
      </c>
      <c r="B3527" s="924"/>
      <c r="D3527" s="2" t="str">
        <f t="shared" si="54"/>
        <v>OK</v>
      </c>
      <c r="E3527" s="4" t="s">
        <v>118</v>
      </c>
    </row>
    <row r="3528" spans="1:5">
      <c r="A3528">
        <v>3469</v>
      </c>
      <c r="B3528" s="924">
        <f>'Acct Summary 7-9'!C36</f>
        <v>0</v>
      </c>
      <c r="D3528" s="2" t="str">
        <f t="shared" si="54"/>
        <v>Error?</v>
      </c>
    </row>
    <row r="3529" spans="1:5">
      <c r="A3529">
        <v>3470</v>
      </c>
      <c r="B3529" s="924">
        <f>'Acct Summary 7-9'!D36</f>
        <v>0</v>
      </c>
      <c r="D3529" s="2" t="str">
        <f t="shared" si="54"/>
        <v>Error?</v>
      </c>
    </row>
    <row r="3530" spans="1:5">
      <c r="A3530">
        <v>3471</v>
      </c>
      <c r="B3530" s="924">
        <f>'Acct Summary 7-9'!F36</f>
        <v>0</v>
      </c>
      <c r="D3530" s="2" t="str">
        <f t="shared" si="54"/>
        <v>Error?</v>
      </c>
    </row>
    <row r="3531" spans="1:5">
      <c r="A3531">
        <v>3472</v>
      </c>
      <c r="B3531" s="924">
        <f>'Acct Summary 7-9'!G36</f>
        <v>0</v>
      </c>
      <c r="D3531" s="2" t="str">
        <f t="shared" si="54"/>
        <v>Error?</v>
      </c>
    </row>
    <row r="3532" spans="1:5">
      <c r="A3532">
        <v>3473</v>
      </c>
      <c r="B3532" s="924">
        <f>'Acct Summary 7-9'!H36</f>
        <v>0</v>
      </c>
      <c r="D3532" s="2" t="str">
        <f t="shared" si="54"/>
        <v>Error?</v>
      </c>
    </row>
    <row r="3533" spans="1:5">
      <c r="A3533" s="5">
        <v>3474</v>
      </c>
      <c r="B3533" s="924"/>
      <c r="D3533" s="2" t="str">
        <f t="shared" si="54"/>
        <v>OK</v>
      </c>
    </row>
    <row r="3534" spans="1:5">
      <c r="A3534" s="5">
        <v>3475</v>
      </c>
      <c r="B3534" s="924"/>
      <c r="D3534" s="2" t="str">
        <f t="shared" si="54"/>
        <v>OK</v>
      </c>
    </row>
    <row r="3535" spans="1:5">
      <c r="A3535" s="5">
        <v>3476</v>
      </c>
      <c r="B3535" s="924"/>
      <c r="D3535" s="2" t="str">
        <f t="shared" si="54"/>
        <v>OK</v>
      </c>
    </row>
    <row r="3536" spans="1:5">
      <c r="A3536" s="5">
        <v>3477</v>
      </c>
      <c r="B3536" s="924"/>
      <c r="D3536" s="2" t="str">
        <f t="shared" si="54"/>
        <v>OK</v>
      </c>
    </row>
    <row r="3537" spans="1:4">
      <c r="A3537" s="5">
        <v>3478</v>
      </c>
      <c r="B3537" s="924"/>
      <c r="D3537" s="2" t="str">
        <f t="shared" si="54"/>
        <v>OK</v>
      </c>
    </row>
    <row r="3538" spans="1:4">
      <c r="A3538" s="5">
        <v>3479</v>
      </c>
      <c r="B3538" s="924"/>
      <c r="D3538" s="2" t="str">
        <f t="shared" si="54"/>
        <v>OK</v>
      </c>
    </row>
    <row r="3539" spans="1:4">
      <c r="A3539" s="5">
        <v>3480</v>
      </c>
      <c r="B3539" s="924"/>
      <c r="D3539" s="2" t="str">
        <f t="shared" si="54"/>
        <v>OK</v>
      </c>
    </row>
    <row r="3540" spans="1:4">
      <c r="A3540" s="5">
        <v>3481</v>
      </c>
      <c r="B3540" s="924"/>
      <c r="D3540" s="2" t="str">
        <f t="shared" si="54"/>
        <v>OK</v>
      </c>
    </row>
    <row r="3541" spans="1:4">
      <c r="A3541" s="5">
        <v>3482</v>
      </c>
      <c r="B3541" s="924"/>
      <c r="D3541" s="2" t="str">
        <f t="shared" si="54"/>
        <v>OK</v>
      </c>
    </row>
    <row r="3542" spans="1:4">
      <c r="A3542" s="5">
        <v>3483</v>
      </c>
      <c r="B3542" s="924"/>
      <c r="D3542" s="2" t="str">
        <f t="shared" si="54"/>
        <v>OK</v>
      </c>
    </row>
    <row r="3543" spans="1:4">
      <c r="A3543" s="5">
        <v>3484</v>
      </c>
      <c r="B3543" s="924"/>
      <c r="D3543" s="2" t="str">
        <f t="shared" si="54"/>
        <v>OK</v>
      </c>
    </row>
    <row r="3544" spans="1:4">
      <c r="A3544">
        <v>3485</v>
      </c>
      <c r="B3544" s="924">
        <f>'Assets-Liab 5-6'!K4</f>
        <v>679</v>
      </c>
      <c r="D3544" s="2" t="str">
        <f t="shared" si="54"/>
        <v>Error?</v>
      </c>
    </row>
    <row r="3545" spans="1:4">
      <c r="A3545" s="5">
        <v>3486</v>
      </c>
      <c r="B3545" s="924"/>
      <c r="D3545" s="2" t="str">
        <f t="shared" si="54"/>
        <v>OK</v>
      </c>
    </row>
    <row r="3546" spans="1:4">
      <c r="A3546">
        <v>3487</v>
      </c>
      <c r="B3546" s="924">
        <f>'Assets-Liab 5-6'!K6</f>
        <v>0</v>
      </c>
      <c r="D3546" s="2" t="str">
        <f t="shared" si="54"/>
        <v>Error?</v>
      </c>
    </row>
    <row r="3547" spans="1:4">
      <c r="A3547">
        <v>3488</v>
      </c>
      <c r="B3547" s="924">
        <f>'Assets-Liab 5-6'!K10</f>
        <v>0</v>
      </c>
      <c r="D3547" s="2" t="str">
        <f t="shared" si="54"/>
        <v>Error?</v>
      </c>
    </row>
    <row r="3548" spans="1:4">
      <c r="A3548">
        <v>3489</v>
      </c>
      <c r="B3548" s="924">
        <f>'Assets-Liab 5-6'!K5</f>
        <v>398803</v>
      </c>
      <c r="D3548" s="2" t="str">
        <f t="shared" si="54"/>
        <v>Error?</v>
      </c>
    </row>
    <row r="3549" spans="1:4">
      <c r="A3549">
        <v>3490</v>
      </c>
      <c r="B3549" s="924">
        <f>'Assets-Liab 5-6'!K12</f>
        <v>0</v>
      </c>
      <c r="D3549" s="2" t="str">
        <f t="shared" si="54"/>
        <v>Error?</v>
      </c>
    </row>
    <row r="3550" spans="1:4">
      <c r="A3550">
        <v>3491</v>
      </c>
      <c r="B3550" s="924">
        <f>'Assets-Liab 5-6'!K13</f>
        <v>399482</v>
      </c>
      <c r="D3550" s="2" t="str">
        <f t="shared" si="54"/>
        <v>Error?</v>
      </c>
    </row>
    <row r="3551" spans="1:4">
      <c r="A3551" s="5">
        <v>3492</v>
      </c>
      <c r="B3551" s="924"/>
      <c r="D3551" s="2" t="str">
        <f t="shared" si="54"/>
        <v>OK</v>
      </c>
    </row>
    <row r="3552" spans="1:4">
      <c r="A3552" s="5">
        <v>3493</v>
      </c>
      <c r="B3552" s="924"/>
      <c r="C3552" s="2" t="s">
        <v>512</v>
      </c>
      <c r="D3552" s="2" t="str">
        <f t="shared" si="54"/>
        <v>OK</v>
      </c>
    </row>
    <row r="3553" spans="1:4">
      <c r="A3553" s="5">
        <v>3494</v>
      </c>
      <c r="B3553" s="924"/>
      <c r="D3553" s="2" t="str">
        <f t="shared" si="54"/>
        <v>OK</v>
      </c>
    </row>
    <row r="3554" spans="1:4">
      <c r="A3554" s="5">
        <v>3495</v>
      </c>
      <c r="B3554" s="924"/>
      <c r="D3554" s="2" t="str">
        <f t="shared" si="54"/>
        <v>OK</v>
      </c>
    </row>
    <row r="3555" spans="1:4">
      <c r="A3555" s="5">
        <v>3496</v>
      </c>
      <c r="B3555" s="924"/>
      <c r="D3555" s="2" t="str">
        <f t="shared" si="54"/>
        <v>OK</v>
      </c>
    </row>
    <row r="3556" spans="1:4">
      <c r="A3556" s="5">
        <v>3497</v>
      </c>
      <c r="B3556" s="924"/>
      <c r="D3556" s="2" t="str">
        <f t="shared" si="54"/>
        <v>OK</v>
      </c>
    </row>
    <row r="3557" spans="1:4">
      <c r="A3557" s="5">
        <v>3498</v>
      </c>
      <c r="B3557" s="924"/>
      <c r="D3557" s="2" t="str">
        <f t="shared" si="54"/>
        <v>OK</v>
      </c>
    </row>
    <row r="3558" spans="1:4">
      <c r="A3558" s="5">
        <v>3499</v>
      </c>
      <c r="B3558" s="924"/>
      <c r="D3558" s="2" t="str">
        <f t="shared" si="54"/>
        <v>OK</v>
      </c>
    </row>
    <row r="3559" spans="1:4">
      <c r="A3559">
        <v>3500</v>
      </c>
      <c r="B3559" s="924">
        <f>'Assets-Liab 5-6'!K31</f>
        <v>0</v>
      </c>
      <c r="D3559" s="2" t="str">
        <f t="shared" si="54"/>
        <v>Error?</v>
      </c>
    </row>
    <row r="3560" spans="1:4">
      <c r="A3560">
        <v>3501</v>
      </c>
      <c r="B3560" s="924">
        <f>'Assets-Liab 5-6'!K32</f>
        <v>0</v>
      </c>
      <c r="D3560" s="2" t="str">
        <f t="shared" si="54"/>
        <v>Error?</v>
      </c>
    </row>
    <row r="3561" spans="1:4">
      <c r="A3561" s="5">
        <v>3502</v>
      </c>
      <c r="B3561" s="924"/>
      <c r="D3561" s="2" t="str">
        <f t="shared" si="54"/>
        <v>OK</v>
      </c>
    </row>
    <row r="3562" spans="1:4">
      <c r="A3562" s="5">
        <v>3503</v>
      </c>
      <c r="B3562" s="924"/>
      <c r="D3562" s="2" t="str">
        <f t="shared" si="54"/>
        <v>OK</v>
      </c>
    </row>
    <row r="3563" spans="1:4">
      <c r="A3563">
        <v>3504</v>
      </c>
      <c r="B3563" s="924">
        <f>'Assets-Liab 5-6'!K34</f>
        <v>0</v>
      </c>
      <c r="D3563" s="2" t="str">
        <f t="shared" si="54"/>
        <v>Error?</v>
      </c>
    </row>
    <row r="3564" spans="1:4">
      <c r="A3564">
        <v>3505</v>
      </c>
      <c r="B3564" s="924">
        <f>'Assets-Liab 5-6'!K38</f>
        <v>399482</v>
      </c>
      <c r="D3564" s="2" t="str">
        <f t="shared" si="54"/>
        <v>Error?</v>
      </c>
    </row>
    <row r="3565" spans="1:4">
      <c r="A3565">
        <v>3506</v>
      </c>
      <c r="B3565" s="924">
        <f>'Assets-Liab 5-6'!K39</f>
        <v>0</v>
      </c>
      <c r="C3565" s="2" t="s">
        <v>512</v>
      </c>
      <c r="D3565" s="2" t="str">
        <f t="shared" si="54"/>
        <v>Error?</v>
      </c>
    </row>
    <row r="3566" spans="1:4">
      <c r="A3566">
        <v>3507</v>
      </c>
      <c r="B3566" s="924">
        <f>'Assets-Liab 5-6'!K41</f>
        <v>399482</v>
      </c>
      <c r="D3566" s="2" t="str">
        <f t="shared" si="54"/>
        <v>Error?</v>
      </c>
    </row>
    <row r="3567" spans="1:4">
      <c r="A3567">
        <v>3508</v>
      </c>
      <c r="B3567" s="924">
        <f>'Acct Summary 7-9'!K4</f>
        <v>40784</v>
      </c>
      <c r="D3567" s="2" t="str">
        <f t="shared" si="54"/>
        <v>Error?</v>
      </c>
    </row>
    <row r="3568" spans="1:4">
      <c r="A3568">
        <v>3509</v>
      </c>
      <c r="B3568" s="924">
        <f>'Acct Summary 7-9'!K6</f>
        <v>0</v>
      </c>
      <c r="C3568" s="2" t="s">
        <v>512</v>
      </c>
      <c r="D3568" s="2" t="str">
        <f t="shared" si="54"/>
        <v>Error?</v>
      </c>
    </row>
    <row r="3569" spans="1:4">
      <c r="A3569">
        <v>3510</v>
      </c>
      <c r="B3569" s="924">
        <f>'Acct Summary 7-9'!K8</f>
        <v>40784</v>
      </c>
      <c r="C3569" s="2" t="s">
        <v>512</v>
      </c>
      <c r="D3569" s="2" t="str">
        <f t="shared" si="54"/>
        <v>Error?</v>
      </c>
    </row>
    <row r="3570" spans="1:4">
      <c r="A3570">
        <v>3511</v>
      </c>
      <c r="B3570" s="924">
        <f>'Acct Summary 7-9'!K13</f>
        <v>0</v>
      </c>
      <c r="C3570" s="2" t="s">
        <v>512</v>
      </c>
      <c r="D3570" s="2" t="str">
        <f t="shared" si="54"/>
        <v>Error?</v>
      </c>
    </row>
    <row r="3571" spans="1:4">
      <c r="A3571">
        <v>3512</v>
      </c>
      <c r="B3571" s="924">
        <f>'Acct Summary 7-9'!K15</f>
        <v>0</v>
      </c>
      <c r="C3571" s="2" t="s">
        <v>512</v>
      </c>
      <c r="D3571" s="2" t="str">
        <f t="shared" si="54"/>
        <v>Error?</v>
      </c>
    </row>
    <row r="3572" spans="1:4">
      <c r="A3572">
        <v>3513</v>
      </c>
      <c r="B3572" s="924">
        <f>'Acct Summary 7-9'!K16</f>
        <v>0</v>
      </c>
      <c r="C3572" s="2" t="s">
        <v>512</v>
      </c>
      <c r="D3572" s="2" t="str">
        <f t="shared" si="54"/>
        <v>Error?</v>
      </c>
    </row>
    <row r="3573" spans="1:4">
      <c r="A3573">
        <v>3514</v>
      </c>
      <c r="B3573" s="924">
        <f>'Acct Summary 7-9'!K17</f>
        <v>0</v>
      </c>
      <c r="C3573" s="2" t="s">
        <v>512</v>
      </c>
      <c r="D3573" s="2" t="str">
        <f t="shared" si="54"/>
        <v>Error?</v>
      </c>
    </row>
    <row r="3574" spans="1:4">
      <c r="A3574">
        <v>3515</v>
      </c>
      <c r="B3574" s="924">
        <f>'Acct Summary 7-9'!K20</f>
        <v>40784</v>
      </c>
      <c r="C3574" s="2" t="s">
        <v>512</v>
      </c>
      <c r="D3574" s="2" t="str">
        <f t="shared" si="54"/>
        <v>Error?</v>
      </c>
    </row>
    <row r="3575" spans="1:4">
      <c r="A3575">
        <v>3516</v>
      </c>
      <c r="B3575" s="924">
        <f>'Acct Summary 7-9'!K26</f>
        <v>0</v>
      </c>
      <c r="C3575" s="2" t="s">
        <v>512</v>
      </c>
      <c r="D3575" s="2" t="str">
        <f t="shared" si="54"/>
        <v>Error?</v>
      </c>
    </row>
    <row r="3576" spans="1:4">
      <c r="A3576">
        <v>3517</v>
      </c>
      <c r="B3576" s="924">
        <f>'Acct Summary 7-9'!K28</f>
        <v>0</v>
      </c>
      <c r="C3576" s="2" t="s">
        <v>512</v>
      </c>
      <c r="D3576" s="2" t="str">
        <f t="shared" si="54"/>
        <v>Error?</v>
      </c>
    </row>
    <row r="3577" spans="1:4">
      <c r="A3577">
        <v>3518</v>
      </c>
      <c r="B3577" s="924">
        <f>'Acct Summary 7-9'!K33</f>
        <v>0</v>
      </c>
      <c r="D3577" s="2" t="str">
        <f t="shared" si="54"/>
        <v>Error?</v>
      </c>
    </row>
    <row r="3578" spans="1:4">
      <c r="A3578">
        <v>3519</v>
      </c>
      <c r="B3578" s="924">
        <f>'Acct Summary 7-9'!K34</f>
        <v>0</v>
      </c>
      <c r="D3578" s="2" t="str">
        <f t="shared" si="54"/>
        <v>Error?</v>
      </c>
    </row>
    <row r="3579" spans="1:4">
      <c r="A3579">
        <v>3520</v>
      </c>
      <c r="B3579" s="924">
        <f>'Acct Summary 7-9'!K35</f>
        <v>0</v>
      </c>
      <c r="D3579" s="2" t="str">
        <f t="shared" si="54"/>
        <v>Error?</v>
      </c>
    </row>
    <row r="3580" spans="1:4">
      <c r="A3580">
        <v>3521</v>
      </c>
      <c r="B3580" s="924">
        <f>'Acct Summary 7-9'!K36</f>
        <v>0</v>
      </c>
      <c r="D3580" s="2" t="str">
        <f t="shared" si="54"/>
        <v>Error?</v>
      </c>
    </row>
    <row r="3581" spans="1:4">
      <c r="A3581">
        <v>3522</v>
      </c>
      <c r="B3581" s="924">
        <f>'Acct Summary 7-9'!K43</f>
        <v>0</v>
      </c>
      <c r="D3581" s="2" t="str">
        <f t="shared" ref="D3581:D3644" si="55">IF(ISBLANK(B3581),"OK",IF(A3581-B3581=0,"OK","Error?"))</f>
        <v>Error?</v>
      </c>
    </row>
    <row r="3582" spans="1:4">
      <c r="A3582">
        <v>3523</v>
      </c>
      <c r="B3582" s="924">
        <f>'Acct Summary 7-9'!K44</f>
        <v>0</v>
      </c>
      <c r="D3582" s="2" t="str">
        <f t="shared" si="55"/>
        <v>Error?</v>
      </c>
    </row>
    <row r="3583" spans="1:4">
      <c r="A3583" s="1">
        <v>3524</v>
      </c>
      <c r="B3583" s="924">
        <f>'Acct Summary 7-9'!K75</f>
        <v>0</v>
      </c>
      <c r="D3583" s="2" t="str">
        <f t="shared" si="55"/>
        <v>Error?</v>
      </c>
    </row>
    <row r="3584" spans="1:4">
      <c r="A3584">
        <v>3525</v>
      </c>
      <c r="B3584" s="924">
        <f>'Acct Summary 7-9'!K76</f>
        <v>0</v>
      </c>
      <c r="C3584" s="2" t="s">
        <v>512</v>
      </c>
      <c r="D3584" s="2" t="str">
        <f t="shared" si="55"/>
        <v>Error?</v>
      </c>
    </row>
    <row r="3585" spans="1:4">
      <c r="A3585">
        <v>3526</v>
      </c>
      <c r="B3585" s="924">
        <f>'Acct Summary 7-9'!K77</f>
        <v>0</v>
      </c>
      <c r="D3585" s="2" t="str">
        <f t="shared" si="55"/>
        <v>Error?</v>
      </c>
    </row>
    <row r="3586" spans="1:4">
      <c r="A3586">
        <v>3527</v>
      </c>
      <c r="B3586" s="924">
        <f>'Acct Summary 7-9'!K78</f>
        <v>40784</v>
      </c>
      <c r="C3586" s="2" t="s">
        <v>512</v>
      </c>
      <c r="D3586" s="2" t="str">
        <f t="shared" si="55"/>
        <v>Error?</v>
      </c>
    </row>
    <row r="3587" spans="1:4">
      <c r="A3587">
        <v>3528</v>
      </c>
      <c r="B3587" s="924">
        <f>'Acct Summary 7-9'!K79</f>
        <v>358698</v>
      </c>
      <c r="C3587" s="2" t="s">
        <v>512</v>
      </c>
      <c r="D3587" s="2" t="str">
        <f t="shared" si="55"/>
        <v>Error?</v>
      </c>
    </row>
    <row r="3588" spans="1:4">
      <c r="A3588">
        <v>3529</v>
      </c>
      <c r="B3588" s="924">
        <f>'Acct Summary 7-9'!K80</f>
        <v>0</v>
      </c>
      <c r="C3588" s="2" t="s">
        <v>512</v>
      </c>
      <c r="D3588" s="2" t="str">
        <f t="shared" si="55"/>
        <v>Error?</v>
      </c>
    </row>
    <row r="3589" spans="1:4">
      <c r="A3589">
        <v>3530</v>
      </c>
      <c r="B3589" s="924">
        <f>'Acct Summary 7-9'!K81</f>
        <v>399482</v>
      </c>
      <c r="D3589" s="2" t="str">
        <f t="shared" si="55"/>
        <v>Error?</v>
      </c>
    </row>
    <row r="3590" spans="1:4">
      <c r="A3590" s="5">
        <v>3531</v>
      </c>
      <c r="B3590" s="924"/>
      <c r="D3590" s="2" t="str">
        <f t="shared" si="55"/>
        <v>OK</v>
      </c>
    </row>
    <row r="3591" spans="1:4">
      <c r="A3591" s="5">
        <v>3532</v>
      </c>
      <c r="B3591" s="924"/>
      <c r="C3591" s="2" t="s">
        <v>512</v>
      </c>
      <c r="D3591" s="2" t="str">
        <f t="shared" si="55"/>
        <v>OK</v>
      </c>
    </row>
    <row r="3592" spans="1:4">
      <c r="A3592" s="5">
        <v>3533</v>
      </c>
      <c r="B3592" s="924"/>
      <c r="D3592" s="2" t="str">
        <f t="shared" si="55"/>
        <v>OK</v>
      </c>
    </row>
    <row r="3593" spans="1:4">
      <c r="A3593" s="5">
        <v>3534</v>
      </c>
      <c r="B3593" s="924"/>
      <c r="D3593" s="2" t="str">
        <f t="shared" si="55"/>
        <v>OK</v>
      </c>
    </row>
    <row r="3594" spans="1:4">
      <c r="A3594" s="5">
        <v>3535</v>
      </c>
      <c r="B3594" s="924"/>
      <c r="D3594" s="2" t="str">
        <f t="shared" si="55"/>
        <v>OK</v>
      </c>
    </row>
    <row r="3595" spans="1:4">
      <c r="A3595" s="5">
        <v>3536</v>
      </c>
      <c r="B3595" s="924"/>
      <c r="D3595" s="2" t="str">
        <f t="shared" si="55"/>
        <v>OK</v>
      </c>
    </row>
    <row r="3596" spans="1:4">
      <c r="A3596" s="5">
        <v>3537</v>
      </c>
      <c r="B3596" s="924"/>
      <c r="D3596" s="2" t="str">
        <f t="shared" si="55"/>
        <v>OK</v>
      </c>
    </row>
    <row r="3597" spans="1:4">
      <c r="A3597" s="5">
        <v>3538</v>
      </c>
      <c r="B3597" s="924"/>
      <c r="D3597" s="2" t="str">
        <f t="shared" si="55"/>
        <v>OK</v>
      </c>
    </row>
    <row r="3598" spans="1:4">
      <c r="A3598" s="5">
        <v>3539</v>
      </c>
      <c r="B3598" s="924"/>
      <c r="D3598" s="2" t="str">
        <f t="shared" si="55"/>
        <v>OK</v>
      </c>
    </row>
    <row r="3599" spans="1:4">
      <c r="A3599" s="5">
        <v>3540</v>
      </c>
      <c r="B3599" s="924"/>
      <c r="D3599" s="2" t="str">
        <f t="shared" si="55"/>
        <v>OK</v>
      </c>
    </row>
    <row r="3600" spans="1:4">
      <c r="A3600" s="5">
        <v>3541</v>
      </c>
      <c r="B3600" s="924"/>
      <c r="D3600" s="2" t="str">
        <f t="shared" si="55"/>
        <v>OK</v>
      </c>
    </row>
    <row r="3601" spans="1:4">
      <c r="A3601" s="5">
        <v>3542</v>
      </c>
      <c r="B3601" s="924"/>
      <c r="D3601" s="2" t="str">
        <f t="shared" si="55"/>
        <v>OK</v>
      </c>
    </row>
    <row r="3602" spans="1:4">
      <c r="A3602" s="5">
        <v>3543</v>
      </c>
      <c r="B3602" s="924"/>
      <c r="D3602" s="2" t="str">
        <f t="shared" si="55"/>
        <v>OK</v>
      </c>
    </row>
    <row r="3603" spans="1:4">
      <c r="A3603" s="5">
        <v>3544</v>
      </c>
      <c r="B3603" s="924"/>
      <c r="D3603" s="2" t="str">
        <f t="shared" si="55"/>
        <v>OK</v>
      </c>
    </row>
    <row r="3604" spans="1:4">
      <c r="A3604" s="5">
        <v>3545</v>
      </c>
      <c r="B3604" s="924"/>
      <c r="D3604" s="2" t="str">
        <f t="shared" si="55"/>
        <v>OK</v>
      </c>
    </row>
    <row r="3605" spans="1:4">
      <c r="A3605" s="5">
        <v>3546</v>
      </c>
      <c r="B3605" s="924"/>
      <c r="D3605" s="2" t="str">
        <f t="shared" si="55"/>
        <v>OK</v>
      </c>
    </row>
    <row r="3606" spans="1:4">
      <c r="A3606" s="5">
        <v>3547</v>
      </c>
      <c r="B3606" s="924"/>
      <c r="D3606" s="2" t="str">
        <f t="shared" si="55"/>
        <v>OK</v>
      </c>
    </row>
    <row r="3607" spans="1:4">
      <c r="A3607" s="5">
        <v>3548</v>
      </c>
      <c r="B3607" s="924"/>
      <c r="D3607" s="2" t="str">
        <f t="shared" si="55"/>
        <v>OK</v>
      </c>
    </row>
    <row r="3608" spans="1:4">
      <c r="A3608" s="5">
        <v>3549</v>
      </c>
      <c r="B3608" s="924"/>
      <c r="D3608" s="2" t="str">
        <f t="shared" si="55"/>
        <v>OK</v>
      </c>
    </row>
    <row r="3609" spans="1:4">
      <c r="A3609" s="5">
        <v>3550</v>
      </c>
      <c r="B3609" s="924"/>
      <c r="D3609" s="2" t="str">
        <f t="shared" si="55"/>
        <v>OK</v>
      </c>
    </row>
    <row r="3610" spans="1:4">
      <c r="A3610" s="5">
        <v>3551</v>
      </c>
      <c r="B3610" s="924"/>
      <c r="D3610" s="2" t="str">
        <f t="shared" si="55"/>
        <v>OK</v>
      </c>
    </row>
    <row r="3611" spans="1:4">
      <c r="A3611" s="5">
        <v>3552</v>
      </c>
      <c r="B3611" s="924"/>
      <c r="D3611" s="2" t="str">
        <f t="shared" si="55"/>
        <v>OK</v>
      </c>
    </row>
    <row r="3612" spans="1:4">
      <c r="A3612" s="5">
        <v>3553</v>
      </c>
      <c r="B3612" s="924"/>
      <c r="D3612" s="2" t="str">
        <f t="shared" si="55"/>
        <v>OK</v>
      </c>
    </row>
    <row r="3613" spans="1:4">
      <c r="A3613" s="5">
        <v>3554</v>
      </c>
      <c r="B3613" s="924"/>
      <c r="D3613" s="2" t="str">
        <f t="shared" si="55"/>
        <v>OK</v>
      </c>
    </row>
    <row r="3614" spans="1:4">
      <c r="A3614" s="5">
        <v>3555</v>
      </c>
      <c r="B3614" s="924"/>
      <c r="D3614" s="2" t="str">
        <f t="shared" si="55"/>
        <v>OK</v>
      </c>
    </row>
    <row r="3615" spans="1:4">
      <c r="A3615">
        <v>3556</v>
      </c>
      <c r="B3615" s="924">
        <f>'Expenditures 16-24'!C435</f>
        <v>0</v>
      </c>
      <c r="D3615" s="2" t="str">
        <f t="shared" si="55"/>
        <v>Error?</v>
      </c>
    </row>
    <row r="3616" spans="1:4">
      <c r="A3616">
        <v>3557</v>
      </c>
      <c r="B3616" s="924">
        <f>'Expenditures 16-24'!C436</f>
        <v>0</v>
      </c>
      <c r="D3616" s="2" t="str">
        <f t="shared" si="55"/>
        <v>Error?</v>
      </c>
    </row>
    <row r="3617" spans="1:4">
      <c r="A3617">
        <v>3558</v>
      </c>
      <c r="B3617" s="924">
        <f>'Expenditures 16-24'!C437</f>
        <v>0</v>
      </c>
      <c r="D3617" s="2" t="str">
        <f t="shared" si="55"/>
        <v>Error?</v>
      </c>
    </row>
    <row r="3618" spans="1:4">
      <c r="A3618">
        <v>3559</v>
      </c>
      <c r="B3618" s="924">
        <f>'Expenditures 16-24'!C438</f>
        <v>0</v>
      </c>
      <c r="D3618" s="2" t="str">
        <f t="shared" si="55"/>
        <v>Error?</v>
      </c>
    </row>
    <row r="3619" spans="1:4">
      <c r="A3619">
        <v>3560</v>
      </c>
      <c r="B3619" s="924">
        <f>'Expenditures 16-24'!C439</f>
        <v>0</v>
      </c>
      <c r="C3619" s="2" t="s">
        <v>512</v>
      </c>
      <c r="D3619" s="2" t="str">
        <f t="shared" si="55"/>
        <v>Error?</v>
      </c>
    </row>
    <row r="3620" spans="1:4">
      <c r="A3620">
        <v>3561</v>
      </c>
      <c r="B3620" s="924">
        <f>'Expenditures 16-24'!C454</f>
        <v>0</v>
      </c>
      <c r="D3620" s="2" t="str">
        <f t="shared" si="55"/>
        <v>Error?</v>
      </c>
    </row>
    <row r="3621" spans="1:4">
      <c r="A3621" s="5">
        <v>3562</v>
      </c>
      <c r="B3621" s="924"/>
      <c r="C3621" s="2" t="s">
        <v>512</v>
      </c>
      <c r="D3621" s="2" t="str">
        <f t="shared" si="55"/>
        <v>OK</v>
      </c>
    </row>
    <row r="3622" spans="1:4">
      <c r="A3622">
        <v>3563</v>
      </c>
      <c r="B3622" s="924">
        <f>'Expenditures 16-24'!D435</f>
        <v>0</v>
      </c>
      <c r="C3622" s="2" t="s">
        <v>512</v>
      </c>
      <c r="D3622" s="2" t="str">
        <f t="shared" si="55"/>
        <v>Error?</v>
      </c>
    </row>
    <row r="3623" spans="1:4">
      <c r="A3623">
        <v>3564</v>
      </c>
      <c r="B3623" s="924">
        <f>'Expenditures 16-24'!D436</f>
        <v>0</v>
      </c>
      <c r="D3623" s="2" t="str">
        <f t="shared" si="55"/>
        <v>Error?</v>
      </c>
    </row>
    <row r="3624" spans="1:4">
      <c r="A3624">
        <v>3565</v>
      </c>
      <c r="B3624" s="924">
        <f>'Expenditures 16-24'!D437</f>
        <v>0</v>
      </c>
      <c r="D3624" s="2" t="str">
        <f t="shared" si="55"/>
        <v>Error?</v>
      </c>
    </row>
    <row r="3625" spans="1:4">
      <c r="A3625">
        <v>3566</v>
      </c>
      <c r="B3625" s="924">
        <f>'Expenditures 16-24'!D438</f>
        <v>0</v>
      </c>
      <c r="D3625" s="2" t="str">
        <f t="shared" si="55"/>
        <v>Error?</v>
      </c>
    </row>
    <row r="3626" spans="1:4">
      <c r="A3626">
        <v>3567</v>
      </c>
      <c r="B3626" s="924">
        <f>'Expenditures 16-24'!D439</f>
        <v>0</v>
      </c>
      <c r="C3626" s="2" t="s">
        <v>512</v>
      </c>
      <c r="D3626" s="2" t="str">
        <f t="shared" si="55"/>
        <v>Error?</v>
      </c>
    </row>
    <row r="3627" spans="1:4">
      <c r="A3627">
        <v>3568</v>
      </c>
      <c r="B3627" s="924">
        <f>'Expenditures 16-24'!D454</f>
        <v>0</v>
      </c>
      <c r="D3627" s="2" t="str">
        <f t="shared" si="55"/>
        <v>Error?</v>
      </c>
    </row>
    <row r="3628" spans="1:4">
      <c r="A3628" s="5">
        <v>3569</v>
      </c>
      <c r="B3628" s="924"/>
      <c r="C3628" s="2" t="s">
        <v>512</v>
      </c>
      <c r="D3628" s="2" t="str">
        <f t="shared" si="55"/>
        <v>OK</v>
      </c>
    </row>
    <row r="3629" spans="1:4">
      <c r="A3629">
        <v>3570</v>
      </c>
      <c r="B3629" s="924">
        <f>'Expenditures 16-24'!E435</f>
        <v>0</v>
      </c>
      <c r="C3629" s="2" t="s">
        <v>512</v>
      </c>
      <c r="D3629" s="2" t="str">
        <f t="shared" si="55"/>
        <v>Error?</v>
      </c>
    </row>
    <row r="3630" spans="1:4">
      <c r="A3630">
        <v>3571</v>
      </c>
      <c r="B3630" s="924">
        <f>'Expenditures 16-24'!E436</f>
        <v>0</v>
      </c>
      <c r="D3630" s="2" t="str">
        <f t="shared" si="55"/>
        <v>Error?</v>
      </c>
    </row>
    <row r="3631" spans="1:4">
      <c r="A3631">
        <v>3572</v>
      </c>
      <c r="B3631" s="924">
        <f>'Expenditures 16-24'!E437</f>
        <v>0</v>
      </c>
      <c r="D3631" s="2" t="str">
        <f t="shared" si="55"/>
        <v>Error?</v>
      </c>
    </row>
    <row r="3632" spans="1:4">
      <c r="A3632">
        <v>3573</v>
      </c>
      <c r="B3632" s="924">
        <f>'Expenditures 16-24'!E438</f>
        <v>0</v>
      </c>
      <c r="D3632" s="2" t="str">
        <f t="shared" si="55"/>
        <v>Error?</v>
      </c>
    </row>
    <row r="3633" spans="1:4">
      <c r="A3633">
        <v>3574</v>
      </c>
      <c r="B3633" s="924">
        <f>'Expenditures 16-24'!E439</f>
        <v>0</v>
      </c>
      <c r="C3633" s="2" t="s">
        <v>512</v>
      </c>
      <c r="D3633" s="2" t="str">
        <f t="shared" si="55"/>
        <v>Error?</v>
      </c>
    </row>
    <row r="3634" spans="1:4">
      <c r="A3634">
        <v>3575</v>
      </c>
      <c r="B3634" s="924">
        <f>'Expenditures 16-24'!E454</f>
        <v>0</v>
      </c>
      <c r="D3634" s="2" t="str">
        <f t="shared" si="55"/>
        <v>Error?</v>
      </c>
    </row>
    <row r="3635" spans="1:4">
      <c r="A3635" s="5">
        <v>3576</v>
      </c>
      <c r="B3635" s="924"/>
      <c r="C3635" s="2" t="s">
        <v>512</v>
      </c>
      <c r="D3635" s="2" t="str">
        <f t="shared" si="55"/>
        <v>OK</v>
      </c>
    </row>
    <row r="3636" spans="1:4">
      <c r="A3636">
        <v>3577</v>
      </c>
      <c r="B3636" s="924">
        <f>'Expenditures 16-24'!F435</f>
        <v>0</v>
      </c>
      <c r="C3636" s="2" t="s">
        <v>512</v>
      </c>
      <c r="D3636" s="2" t="str">
        <f t="shared" si="55"/>
        <v>Error?</v>
      </c>
    </row>
    <row r="3637" spans="1:4">
      <c r="A3637">
        <v>3578</v>
      </c>
      <c r="B3637" s="924">
        <f>'Expenditures 16-24'!F436</f>
        <v>0</v>
      </c>
      <c r="D3637" s="2" t="str">
        <f t="shared" si="55"/>
        <v>Error?</v>
      </c>
    </row>
    <row r="3638" spans="1:4">
      <c r="A3638">
        <v>3579</v>
      </c>
      <c r="B3638" s="924">
        <f>'Expenditures 16-24'!F437</f>
        <v>0</v>
      </c>
      <c r="D3638" s="2" t="str">
        <f t="shared" si="55"/>
        <v>Error?</v>
      </c>
    </row>
    <row r="3639" spans="1:4">
      <c r="A3639">
        <v>3580</v>
      </c>
      <c r="B3639" s="924">
        <f>'Expenditures 16-24'!F438</f>
        <v>0</v>
      </c>
      <c r="D3639" s="2" t="str">
        <f t="shared" si="55"/>
        <v>Error?</v>
      </c>
    </row>
    <row r="3640" spans="1:4">
      <c r="A3640">
        <v>3581</v>
      </c>
      <c r="B3640" s="924">
        <f>'Expenditures 16-24'!F439</f>
        <v>0</v>
      </c>
      <c r="C3640" s="2" t="s">
        <v>512</v>
      </c>
      <c r="D3640" s="2" t="str">
        <f t="shared" si="55"/>
        <v>Error?</v>
      </c>
    </row>
    <row r="3641" spans="1:4">
      <c r="A3641">
        <v>3582</v>
      </c>
      <c r="B3641" s="924">
        <f>'Expenditures 16-24'!F454</f>
        <v>0</v>
      </c>
      <c r="D3641" s="2" t="str">
        <f t="shared" si="55"/>
        <v>Error?</v>
      </c>
    </row>
    <row r="3642" spans="1:4">
      <c r="A3642" s="5">
        <v>3583</v>
      </c>
      <c r="B3642" s="924"/>
      <c r="C3642" s="2" t="s">
        <v>512</v>
      </c>
      <c r="D3642" s="2" t="str">
        <f t="shared" si="55"/>
        <v>OK</v>
      </c>
    </row>
    <row r="3643" spans="1:4">
      <c r="A3643">
        <v>3584</v>
      </c>
      <c r="B3643" s="924">
        <f>'Expenditures 16-24'!G435</f>
        <v>0</v>
      </c>
      <c r="C3643" s="2" t="s">
        <v>512</v>
      </c>
      <c r="D3643" s="2" t="str">
        <f t="shared" si="55"/>
        <v>Error?</v>
      </c>
    </row>
    <row r="3644" spans="1:4">
      <c r="A3644">
        <v>3585</v>
      </c>
      <c r="B3644" s="924">
        <f>'Expenditures 16-24'!G436</f>
        <v>0</v>
      </c>
      <c r="D3644" s="2" t="str">
        <f t="shared" si="55"/>
        <v>Error?</v>
      </c>
    </row>
    <row r="3645" spans="1:4">
      <c r="A3645">
        <v>3586</v>
      </c>
      <c r="B3645" s="924">
        <f>'Expenditures 16-24'!G437</f>
        <v>0</v>
      </c>
      <c r="D3645" s="2" t="str">
        <f t="shared" ref="D3645:D3708" si="56">IF(ISBLANK(B3645),"OK",IF(A3645-B3645=0,"OK","Error?"))</f>
        <v>Error?</v>
      </c>
    </row>
    <row r="3646" spans="1:4">
      <c r="A3646">
        <v>3587</v>
      </c>
      <c r="B3646" s="924">
        <f>'Expenditures 16-24'!G438</f>
        <v>0</v>
      </c>
      <c r="D3646" s="2" t="str">
        <f t="shared" si="56"/>
        <v>Error?</v>
      </c>
    </row>
    <row r="3647" spans="1:4">
      <c r="A3647">
        <v>3588</v>
      </c>
      <c r="B3647" s="924">
        <f>'Expenditures 16-24'!G439</f>
        <v>0</v>
      </c>
      <c r="C3647" s="2" t="s">
        <v>512</v>
      </c>
      <c r="D3647" s="2" t="str">
        <f t="shared" si="56"/>
        <v>Error?</v>
      </c>
    </row>
    <row r="3648" spans="1:4">
      <c r="A3648">
        <v>3589</v>
      </c>
      <c r="B3648" s="924">
        <f>'Expenditures 16-24'!G454</f>
        <v>0</v>
      </c>
      <c r="D3648" s="2" t="str">
        <f t="shared" si="56"/>
        <v>Error?</v>
      </c>
    </row>
    <row r="3649" spans="1:4">
      <c r="A3649" s="5">
        <v>3590</v>
      </c>
      <c r="B3649" s="924"/>
      <c r="C3649" s="2" t="s">
        <v>512</v>
      </c>
      <c r="D3649" s="2" t="str">
        <f t="shared" si="56"/>
        <v>OK</v>
      </c>
    </row>
    <row r="3650" spans="1:4">
      <c r="A3650">
        <v>3591</v>
      </c>
      <c r="B3650" s="924">
        <f>'Expenditures 16-24'!H435</f>
        <v>0</v>
      </c>
      <c r="C3650" s="2" t="s">
        <v>512</v>
      </c>
      <c r="D3650" s="2" t="str">
        <f t="shared" si="56"/>
        <v>Error?</v>
      </c>
    </row>
    <row r="3651" spans="1:4">
      <c r="A3651">
        <v>3592</v>
      </c>
      <c r="B3651" s="924">
        <f>'Expenditures 16-24'!H436</f>
        <v>0</v>
      </c>
      <c r="D3651" s="2" t="str">
        <f t="shared" si="56"/>
        <v>Error?</v>
      </c>
    </row>
    <row r="3652" spans="1:4">
      <c r="A3652">
        <v>3593</v>
      </c>
      <c r="B3652" s="924">
        <f>'Expenditures 16-24'!H437</f>
        <v>0</v>
      </c>
      <c r="D3652" s="2" t="str">
        <f t="shared" si="56"/>
        <v>Error?</v>
      </c>
    </row>
    <row r="3653" spans="1:4">
      <c r="A3653">
        <v>3594</v>
      </c>
      <c r="B3653" s="924">
        <f>'Expenditures 16-24'!H438</f>
        <v>0</v>
      </c>
      <c r="D3653" s="2" t="str">
        <f t="shared" si="56"/>
        <v>Error?</v>
      </c>
    </row>
    <row r="3654" spans="1:4">
      <c r="A3654">
        <v>3595</v>
      </c>
      <c r="B3654" s="924">
        <f>'Expenditures 16-24'!H439</f>
        <v>0</v>
      </c>
      <c r="C3654" s="2" t="s">
        <v>512</v>
      </c>
      <c r="D3654" s="2" t="str">
        <f t="shared" si="56"/>
        <v>Error?</v>
      </c>
    </row>
    <row r="3655" spans="1:4">
      <c r="A3655">
        <v>3596</v>
      </c>
      <c r="B3655" s="924">
        <f>'Expenditures 16-24'!H447</f>
        <v>0</v>
      </c>
      <c r="D3655" s="2" t="str">
        <f t="shared" si="56"/>
        <v>Error?</v>
      </c>
    </row>
    <row r="3656" spans="1:4">
      <c r="A3656" s="1">
        <v>3597</v>
      </c>
      <c r="B3656" s="924">
        <f>'Expenditures 16-24'!H449</f>
        <v>0</v>
      </c>
      <c r="C3656" s="2" t="s">
        <v>512</v>
      </c>
      <c r="D3656" s="2" t="str">
        <f t="shared" si="56"/>
        <v>Error?</v>
      </c>
    </row>
    <row r="3657" spans="1:4">
      <c r="A3657" s="5">
        <v>3598</v>
      </c>
      <c r="B3657" s="924"/>
      <c r="D3657" s="2" t="str">
        <f t="shared" si="56"/>
        <v>OK</v>
      </c>
    </row>
    <row r="3658" spans="1:4">
      <c r="A3658">
        <v>3599</v>
      </c>
      <c r="B3658" s="924">
        <f>'Expenditures 16-24'!H454</f>
        <v>0</v>
      </c>
      <c r="D3658" s="2" t="str">
        <f t="shared" si="56"/>
        <v>Error?</v>
      </c>
    </row>
    <row r="3659" spans="1:4">
      <c r="A3659" s="6">
        <v>3600</v>
      </c>
      <c r="B3659" s="924"/>
      <c r="D3659" s="2" t="str">
        <f t="shared" si="56"/>
        <v>OK</v>
      </c>
    </row>
    <row r="3660" spans="1:4">
      <c r="A3660" s="5">
        <v>3601</v>
      </c>
      <c r="B3660" s="924"/>
      <c r="C3660" s="2" t="s">
        <v>512</v>
      </c>
      <c r="D3660" s="2" t="str">
        <f t="shared" si="56"/>
        <v>OK</v>
      </c>
    </row>
    <row r="3661" spans="1:4">
      <c r="A3661" s="6">
        <v>3602</v>
      </c>
      <c r="B3661" s="924"/>
      <c r="D3661" s="2" t="str">
        <f t="shared" si="56"/>
        <v>OK</v>
      </c>
    </row>
    <row r="3662" spans="1:4">
      <c r="A3662" s="5">
        <v>3603</v>
      </c>
      <c r="B3662" s="924"/>
      <c r="D3662" s="2" t="str">
        <f t="shared" si="56"/>
        <v>OK</v>
      </c>
    </row>
    <row r="3663" spans="1:4">
      <c r="A3663" s="5">
        <v>3604</v>
      </c>
      <c r="B3663" s="924"/>
      <c r="D3663" s="2" t="str">
        <f t="shared" si="56"/>
        <v>OK</v>
      </c>
    </row>
    <row r="3664" spans="1:4">
      <c r="A3664" s="5">
        <v>3605</v>
      </c>
      <c r="B3664" s="924"/>
      <c r="C3664" s="2" t="s">
        <v>512</v>
      </c>
      <c r="D3664" s="2" t="str">
        <f t="shared" si="56"/>
        <v>OK</v>
      </c>
    </row>
    <row r="3665" spans="1:4">
      <c r="A3665" s="5">
        <v>3606</v>
      </c>
      <c r="B3665" s="924"/>
      <c r="D3665" s="2" t="str">
        <f t="shared" si="56"/>
        <v>OK</v>
      </c>
    </row>
    <row r="3666" spans="1:4">
      <c r="A3666">
        <v>3607</v>
      </c>
      <c r="B3666" s="924">
        <f>'Expenditures 16-24'!K435</f>
        <v>0</v>
      </c>
      <c r="D3666" s="2" t="str">
        <f t="shared" si="56"/>
        <v>Error?</v>
      </c>
    </row>
    <row r="3667" spans="1:4">
      <c r="A3667">
        <v>3608</v>
      </c>
      <c r="B3667" s="924">
        <f>'Expenditures 16-24'!K436</f>
        <v>0</v>
      </c>
      <c r="D3667" s="2" t="str">
        <f t="shared" si="56"/>
        <v>Error?</v>
      </c>
    </row>
    <row r="3668" spans="1:4">
      <c r="A3668">
        <v>3609</v>
      </c>
      <c r="B3668" s="924">
        <f>'Expenditures 16-24'!K437</f>
        <v>0</v>
      </c>
      <c r="C3668" s="2" t="s">
        <v>512</v>
      </c>
      <c r="D3668" s="2" t="str">
        <f t="shared" si="56"/>
        <v>Error?</v>
      </c>
    </row>
    <row r="3669" spans="1:4">
      <c r="A3669">
        <v>3610</v>
      </c>
      <c r="B3669" s="924">
        <f>'Expenditures 16-24'!K438</f>
        <v>0</v>
      </c>
      <c r="C3669" s="2" t="s">
        <v>512</v>
      </c>
      <c r="D3669" s="2" t="str">
        <f t="shared" si="56"/>
        <v>Error?</v>
      </c>
    </row>
    <row r="3670" spans="1:4">
      <c r="A3670">
        <v>3611</v>
      </c>
      <c r="B3670" s="924">
        <f>'Expenditures 16-24'!K439</f>
        <v>0</v>
      </c>
      <c r="C3670" s="2" t="s">
        <v>512</v>
      </c>
      <c r="D3670" s="2" t="str">
        <f t="shared" si="56"/>
        <v>Error?</v>
      </c>
    </row>
    <row r="3671" spans="1:4">
      <c r="A3671">
        <v>3612</v>
      </c>
      <c r="B3671" s="924">
        <f>'Expenditures 16-24'!K443</f>
        <v>0</v>
      </c>
      <c r="C3671" s="2" t="s">
        <v>512</v>
      </c>
      <c r="D3671" s="2" t="str">
        <f t="shared" si="56"/>
        <v>Error?</v>
      </c>
    </row>
    <row r="3672" spans="1:4">
      <c r="A3672" s="1">
        <v>3613</v>
      </c>
      <c r="B3672" s="924">
        <f>'Expenditures 16-24'!K444</f>
        <v>0</v>
      </c>
      <c r="C3672" s="2" t="s">
        <v>512</v>
      </c>
      <c r="D3672" s="2" t="str">
        <f t="shared" si="56"/>
        <v>Error?</v>
      </c>
    </row>
    <row r="3673" spans="1:4">
      <c r="A3673">
        <v>3614</v>
      </c>
      <c r="B3673" s="924">
        <f>'Expenditures 16-24'!K447</f>
        <v>0</v>
      </c>
      <c r="C3673" s="2" t="s">
        <v>512</v>
      </c>
      <c r="D3673" s="2" t="str">
        <f t="shared" si="56"/>
        <v>Error?</v>
      </c>
    </row>
    <row r="3674" spans="1:4">
      <c r="A3674" s="1">
        <v>3615</v>
      </c>
      <c r="B3674" s="924">
        <f>'Expenditures 16-24'!K449</f>
        <v>0</v>
      </c>
      <c r="D3674" s="2" t="str">
        <f t="shared" si="56"/>
        <v>Error?</v>
      </c>
    </row>
    <row r="3675" spans="1:4">
      <c r="A3675" s="5">
        <v>3616</v>
      </c>
      <c r="B3675" s="924"/>
      <c r="C3675" s="2" t="s">
        <v>512</v>
      </c>
      <c r="D3675" s="2" t="str">
        <f t="shared" si="56"/>
        <v>OK</v>
      </c>
    </row>
    <row r="3676" spans="1:4">
      <c r="A3676">
        <v>3617</v>
      </c>
      <c r="B3676" s="924">
        <f>'Expenditures 16-24'!K454</f>
        <v>0</v>
      </c>
      <c r="D3676" s="2" t="str">
        <f t="shared" si="56"/>
        <v>Error?</v>
      </c>
    </row>
    <row r="3677" spans="1:4">
      <c r="A3677" s="5">
        <v>3618</v>
      </c>
      <c r="B3677" s="924"/>
      <c r="D3677" s="2" t="str">
        <f t="shared" si="56"/>
        <v>OK</v>
      </c>
    </row>
    <row r="3678" spans="1:4">
      <c r="A3678" s="5">
        <v>3619</v>
      </c>
      <c r="B3678" s="924"/>
      <c r="C3678" s="2" t="s">
        <v>512</v>
      </c>
      <c r="D3678" s="2" t="str">
        <f t="shared" si="56"/>
        <v>OK</v>
      </c>
    </row>
    <row r="3679" spans="1:4">
      <c r="A3679">
        <v>3620</v>
      </c>
      <c r="B3679" s="924">
        <f>'Expenditures 16-24'!K455</f>
        <v>40784</v>
      </c>
      <c r="D3679" s="2" t="str">
        <f t="shared" si="56"/>
        <v>Error?</v>
      </c>
    </row>
    <row r="3680" spans="1:4">
      <c r="A3680">
        <v>3621</v>
      </c>
      <c r="B3680" s="924">
        <f>'Short-Term Long-Term Debt 26'!C13</f>
        <v>0</v>
      </c>
      <c r="D3680" s="2" t="str">
        <f t="shared" si="56"/>
        <v>Error?</v>
      </c>
    </row>
    <row r="3681" spans="1:4">
      <c r="A3681">
        <v>3622</v>
      </c>
      <c r="B3681" s="924">
        <f>'Short-Term Long-Term Debt 26'!C19</f>
        <v>0</v>
      </c>
      <c r="C3681" s="2" t="s">
        <v>512</v>
      </c>
      <c r="D3681" s="2" t="str">
        <f t="shared" si="56"/>
        <v>Error?</v>
      </c>
    </row>
    <row r="3682" spans="1:4">
      <c r="A3682" s="1">
        <v>3623</v>
      </c>
      <c r="B3682" s="924">
        <f>'Short-Term Long-Term Debt 26'!D13</f>
        <v>0</v>
      </c>
      <c r="D3682" s="2" t="str">
        <f t="shared" si="56"/>
        <v>Error?</v>
      </c>
    </row>
    <row r="3683" spans="1:4">
      <c r="A3683">
        <v>3624</v>
      </c>
      <c r="B3683" s="924">
        <f>'Short-Term Long-Term Debt 26'!D19</f>
        <v>0</v>
      </c>
      <c r="D3683" s="2" t="str">
        <f t="shared" si="56"/>
        <v>Error?</v>
      </c>
    </row>
    <row r="3684" spans="1:4">
      <c r="A3684">
        <v>3625</v>
      </c>
      <c r="B3684" s="924">
        <f>'Short-Term Long-Term Debt 26'!E13</f>
        <v>0</v>
      </c>
      <c r="D3684" s="2" t="str">
        <f t="shared" si="56"/>
        <v>Error?</v>
      </c>
    </row>
    <row r="3685" spans="1:4">
      <c r="A3685">
        <v>3626</v>
      </c>
      <c r="B3685" s="924">
        <f>'Short-Term Long-Term Debt 26'!E19</f>
        <v>0</v>
      </c>
      <c r="D3685" s="2" t="str">
        <f t="shared" si="56"/>
        <v>Error?</v>
      </c>
    </row>
    <row r="3686" spans="1:4">
      <c r="A3686">
        <v>3627</v>
      </c>
      <c r="B3686" s="924">
        <f>'Short-Term Long-Term Debt 26'!F13</f>
        <v>0</v>
      </c>
      <c r="D3686" s="2" t="str">
        <f t="shared" si="56"/>
        <v>Error?</v>
      </c>
    </row>
    <row r="3687" spans="1:4">
      <c r="A3687">
        <v>3628</v>
      </c>
      <c r="B3687" s="924">
        <f>'Short-Term Long-Term Debt 26'!F19</f>
        <v>0</v>
      </c>
      <c r="D3687" s="2" t="str">
        <f t="shared" si="56"/>
        <v>Error?</v>
      </c>
    </row>
    <row r="3688" spans="1:4">
      <c r="A3688" s="5">
        <v>3629</v>
      </c>
      <c r="B3688" s="924"/>
      <c r="C3688" s="2" t="s">
        <v>512</v>
      </c>
      <c r="D3688" s="2" t="str">
        <f t="shared" si="56"/>
        <v>OK</v>
      </c>
    </row>
    <row r="3689" spans="1:4">
      <c r="A3689" s="5">
        <v>3630</v>
      </c>
      <c r="B3689" s="924"/>
      <c r="C3689" s="2" t="s">
        <v>512</v>
      </c>
      <c r="D3689" s="2" t="str">
        <f t="shared" si="56"/>
        <v>OK</v>
      </c>
    </row>
    <row r="3690" spans="1:4">
      <c r="A3690" s="5">
        <v>3631</v>
      </c>
      <c r="B3690" s="924"/>
      <c r="D3690" s="2" t="str">
        <f t="shared" si="56"/>
        <v>OK</v>
      </c>
    </row>
    <row r="3691" spans="1:4">
      <c r="A3691" s="5">
        <v>3632</v>
      </c>
      <c r="B3691" s="924"/>
      <c r="D3691" s="2" t="str">
        <f t="shared" si="56"/>
        <v>OK</v>
      </c>
    </row>
    <row r="3692" spans="1:4">
      <c r="A3692" s="5">
        <v>3633</v>
      </c>
      <c r="B3692" s="924"/>
      <c r="D3692" s="2" t="str">
        <f t="shared" si="56"/>
        <v>OK</v>
      </c>
    </row>
    <row r="3693" spans="1:4">
      <c r="A3693" s="5">
        <v>3634</v>
      </c>
      <c r="B3693" s="924"/>
      <c r="D3693" s="2" t="str">
        <f t="shared" si="56"/>
        <v>OK</v>
      </c>
    </row>
    <row r="3694" spans="1:4">
      <c r="A3694" s="5">
        <v>3635</v>
      </c>
      <c r="B3694" s="924"/>
      <c r="D3694" s="2" t="str">
        <f t="shared" si="56"/>
        <v>OK</v>
      </c>
    </row>
    <row r="3695" spans="1:4">
      <c r="A3695" s="5">
        <v>3636</v>
      </c>
      <c r="B3695" s="924"/>
      <c r="D3695" s="2" t="str">
        <f t="shared" si="56"/>
        <v>OK</v>
      </c>
    </row>
    <row r="3696" spans="1:4">
      <c r="A3696">
        <v>3637</v>
      </c>
      <c r="B3696" s="924">
        <f>'Acct Summary 7-9'!D30</f>
        <v>0</v>
      </c>
      <c r="D3696" s="2" t="str">
        <f t="shared" si="56"/>
        <v>Error?</v>
      </c>
    </row>
    <row r="3697" spans="1:4">
      <c r="A3697">
        <v>3638</v>
      </c>
      <c r="B3697" s="924">
        <f>'Acct Summary 7-9'!E31</f>
        <v>0</v>
      </c>
      <c r="D3697" s="2" t="str">
        <f t="shared" si="56"/>
        <v>Error?</v>
      </c>
    </row>
    <row r="3698" spans="1:4">
      <c r="A3698" s="5">
        <v>3639</v>
      </c>
      <c r="B3698" s="924"/>
      <c r="D3698" s="2" t="str">
        <f t="shared" si="56"/>
        <v>OK</v>
      </c>
    </row>
    <row r="3699" spans="1:4">
      <c r="A3699" s="5">
        <v>3640</v>
      </c>
      <c r="B3699" s="924"/>
      <c r="D3699" s="2" t="str">
        <f t="shared" si="56"/>
        <v>OK</v>
      </c>
    </row>
    <row r="3700" spans="1:4">
      <c r="A3700">
        <v>3641</v>
      </c>
      <c r="B3700" s="924">
        <f>'Acct Summary 7-9'!K52</f>
        <v>0</v>
      </c>
      <c r="D3700" s="2" t="str">
        <f t="shared" si="56"/>
        <v>Error?</v>
      </c>
    </row>
    <row r="3701" spans="1:4">
      <c r="A3701">
        <v>3642</v>
      </c>
      <c r="B3701" s="924">
        <f>'Acct Summary 7-9'!K53</f>
        <v>0</v>
      </c>
      <c r="D3701" s="2" t="str">
        <f t="shared" si="56"/>
        <v>Error?</v>
      </c>
    </row>
    <row r="3702" spans="1:4">
      <c r="A3702" s="5">
        <v>3643</v>
      </c>
      <c r="B3702" s="924"/>
      <c r="C3702" s="2" t="s">
        <v>512</v>
      </c>
      <c r="D3702" s="2" t="str">
        <f t="shared" si="56"/>
        <v>OK</v>
      </c>
    </row>
    <row r="3703" spans="1:4">
      <c r="A3703" s="5">
        <v>3644</v>
      </c>
      <c r="B3703" s="924"/>
      <c r="C3703" s="2" t="s">
        <v>512</v>
      </c>
      <c r="D3703" s="2" t="str">
        <f t="shared" si="56"/>
        <v>OK</v>
      </c>
    </row>
    <row r="3704" spans="1:4">
      <c r="A3704" s="5">
        <v>3645</v>
      </c>
      <c r="B3704" s="924"/>
      <c r="D3704" s="2" t="str">
        <f t="shared" si="56"/>
        <v>OK</v>
      </c>
    </row>
    <row r="3705" spans="1:4">
      <c r="A3705" s="5">
        <v>3646</v>
      </c>
      <c r="B3705" s="924"/>
      <c r="D3705" s="2" t="str">
        <f t="shared" si="56"/>
        <v>OK</v>
      </c>
    </row>
    <row r="3706" spans="1:4">
      <c r="A3706" s="5">
        <v>3647</v>
      </c>
      <c r="B3706" s="924"/>
      <c r="D3706" s="2" t="str">
        <f t="shared" si="56"/>
        <v>OK</v>
      </c>
    </row>
    <row r="3707" spans="1:4">
      <c r="A3707" s="5">
        <v>3648</v>
      </c>
      <c r="B3707" s="924"/>
      <c r="D3707" s="2" t="str">
        <f t="shared" si="56"/>
        <v>OK</v>
      </c>
    </row>
    <row r="3708" spans="1:4">
      <c r="A3708" s="5">
        <v>3649</v>
      </c>
      <c r="B3708" s="924"/>
      <c r="D3708" s="2" t="str">
        <f t="shared" si="56"/>
        <v>OK</v>
      </c>
    </row>
    <row r="3709" spans="1:4">
      <c r="A3709" s="5">
        <v>3650</v>
      </c>
      <c r="B3709" s="924"/>
      <c r="D3709" s="2" t="str">
        <f t="shared" ref="D3709:D3772" si="57">IF(ISBLANK(B3709),"OK",IF(A3709-B3709=0,"OK","Error?"))</f>
        <v>OK</v>
      </c>
    </row>
    <row r="3710" spans="1:4">
      <c r="A3710" s="5">
        <v>3651</v>
      </c>
      <c r="B3710" s="924"/>
      <c r="D3710" s="2" t="str">
        <f t="shared" si="57"/>
        <v>OK</v>
      </c>
    </row>
    <row r="3711" spans="1:4">
      <c r="A3711" s="5">
        <v>3652</v>
      </c>
      <c r="B3711" s="924"/>
      <c r="D3711" s="2" t="str">
        <f t="shared" si="57"/>
        <v>OK</v>
      </c>
    </row>
    <row r="3712" spans="1:4">
      <c r="A3712" s="5">
        <v>3653</v>
      </c>
      <c r="B3712" s="924"/>
      <c r="D3712" s="2" t="str">
        <f t="shared" si="57"/>
        <v>OK</v>
      </c>
    </row>
    <row r="3713" spans="1:4">
      <c r="A3713" s="5">
        <v>3654</v>
      </c>
      <c r="B3713" s="924"/>
      <c r="D3713" s="2" t="str">
        <f t="shared" si="57"/>
        <v>OK</v>
      </c>
    </row>
    <row r="3714" spans="1:4">
      <c r="A3714" s="5">
        <v>3655</v>
      </c>
      <c r="B3714" s="924"/>
      <c r="D3714" s="2" t="str">
        <f t="shared" si="57"/>
        <v>OK</v>
      </c>
    </row>
    <row r="3715" spans="1:4">
      <c r="A3715">
        <v>3656</v>
      </c>
      <c r="B3715" s="924">
        <f>'Expenditures 16-24'!K306</f>
        <v>0</v>
      </c>
      <c r="D3715" s="2" t="str">
        <f t="shared" si="57"/>
        <v>Error?</v>
      </c>
    </row>
    <row r="3716" spans="1:4">
      <c r="A3716">
        <v>3657</v>
      </c>
      <c r="B3716" s="924">
        <f>'Acct Summary 7-9'!K7</f>
        <v>0</v>
      </c>
      <c r="D3716" s="2" t="str">
        <f t="shared" si="57"/>
        <v>Error?</v>
      </c>
    </row>
    <row r="3717" spans="1:4">
      <c r="A3717" s="5">
        <v>3658</v>
      </c>
      <c r="B3717" s="924"/>
      <c r="C3717" s="2" t="s">
        <v>512</v>
      </c>
      <c r="D3717" s="2" t="str">
        <f t="shared" si="57"/>
        <v>OK</v>
      </c>
    </row>
    <row r="3718" spans="1:4">
      <c r="A3718" s="5">
        <v>3659</v>
      </c>
      <c r="B3718" s="924"/>
      <c r="C3718" s="2" t="s">
        <v>512</v>
      </c>
      <c r="D3718" s="2" t="str">
        <f t="shared" si="57"/>
        <v>OK</v>
      </c>
    </row>
    <row r="3719" spans="1:4">
      <c r="A3719">
        <v>3660</v>
      </c>
      <c r="B3719" s="924">
        <f>'Expenditures 16-24'!D280</f>
        <v>0</v>
      </c>
      <c r="D3719" s="2" t="str">
        <f t="shared" si="57"/>
        <v>Error?</v>
      </c>
    </row>
    <row r="3720" spans="1:4">
      <c r="A3720">
        <v>3661</v>
      </c>
      <c r="B3720" s="924">
        <f>'Expenditures 16-24'!D282</f>
        <v>0</v>
      </c>
      <c r="D3720" s="2" t="str">
        <f t="shared" si="57"/>
        <v>Error?</v>
      </c>
    </row>
    <row r="3721" spans="1:4">
      <c r="A3721">
        <v>3662</v>
      </c>
      <c r="B3721" s="924">
        <f>'Expenditures 16-24'!K280</f>
        <v>0</v>
      </c>
      <c r="D3721" s="2" t="str">
        <f t="shared" si="57"/>
        <v>Error?</v>
      </c>
    </row>
    <row r="3722" spans="1:4">
      <c r="A3722">
        <v>3663</v>
      </c>
      <c r="B3722" s="924">
        <f>'Expenditures 16-24'!K282</f>
        <v>0</v>
      </c>
      <c r="C3722" s="2" t="s">
        <v>512</v>
      </c>
      <c r="D3722" s="2" t="str">
        <f t="shared" si="57"/>
        <v>Error?</v>
      </c>
    </row>
    <row r="3723" spans="1:4">
      <c r="A3723">
        <v>3664</v>
      </c>
      <c r="B3723" s="924">
        <f>'Tax Sched 25'!B13</f>
        <v>374342</v>
      </c>
      <c r="C3723" s="2" t="s">
        <v>512</v>
      </c>
      <c r="D3723" s="2" t="str">
        <f t="shared" si="57"/>
        <v>Error?</v>
      </c>
    </row>
    <row r="3724" spans="1:4">
      <c r="A3724">
        <v>3665</v>
      </c>
      <c r="B3724" s="924">
        <f>'Tax Sched 25'!D13</f>
        <v>374342</v>
      </c>
      <c r="C3724" s="2" t="s">
        <v>512</v>
      </c>
      <c r="D3724" s="2" t="str">
        <f t="shared" si="57"/>
        <v>Error?</v>
      </c>
    </row>
    <row r="3725" spans="1:4">
      <c r="A3725">
        <v>3666</v>
      </c>
      <c r="B3725" s="924">
        <f>'Tax Sched 25'!C13</f>
        <v>0</v>
      </c>
      <c r="C3725" s="2" t="s">
        <v>512</v>
      </c>
      <c r="D3725" s="2" t="str">
        <f t="shared" si="57"/>
        <v>Error?</v>
      </c>
    </row>
    <row r="3726" spans="1:4">
      <c r="A3726">
        <v>3667</v>
      </c>
      <c r="B3726" s="924">
        <f>'Tax Sched 25'!F13</f>
        <v>275199</v>
      </c>
      <c r="C3726" s="2" t="s">
        <v>512</v>
      </c>
      <c r="D3726" s="2" t="str">
        <f t="shared" si="57"/>
        <v>Error?</v>
      </c>
    </row>
    <row r="3727" spans="1:4">
      <c r="A3727">
        <v>3668</v>
      </c>
      <c r="B3727" s="924">
        <f>'Tax Sched 25'!E13</f>
        <v>275199</v>
      </c>
      <c r="D3727" s="2" t="str">
        <f t="shared" si="57"/>
        <v>Error?</v>
      </c>
    </row>
    <row r="3728" spans="1:4">
      <c r="A3728">
        <v>3669</v>
      </c>
      <c r="B3728" s="924">
        <f>'ICR Computation 41'!E10</f>
        <v>0</v>
      </c>
      <c r="C3728" s="2" t="s">
        <v>512</v>
      </c>
      <c r="D3728" s="2" t="str">
        <f t="shared" si="57"/>
        <v>Error?</v>
      </c>
    </row>
    <row r="3729" spans="1:4">
      <c r="A3729" s="5">
        <v>3670</v>
      </c>
      <c r="B3729" s="924"/>
      <c r="D3729" s="2" t="str">
        <f t="shared" si="57"/>
        <v>OK</v>
      </c>
    </row>
    <row r="3730" spans="1:4">
      <c r="A3730" s="5">
        <v>3671</v>
      </c>
      <c r="B3730" s="924"/>
      <c r="D3730" s="2" t="str">
        <f t="shared" si="57"/>
        <v>OK</v>
      </c>
    </row>
    <row r="3731" spans="1:4">
      <c r="A3731" s="5">
        <v>3672</v>
      </c>
      <c r="B3731" s="924"/>
      <c r="D3731" s="2" t="str">
        <f t="shared" si="57"/>
        <v>OK</v>
      </c>
    </row>
    <row r="3732" spans="1:4">
      <c r="A3732" s="5">
        <v>3673</v>
      </c>
      <c r="B3732" s="924"/>
      <c r="D3732" s="2" t="str">
        <f t="shared" si="57"/>
        <v>OK</v>
      </c>
    </row>
    <row r="3733" spans="1:4">
      <c r="A3733" s="5">
        <v>3674</v>
      </c>
      <c r="B3733" s="924"/>
      <c r="D3733" s="2" t="str">
        <f t="shared" si="57"/>
        <v>OK</v>
      </c>
    </row>
    <row r="3734" spans="1:4">
      <c r="A3734" s="5">
        <v>3675</v>
      </c>
      <c r="B3734" s="924"/>
      <c r="D3734" s="2" t="str">
        <f t="shared" si="57"/>
        <v>OK</v>
      </c>
    </row>
    <row r="3735" spans="1:4">
      <c r="A3735" s="5">
        <v>3676</v>
      </c>
      <c r="B3735" s="924"/>
      <c r="D3735" s="2" t="str">
        <f t="shared" si="57"/>
        <v>OK</v>
      </c>
    </row>
    <row r="3736" spans="1:4">
      <c r="A3736" s="5">
        <v>3677</v>
      </c>
      <c r="B3736" s="924"/>
      <c r="D3736" s="2" t="str">
        <f t="shared" si="57"/>
        <v>OK</v>
      </c>
    </row>
    <row r="3737" spans="1:4">
      <c r="A3737" s="5">
        <v>3678</v>
      </c>
      <c r="B3737" s="924"/>
      <c r="D3737" s="2" t="str">
        <f t="shared" si="57"/>
        <v>OK</v>
      </c>
    </row>
    <row r="3738" spans="1:4">
      <c r="A3738" s="5">
        <v>3679</v>
      </c>
      <c r="B3738" s="924"/>
      <c r="D3738" s="2" t="str">
        <f t="shared" si="57"/>
        <v>OK</v>
      </c>
    </row>
    <row r="3739" spans="1:4">
      <c r="A3739" s="5">
        <v>3680</v>
      </c>
      <c r="B3739" s="924"/>
      <c r="D3739" s="2" t="str">
        <f t="shared" si="57"/>
        <v>OK</v>
      </c>
    </row>
    <row r="3740" spans="1:4">
      <c r="A3740" s="5">
        <v>3681</v>
      </c>
      <c r="B3740" s="924"/>
      <c r="D3740" s="2" t="str">
        <f t="shared" si="57"/>
        <v>OK</v>
      </c>
    </row>
    <row r="3741" spans="1:4">
      <c r="A3741" s="5">
        <v>3682</v>
      </c>
      <c r="B3741" s="924"/>
      <c r="D3741" s="2" t="str">
        <f t="shared" si="57"/>
        <v>OK</v>
      </c>
    </row>
    <row r="3742" spans="1:4">
      <c r="A3742" s="5">
        <v>3683</v>
      </c>
      <c r="B3742" s="924"/>
      <c r="D3742" s="2" t="str">
        <f t="shared" si="57"/>
        <v>OK</v>
      </c>
    </row>
    <row r="3743" spans="1:4">
      <c r="A3743" s="5">
        <v>3684</v>
      </c>
      <c r="B3743" s="924"/>
      <c r="D3743" s="2" t="str">
        <f t="shared" si="57"/>
        <v>OK</v>
      </c>
    </row>
    <row r="3744" spans="1:4">
      <c r="A3744" s="5">
        <v>3685</v>
      </c>
      <c r="B3744" s="924"/>
      <c r="D3744" s="2" t="str">
        <f t="shared" si="57"/>
        <v>OK</v>
      </c>
    </row>
    <row r="3745" spans="1:4">
      <c r="A3745" s="5">
        <v>3686</v>
      </c>
      <c r="B3745" s="924"/>
      <c r="D3745" s="2" t="str">
        <f t="shared" si="57"/>
        <v>OK</v>
      </c>
    </row>
    <row r="3746" spans="1:4">
      <c r="A3746" s="5">
        <v>3687</v>
      </c>
      <c r="B3746" s="924"/>
      <c r="D3746" s="2" t="str">
        <f t="shared" si="57"/>
        <v>OK</v>
      </c>
    </row>
    <row r="3747" spans="1:4">
      <c r="A3747" s="5">
        <v>3688</v>
      </c>
      <c r="B3747" s="924"/>
      <c r="D3747" s="2" t="str">
        <f t="shared" si="57"/>
        <v>OK</v>
      </c>
    </row>
    <row r="3748" spans="1:4">
      <c r="A3748" s="5">
        <v>3689</v>
      </c>
      <c r="B3748" s="924"/>
      <c r="D3748" s="2" t="str">
        <f t="shared" si="57"/>
        <v>OK</v>
      </c>
    </row>
    <row r="3749" spans="1:4">
      <c r="A3749" s="5">
        <v>3690</v>
      </c>
      <c r="B3749" s="924"/>
      <c r="D3749" s="2" t="str">
        <f t="shared" si="57"/>
        <v>OK</v>
      </c>
    </row>
    <row r="3750" spans="1:4">
      <c r="A3750" s="5">
        <v>3691</v>
      </c>
      <c r="B3750" s="924"/>
      <c r="D3750" s="2" t="str">
        <f t="shared" si="57"/>
        <v>OK</v>
      </c>
    </row>
    <row r="3751" spans="1:4">
      <c r="A3751" s="5">
        <v>3692</v>
      </c>
      <c r="B3751" s="924"/>
      <c r="D3751" s="2" t="str">
        <f t="shared" si="57"/>
        <v>OK</v>
      </c>
    </row>
    <row r="3752" spans="1:4">
      <c r="A3752" s="5">
        <v>3693</v>
      </c>
      <c r="B3752" s="924"/>
      <c r="D3752" s="2" t="str">
        <f t="shared" si="57"/>
        <v>OK</v>
      </c>
    </row>
    <row r="3753" spans="1:4">
      <c r="A3753" s="5">
        <v>3694</v>
      </c>
      <c r="B3753" s="924"/>
      <c r="D3753" s="2" t="str">
        <f t="shared" si="57"/>
        <v>OK</v>
      </c>
    </row>
    <row r="3754" spans="1:4">
      <c r="A3754" s="5">
        <v>3695</v>
      </c>
      <c r="B3754" s="924"/>
      <c r="D3754" s="2" t="str">
        <f t="shared" si="57"/>
        <v>OK</v>
      </c>
    </row>
    <row r="3755" spans="1:4">
      <c r="A3755" s="5">
        <v>3696</v>
      </c>
      <c r="B3755" s="924"/>
      <c r="D3755" s="2" t="str">
        <f t="shared" si="57"/>
        <v>OK</v>
      </c>
    </row>
    <row r="3756" spans="1:4">
      <c r="A3756" s="5">
        <v>3697</v>
      </c>
      <c r="B3756" s="924"/>
      <c r="D3756" s="2" t="str">
        <f t="shared" si="57"/>
        <v>OK</v>
      </c>
    </row>
    <row r="3757" spans="1:4">
      <c r="A3757" s="5">
        <v>3698</v>
      </c>
      <c r="B3757" s="924"/>
      <c r="D3757" s="2" t="str">
        <f t="shared" si="57"/>
        <v>OK</v>
      </c>
    </row>
    <row r="3758" spans="1:4">
      <c r="A3758" s="5">
        <v>3699</v>
      </c>
      <c r="B3758" s="924"/>
      <c r="D3758" s="2" t="str">
        <f t="shared" si="57"/>
        <v>OK</v>
      </c>
    </row>
    <row r="3759" spans="1:4">
      <c r="A3759" s="5">
        <v>3700</v>
      </c>
      <c r="B3759" s="924"/>
      <c r="D3759" s="2" t="str">
        <f t="shared" si="57"/>
        <v>OK</v>
      </c>
    </row>
    <row r="3760" spans="1:4">
      <c r="A3760" s="5">
        <v>3701</v>
      </c>
      <c r="B3760" s="924"/>
      <c r="D3760" s="2" t="str">
        <f t="shared" si="57"/>
        <v>OK</v>
      </c>
    </row>
    <row r="3761" spans="1:4">
      <c r="A3761" s="5">
        <v>3702</v>
      </c>
      <c r="B3761" s="924"/>
      <c r="D3761" s="2" t="str">
        <f t="shared" si="57"/>
        <v>OK</v>
      </c>
    </row>
    <row r="3762" spans="1:4">
      <c r="A3762" s="5">
        <v>3703</v>
      </c>
      <c r="B3762" s="924"/>
      <c r="D3762" s="2" t="str">
        <f t="shared" si="57"/>
        <v>OK</v>
      </c>
    </row>
    <row r="3763" spans="1:4">
      <c r="A3763" s="5">
        <v>3704</v>
      </c>
      <c r="B3763" s="924"/>
      <c r="D3763" s="2" t="str">
        <f t="shared" si="57"/>
        <v>OK</v>
      </c>
    </row>
    <row r="3764" spans="1:4">
      <c r="A3764" s="5">
        <v>3705</v>
      </c>
      <c r="B3764" s="924"/>
      <c r="D3764" s="2" t="str">
        <f t="shared" si="57"/>
        <v>OK</v>
      </c>
    </row>
    <row r="3765" spans="1:4">
      <c r="A3765" s="5">
        <v>3706</v>
      </c>
      <c r="B3765" s="924"/>
      <c r="D3765" s="2" t="str">
        <f t="shared" si="57"/>
        <v>OK</v>
      </c>
    </row>
    <row r="3766" spans="1:4">
      <c r="A3766" s="5">
        <v>3707</v>
      </c>
      <c r="B3766" s="924"/>
      <c r="D3766" s="2" t="str">
        <f t="shared" si="57"/>
        <v>OK</v>
      </c>
    </row>
    <row r="3767" spans="1:4">
      <c r="A3767" s="5">
        <v>3708</v>
      </c>
      <c r="B3767" s="924"/>
      <c r="D3767" s="2" t="str">
        <f t="shared" si="57"/>
        <v>OK</v>
      </c>
    </row>
    <row r="3768" spans="1:4">
      <c r="A3768" s="5">
        <v>3709</v>
      </c>
      <c r="B3768" s="924"/>
      <c r="D3768" s="2" t="str">
        <f t="shared" si="57"/>
        <v>OK</v>
      </c>
    </row>
    <row r="3769" spans="1:4">
      <c r="A3769" s="5">
        <v>3710</v>
      </c>
      <c r="B3769" s="924"/>
      <c r="D3769" s="2" t="str">
        <f t="shared" si="57"/>
        <v>OK</v>
      </c>
    </row>
    <row r="3770" spans="1:4">
      <c r="A3770" s="5">
        <v>3711</v>
      </c>
      <c r="B3770" s="924"/>
      <c r="D3770" s="2" t="str">
        <f t="shared" si="57"/>
        <v>OK</v>
      </c>
    </row>
    <row r="3771" spans="1:4">
      <c r="A3771" s="5">
        <v>3712</v>
      </c>
      <c r="B3771" s="924"/>
      <c r="D3771" s="2" t="str">
        <f t="shared" si="57"/>
        <v>OK</v>
      </c>
    </row>
    <row r="3772" spans="1:4">
      <c r="A3772" s="5">
        <v>3713</v>
      </c>
      <c r="B3772" s="924"/>
      <c r="D3772" s="2" t="str">
        <f t="shared" si="57"/>
        <v>OK</v>
      </c>
    </row>
    <row r="3773" spans="1:4">
      <c r="A3773" s="5">
        <v>3714</v>
      </c>
      <c r="B3773" s="924"/>
      <c r="D3773" s="2" t="str">
        <f t="shared" ref="D3773:D3836" si="58">IF(ISBLANK(B3773),"OK",IF(A3773-B3773=0,"OK","Error?"))</f>
        <v>OK</v>
      </c>
    </row>
    <row r="3774" spans="1:4">
      <c r="A3774" s="5">
        <v>3715</v>
      </c>
      <c r="B3774" s="924"/>
      <c r="D3774" s="2" t="str">
        <f t="shared" si="58"/>
        <v>OK</v>
      </c>
    </row>
    <row r="3775" spans="1:4">
      <c r="A3775" s="5">
        <v>3716</v>
      </c>
      <c r="B3775" s="924"/>
      <c r="D3775" s="2" t="str">
        <f t="shared" si="58"/>
        <v>OK</v>
      </c>
    </row>
    <row r="3776" spans="1:4">
      <c r="A3776" s="5">
        <v>3717</v>
      </c>
      <c r="B3776" s="924"/>
      <c r="D3776" s="2" t="str">
        <f t="shared" si="58"/>
        <v>OK</v>
      </c>
    </row>
    <row r="3777" spans="1:4">
      <c r="A3777" s="5">
        <v>3718</v>
      </c>
      <c r="B3777" s="924"/>
      <c r="D3777" s="2" t="str">
        <f t="shared" si="58"/>
        <v>OK</v>
      </c>
    </row>
    <row r="3778" spans="1:4">
      <c r="A3778" s="5">
        <v>3719</v>
      </c>
      <c r="B3778" s="924"/>
      <c r="D3778" s="2" t="str">
        <f t="shared" si="58"/>
        <v>OK</v>
      </c>
    </row>
    <row r="3779" spans="1:4">
      <c r="A3779" s="5">
        <v>3720</v>
      </c>
      <c r="B3779" s="924"/>
      <c r="D3779" s="2" t="str">
        <f t="shared" si="58"/>
        <v>OK</v>
      </c>
    </row>
    <row r="3780" spans="1:4">
      <c r="A3780" s="5">
        <v>3721</v>
      </c>
      <c r="B3780" s="924"/>
      <c r="D3780" s="2" t="str">
        <f t="shared" si="58"/>
        <v>OK</v>
      </c>
    </row>
    <row r="3781" spans="1:4">
      <c r="A3781" s="5">
        <v>3722</v>
      </c>
      <c r="B3781" s="924"/>
      <c r="D3781" s="2" t="str">
        <f t="shared" si="58"/>
        <v>OK</v>
      </c>
    </row>
    <row r="3782" spans="1:4">
      <c r="A3782" s="5">
        <v>3723</v>
      </c>
      <c r="B3782" s="924"/>
      <c r="D3782" s="2" t="str">
        <f t="shared" si="58"/>
        <v>OK</v>
      </c>
    </row>
    <row r="3783" spans="1:4">
      <c r="A3783" s="5">
        <v>3724</v>
      </c>
      <c r="B3783" s="924"/>
      <c r="D3783" s="2" t="str">
        <f t="shared" si="58"/>
        <v>OK</v>
      </c>
    </row>
    <row r="3784" spans="1:4">
      <c r="A3784" s="5">
        <v>3725</v>
      </c>
      <c r="B3784" s="924"/>
      <c r="D3784" s="2" t="str">
        <f t="shared" si="58"/>
        <v>OK</v>
      </c>
    </row>
    <row r="3785" spans="1:4">
      <c r="A3785" s="5">
        <v>3726</v>
      </c>
      <c r="B3785" s="924"/>
      <c r="D3785" s="2" t="str">
        <f t="shared" si="58"/>
        <v>OK</v>
      </c>
    </row>
    <row r="3786" spans="1:4">
      <c r="A3786" s="5">
        <v>3727</v>
      </c>
      <c r="B3786" s="924"/>
      <c r="D3786" s="2" t="str">
        <f t="shared" si="58"/>
        <v>OK</v>
      </c>
    </row>
    <row r="3787" spans="1:4">
      <c r="A3787" s="5">
        <v>3728</v>
      </c>
      <c r="B3787" s="924"/>
      <c r="D3787" s="2" t="str">
        <f t="shared" si="58"/>
        <v>OK</v>
      </c>
    </row>
    <row r="3788" spans="1:4">
      <c r="A3788" s="5">
        <v>3729</v>
      </c>
      <c r="B3788" s="924"/>
      <c r="D3788" s="2" t="str">
        <f t="shared" si="58"/>
        <v>OK</v>
      </c>
    </row>
    <row r="3789" spans="1:4">
      <c r="A3789" s="5">
        <v>3730</v>
      </c>
      <c r="B3789" s="924"/>
      <c r="D3789" s="2" t="str">
        <f t="shared" si="58"/>
        <v>OK</v>
      </c>
    </row>
    <row r="3790" spans="1:4">
      <c r="A3790" s="5">
        <v>3731</v>
      </c>
      <c r="B3790" s="924"/>
      <c r="D3790" s="2" t="str">
        <f t="shared" si="58"/>
        <v>OK</v>
      </c>
    </row>
    <row r="3791" spans="1:4">
      <c r="A3791" s="5">
        <v>3732</v>
      </c>
      <c r="B3791" s="924"/>
      <c r="D3791" s="2" t="str">
        <f t="shared" si="58"/>
        <v>OK</v>
      </c>
    </row>
    <row r="3792" spans="1:4">
      <c r="A3792" s="5">
        <v>3733</v>
      </c>
      <c r="B3792" s="924"/>
      <c r="D3792" s="2" t="str">
        <f t="shared" si="58"/>
        <v>OK</v>
      </c>
    </row>
    <row r="3793" spans="1:4">
      <c r="A3793" s="5">
        <v>3734</v>
      </c>
      <c r="B3793" s="924"/>
      <c r="D3793" s="2" t="str">
        <f t="shared" si="58"/>
        <v>OK</v>
      </c>
    </row>
    <row r="3794" spans="1:4">
      <c r="A3794" s="5">
        <v>3735</v>
      </c>
      <c r="B3794" s="924"/>
      <c r="D3794" s="2" t="str">
        <f t="shared" si="58"/>
        <v>OK</v>
      </c>
    </row>
    <row r="3795" spans="1:4">
      <c r="A3795" s="5">
        <v>3736</v>
      </c>
      <c r="B3795" s="924"/>
      <c r="D3795" s="2" t="str">
        <f t="shared" si="58"/>
        <v>OK</v>
      </c>
    </row>
    <row r="3796" spans="1:4">
      <c r="A3796" s="5">
        <v>3737</v>
      </c>
      <c r="B3796" s="924"/>
      <c r="D3796" s="2" t="str">
        <f t="shared" si="58"/>
        <v>OK</v>
      </c>
    </row>
    <row r="3797" spans="1:4">
      <c r="A3797" s="5">
        <v>3738</v>
      </c>
      <c r="B3797" s="924"/>
      <c r="D3797" s="2" t="str">
        <f t="shared" si="58"/>
        <v>OK</v>
      </c>
    </row>
    <row r="3798" spans="1:4">
      <c r="A3798" s="5">
        <v>3739</v>
      </c>
      <c r="B3798" s="924"/>
      <c r="D3798" s="2" t="str">
        <f t="shared" si="58"/>
        <v>OK</v>
      </c>
    </row>
    <row r="3799" spans="1:4">
      <c r="A3799" s="5">
        <v>3740</v>
      </c>
      <c r="B3799" s="924"/>
      <c r="D3799" s="2" t="str">
        <f t="shared" si="58"/>
        <v>OK</v>
      </c>
    </row>
    <row r="3800" spans="1:4">
      <c r="A3800" s="5">
        <v>3741</v>
      </c>
      <c r="B3800" s="924"/>
      <c r="D3800" s="2" t="str">
        <f t="shared" si="58"/>
        <v>OK</v>
      </c>
    </row>
    <row r="3801" spans="1:4">
      <c r="A3801" s="5">
        <v>3742</v>
      </c>
      <c r="B3801" s="924"/>
      <c r="D3801" s="2" t="str">
        <f t="shared" si="58"/>
        <v>OK</v>
      </c>
    </row>
    <row r="3802" spans="1:4">
      <c r="A3802" s="5">
        <v>3743</v>
      </c>
      <c r="B3802" s="924"/>
      <c r="D3802" s="2" t="str">
        <f t="shared" si="58"/>
        <v>OK</v>
      </c>
    </row>
    <row r="3803" spans="1:4">
      <c r="A3803" s="5">
        <v>3744</v>
      </c>
      <c r="B3803" s="924"/>
      <c r="D3803" s="2" t="str">
        <f t="shared" si="58"/>
        <v>OK</v>
      </c>
    </row>
    <row r="3804" spans="1:4">
      <c r="A3804" s="5">
        <v>3745</v>
      </c>
      <c r="B3804" s="924"/>
      <c r="D3804" s="2" t="str">
        <f t="shared" si="58"/>
        <v>OK</v>
      </c>
    </row>
    <row r="3805" spans="1:4">
      <c r="A3805" s="5">
        <v>3746</v>
      </c>
      <c r="B3805" s="924"/>
      <c r="D3805" s="2" t="str">
        <f t="shared" si="58"/>
        <v>OK</v>
      </c>
    </row>
    <row r="3806" spans="1:4">
      <c r="A3806" s="5">
        <v>3747</v>
      </c>
      <c r="B3806" s="924"/>
      <c r="D3806" s="2" t="str">
        <f t="shared" si="58"/>
        <v>OK</v>
      </c>
    </row>
    <row r="3807" spans="1:4">
      <c r="A3807" s="5">
        <v>3748</v>
      </c>
      <c r="B3807" s="924"/>
      <c r="D3807" s="2" t="str">
        <f t="shared" si="58"/>
        <v>OK</v>
      </c>
    </row>
    <row r="3808" spans="1:4">
      <c r="A3808" s="5">
        <v>3749</v>
      </c>
      <c r="B3808" s="924"/>
      <c r="D3808" s="2" t="str">
        <f t="shared" si="58"/>
        <v>OK</v>
      </c>
    </row>
    <row r="3809" spans="1:4">
      <c r="A3809" s="5">
        <v>3750</v>
      </c>
      <c r="B3809" s="924"/>
      <c r="D3809" s="2" t="str">
        <f t="shared" si="58"/>
        <v>OK</v>
      </c>
    </row>
    <row r="3810" spans="1:4">
      <c r="A3810" s="5">
        <v>3751</v>
      </c>
      <c r="B3810" s="924"/>
      <c r="D3810" s="2" t="str">
        <f t="shared" si="58"/>
        <v>OK</v>
      </c>
    </row>
    <row r="3811" spans="1:4">
      <c r="A3811" s="5">
        <v>3752</v>
      </c>
      <c r="B3811" s="924"/>
      <c r="D3811" s="2" t="str">
        <f t="shared" si="58"/>
        <v>OK</v>
      </c>
    </row>
    <row r="3812" spans="1:4">
      <c r="A3812" s="5">
        <v>3753</v>
      </c>
      <c r="B3812" s="924"/>
      <c r="D3812" s="2" t="str">
        <f t="shared" si="58"/>
        <v>OK</v>
      </c>
    </row>
    <row r="3813" spans="1:4">
      <c r="A3813" s="5">
        <v>3754</v>
      </c>
      <c r="B3813" s="924"/>
      <c r="D3813" s="2" t="str">
        <f t="shared" si="58"/>
        <v>OK</v>
      </c>
    </row>
    <row r="3814" spans="1:4">
      <c r="A3814" s="5">
        <v>3755</v>
      </c>
      <c r="B3814" s="924"/>
      <c r="D3814" s="2" t="str">
        <f t="shared" si="58"/>
        <v>OK</v>
      </c>
    </row>
    <row r="3815" spans="1:4">
      <c r="A3815" s="5">
        <v>3756</v>
      </c>
      <c r="B3815" s="924"/>
      <c r="D3815" s="2" t="str">
        <f t="shared" si="58"/>
        <v>OK</v>
      </c>
    </row>
    <row r="3816" spans="1:4">
      <c r="A3816" s="5">
        <v>3757</v>
      </c>
      <c r="B3816" s="924"/>
      <c r="D3816" s="2" t="str">
        <f t="shared" si="58"/>
        <v>OK</v>
      </c>
    </row>
    <row r="3817" spans="1:4">
      <c r="A3817" s="5">
        <v>3758</v>
      </c>
      <c r="B3817" s="924"/>
      <c r="D3817" s="2" t="str">
        <f t="shared" si="58"/>
        <v>OK</v>
      </c>
    </row>
    <row r="3818" spans="1:4">
      <c r="A3818" s="5">
        <v>3759</v>
      </c>
      <c r="B3818" s="924"/>
      <c r="D3818" s="2" t="str">
        <f t="shared" si="58"/>
        <v>OK</v>
      </c>
    </row>
    <row r="3819" spans="1:4">
      <c r="A3819" s="5">
        <v>3760</v>
      </c>
      <c r="B3819" s="924"/>
      <c r="D3819" s="2" t="str">
        <f t="shared" si="58"/>
        <v>OK</v>
      </c>
    </row>
    <row r="3820" spans="1:4">
      <c r="A3820" s="5">
        <v>3761</v>
      </c>
      <c r="B3820" s="924"/>
      <c r="D3820" s="2" t="str">
        <f t="shared" si="58"/>
        <v>OK</v>
      </c>
    </row>
    <row r="3821" spans="1:4">
      <c r="A3821" s="5">
        <v>3762</v>
      </c>
      <c r="B3821" s="924"/>
      <c r="D3821" s="2" t="str">
        <f t="shared" si="58"/>
        <v>OK</v>
      </c>
    </row>
    <row r="3822" spans="1:4">
      <c r="A3822" s="5">
        <v>3763</v>
      </c>
      <c r="B3822" s="924"/>
      <c r="D3822" s="2" t="str">
        <f t="shared" si="58"/>
        <v>OK</v>
      </c>
    </row>
    <row r="3823" spans="1:4">
      <c r="A3823" s="5">
        <v>3764</v>
      </c>
      <c r="B3823" s="924"/>
      <c r="D3823" s="2" t="str">
        <f t="shared" si="58"/>
        <v>OK</v>
      </c>
    </row>
    <row r="3824" spans="1:4">
      <c r="A3824" s="5">
        <v>3765</v>
      </c>
      <c r="B3824" s="924"/>
      <c r="D3824" s="2" t="str">
        <f t="shared" si="58"/>
        <v>OK</v>
      </c>
    </row>
    <row r="3825" spans="1:4">
      <c r="A3825" s="5">
        <v>3766</v>
      </c>
      <c r="B3825" s="924"/>
      <c r="D3825" s="2" t="str">
        <f t="shared" si="58"/>
        <v>OK</v>
      </c>
    </row>
    <row r="3826" spans="1:4">
      <c r="A3826" s="5">
        <v>3767</v>
      </c>
      <c r="B3826" s="924"/>
      <c r="D3826" s="2" t="str">
        <f t="shared" si="58"/>
        <v>OK</v>
      </c>
    </row>
    <row r="3827" spans="1:4">
      <c r="A3827" s="5">
        <v>3768</v>
      </c>
      <c r="B3827" s="924"/>
      <c r="D3827" s="2" t="str">
        <f t="shared" si="58"/>
        <v>OK</v>
      </c>
    </row>
    <row r="3828" spans="1:4">
      <c r="A3828" s="5">
        <v>3769</v>
      </c>
      <c r="B3828" s="924"/>
      <c r="D3828" s="2" t="str">
        <f t="shared" si="58"/>
        <v>OK</v>
      </c>
    </row>
    <row r="3829" spans="1:4">
      <c r="A3829" s="5">
        <v>3770</v>
      </c>
      <c r="B3829" s="924"/>
      <c r="D3829" s="2" t="str">
        <f t="shared" si="58"/>
        <v>OK</v>
      </c>
    </row>
    <row r="3830" spans="1:4">
      <c r="A3830" s="5">
        <v>3771</v>
      </c>
      <c r="B3830" s="924"/>
      <c r="D3830" s="2" t="str">
        <f t="shared" si="58"/>
        <v>OK</v>
      </c>
    </row>
    <row r="3831" spans="1:4">
      <c r="A3831" s="5">
        <v>3772</v>
      </c>
      <c r="B3831" s="924"/>
      <c r="D3831" s="2" t="str">
        <f t="shared" si="58"/>
        <v>OK</v>
      </c>
    </row>
    <row r="3832" spans="1:4">
      <c r="A3832" s="5">
        <v>3773</v>
      </c>
      <c r="B3832" s="924"/>
      <c r="D3832" s="2" t="str">
        <f t="shared" si="58"/>
        <v>OK</v>
      </c>
    </row>
    <row r="3833" spans="1:4">
      <c r="A3833" s="5">
        <v>3774</v>
      </c>
      <c r="B3833" s="924"/>
      <c r="D3833" s="2" t="str">
        <f t="shared" si="58"/>
        <v>OK</v>
      </c>
    </row>
    <row r="3834" spans="1:4">
      <c r="A3834" s="5">
        <v>3775</v>
      </c>
      <c r="B3834" s="924"/>
      <c r="D3834" s="2" t="str">
        <f t="shared" si="58"/>
        <v>OK</v>
      </c>
    </row>
    <row r="3835" spans="1:4">
      <c r="A3835" s="5">
        <v>3776</v>
      </c>
      <c r="B3835" s="924"/>
      <c r="D3835" s="2" t="str">
        <f t="shared" si="58"/>
        <v>OK</v>
      </c>
    </row>
    <row r="3836" spans="1:4">
      <c r="A3836" s="5">
        <v>3777</v>
      </c>
      <c r="B3836" s="924"/>
      <c r="D3836" s="2" t="str">
        <f t="shared" si="58"/>
        <v>OK</v>
      </c>
    </row>
    <row r="3837" spans="1:4">
      <c r="A3837" s="5">
        <v>3778</v>
      </c>
      <c r="B3837" s="924"/>
      <c r="D3837" s="2" t="str">
        <f t="shared" ref="D3837:D3900" si="59">IF(ISBLANK(B3837),"OK",IF(A3837-B3837=0,"OK","Error?"))</f>
        <v>OK</v>
      </c>
    </row>
    <row r="3838" spans="1:4">
      <c r="A3838" s="5">
        <v>3779</v>
      </c>
      <c r="B3838" s="924"/>
      <c r="D3838" s="2" t="str">
        <f t="shared" si="59"/>
        <v>OK</v>
      </c>
    </row>
    <row r="3839" spans="1:4">
      <c r="A3839" s="5">
        <v>3780</v>
      </c>
      <c r="B3839" s="924"/>
      <c r="D3839" s="2" t="str">
        <f t="shared" si="59"/>
        <v>OK</v>
      </c>
    </row>
    <row r="3840" spans="1:4">
      <c r="A3840" s="5">
        <v>3781</v>
      </c>
      <c r="B3840" s="924"/>
      <c r="D3840" s="2" t="str">
        <f t="shared" si="59"/>
        <v>OK</v>
      </c>
    </row>
    <row r="3841" spans="1:4">
      <c r="A3841" s="5">
        <v>3782</v>
      </c>
      <c r="B3841" s="924"/>
      <c r="D3841" s="2" t="str">
        <f t="shared" si="59"/>
        <v>OK</v>
      </c>
    </row>
    <row r="3842" spans="1:4">
      <c r="A3842" s="5">
        <v>3783</v>
      </c>
      <c r="B3842" s="924"/>
      <c r="D3842" s="2" t="str">
        <f t="shared" si="59"/>
        <v>OK</v>
      </c>
    </row>
    <row r="3843" spans="1:4">
      <c r="A3843" s="5">
        <v>3784</v>
      </c>
      <c r="B3843" s="924"/>
      <c r="D3843" s="2" t="str">
        <f t="shared" si="59"/>
        <v>OK</v>
      </c>
    </row>
    <row r="3844" spans="1:4">
      <c r="A3844" s="5">
        <v>3785</v>
      </c>
      <c r="B3844" s="924"/>
      <c r="D3844" s="2" t="str">
        <f t="shared" si="59"/>
        <v>OK</v>
      </c>
    </row>
    <row r="3845" spans="1:4">
      <c r="A3845" s="5">
        <v>3786</v>
      </c>
      <c r="B3845" s="924"/>
      <c r="D3845" s="2" t="str">
        <f t="shared" si="59"/>
        <v>OK</v>
      </c>
    </row>
    <row r="3846" spans="1:4">
      <c r="A3846" s="5">
        <v>3787</v>
      </c>
      <c r="B3846" s="924"/>
      <c r="D3846" s="2" t="str">
        <f t="shared" si="59"/>
        <v>OK</v>
      </c>
    </row>
    <row r="3847" spans="1:4">
      <c r="A3847" s="5">
        <v>3788</v>
      </c>
      <c r="B3847" s="924"/>
      <c r="D3847" s="2" t="str">
        <f t="shared" si="59"/>
        <v>OK</v>
      </c>
    </row>
    <row r="3848" spans="1:4">
      <c r="A3848" s="5">
        <v>3789</v>
      </c>
      <c r="B3848" s="924"/>
      <c r="D3848" s="2" t="str">
        <f t="shared" si="59"/>
        <v>OK</v>
      </c>
    </row>
    <row r="3849" spans="1:4">
      <c r="A3849" s="5">
        <v>3790</v>
      </c>
      <c r="B3849" s="924"/>
      <c r="D3849" s="2" t="str">
        <f t="shared" si="59"/>
        <v>OK</v>
      </c>
    </row>
    <row r="3850" spans="1:4">
      <c r="A3850" s="5">
        <v>3791</v>
      </c>
      <c r="B3850" s="924"/>
      <c r="D3850" s="2" t="str">
        <f t="shared" si="59"/>
        <v>OK</v>
      </c>
    </row>
    <row r="3851" spans="1:4">
      <c r="A3851" s="5">
        <v>3792</v>
      </c>
      <c r="B3851" s="924"/>
      <c r="D3851" s="2" t="str">
        <f t="shared" si="59"/>
        <v>OK</v>
      </c>
    </row>
    <row r="3852" spans="1:4">
      <c r="A3852" s="5">
        <v>3793</v>
      </c>
      <c r="B3852" s="924"/>
      <c r="D3852" s="2" t="str">
        <f t="shared" si="59"/>
        <v>OK</v>
      </c>
    </row>
    <row r="3853" spans="1:4">
      <c r="A3853" s="5">
        <v>3794</v>
      </c>
      <c r="B3853" s="924"/>
      <c r="D3853" s="2" t="str">
        <f t="shared" si="59"/>
        <v>OK</v>
      </c>
    </row>
    <row r="3854" spans="1:4">
      <c r="A3854" s="5">
        <v>3795</v>
      </c>
      <c r="B3854" s="924"/>
      <c r="D3854" s="2" t="str">
        <f t="shared" si="59"/>
        <v>OK</v>
      </c>
    </row>
    <row r="3855" spans="1:4">
      <c r="A3855" s="5">
        <v>3796</v>
      </c>
      <c r="B3855" s="924"/>
      <c r="D3855" s="2" t="str">
        <f t="shared" si="59"/>
        <v>OK</v>
      </c>
    </row>
    <row r="3856" spans="1:4">
      <c r="A3856" s="5">
        <v>3797</v>
      </c>
      <c r="B3856" s="924"/>
      <c r="D3856" s="2" t="str">
        <f t="shared" si="59"/>
        <v>OK</v>
      </c>
    </row>
    <row r="3857" spans="1:4">
      <c r="A3857" s="5">
        <v>3798</v>
      </c>
      <c r="B3857" s="924"/>
      <c r="D3857" s="2" t="str">
        <f t="shared" si="59"/>
        <v>OK</v>
      </c>
    </row>
    <row r="3858" spans="1:4">
      <c r="A3858" s="5">
        <v>3799</v>
      </c>
      <c r="B3858" s="924"/>
      <c r="D3858" s="2" t="str">
        <f t="shared" si="59"/>
        <v>OK</v>
      </c>
    </row>
    <row r="3859" spans="1:4">
      <c r="A3859" s="5">
        <v>3800</v>
      </c>
      <c r="B3859" s="924"/>
      <c r="D3859" s="2" t="str">
        <f t="shared" si="59"/>
        <v>OK</v>
      </c>
    </row>
    <row r="3860" spans="1:4">
      <c r="A3860" s="5">
        <v>3801</v>
      </c>
      <c r="B3860" s="924"/>
      <c r="D3860" s="2" t="str">
        <f t="shared" si="59"/>
        <v>OK</v>
      </c>
    </row>
    <row r="3861" spans="1:4">
      <c r="A3861" s="5">
        <v>3802</v>
      </c>
      <c r="B3861" s="924"/>
      <c r="D3861" s="2" t="str">
        <f t="shared" si="59"/>
        <v>OK</v>
      </c>
    </row>
    <row r="3862" spans="1:4">
      <c r="A3862" s="5">
        <v>3803</v>
      </c>
      <c r="B3862" s="924"/>
      <c r="D3862" s="2" t="str">
        <f t="shared" si="59"/>
        <v>OK</v>
      </c>
    </row>
    <row r="3863" spans="1:4">
      <c r="A3863" s="5">
        <v>3804</v>
      </c>
      <c r="B3863" s="924"/>
      <c r="D3863" s="2" t="str">
        <f t="shared" si="59"/>
        <v>OK</v>
      </c>
    </row>
    <row r="3864" spans="1:4">
      <c r="A3864" s="5">
        <v>3805</v>
      </c>
      <c r="B3864" s="924"/>
      <c r="D3864" s="2" t="str">
        <f t="shared" si="59"/>
        <v>OK</v>
      </c>
    </row>
    <row r="3865" spans="1:4">
      <c r="A3865" s="5">
        <v>3806</v>
      </c>
      <c r="B3865" s="924"/>
      <c r="D3865" s="2" t="str">
        <f t="shared" si="59"/>
        <v>OK</v>
      </c>
    </row>
    <row r="3866" spans="1:4">
      <c r="A3866" s="5">
        <v>3807</v>
      </c>
      <c r="B3866" s="924"/>
      <c r="D3866" s="2" t="str">
        <f t="shared" si="59"/>
        <v>OK</v>
      </c>
    </row>
    <row r="3867" spans="1:4">
      <c r="A3867" s="5">
        <v>3808</v>
      </c>
      <c r="B3867" s="924"/>
      <c r="D3867" s="2" t="str">
        <f t="shared" si="59"/>
        <v>OK</v>
      </c>
    </row>
    <row r="3868" spans="1:4">
      <c r="A3868" s="5">
        <v>3809</v>
      </c>
      <c r="B3868" s="924"/>
      <c r="D3868" s="2" t="str">
        <f t="shared" si="59"/>
        <v>OK</v>
      </c>
    </row>
    <row r="3869" spans="1:4">
      <c r="A3869" s="5">
        <v>3810</v>
      </c>
      <c r="B3869" s="924"/>
      <c r="D3869" s="2" t="str">
        <f t="shared" si="59"/>
        <v>OK</v>
      </c>
    </row>
    <row r="3870" spans="1:4">
      <c r="A3870" s="5">
        <v>3811</v>
      </c>
      <c r="B3870" s="924"/>
      <c r="D3870" s="2" t="str">
        <f t="shared" si="59"/>
        <v>OK</v>
      </c>
    </row>
    <row r="3871" spans="1:4">
      <c r="A3871" s="5">
        <v>3812</v>
      </c>
      <c r="B3871" s="924"/>
      <c r="D3871" s="2" t="str">
        <f t="shared" si="59"/>
        <v>OK</v>
      </c>
    </row>
    <row r="3872" spans="1:4">
      <c r="A3872" s="5">
        <v>3813</v>
      </c>
      <c r="B3872" s="924"/>
      <c r="D3872" s="2" t="str">
        <f t="shared" si="59"/>
        <v>OK</v>
      </c>
    </row>
    <row r="3873" spans="1:4">
      <c r="A3873" s="5">
        <v>3814</v>
      </c>
      <c r="B3873" s="924"/>
      <c r="D3873" s="2" t="str">
        <f t="shared" si="59"/>
        <v>OK</v>
      </c>
    </row>
    <row r="3874" spans="1:4">
      <c r="A3874" s="5">
        <v>3815</v>
      </c>
      <c r="B3874" s="924"/>
      <c r="D3874" s="2" t="str">
        <f t="shared" si="59"/>
        <v>OK</v>
      </c>
    </row>
    <row r="3875" spans="1:4">
      <c r="A3875" s="5">
        <v>3816</v>
      </c>
      <c r="B3875" s="924"/>
      <c r="D3875" s="2" t="str">
        <f t="shared" si="59"/>
        <v>OK</v>
      </c>
    </row>
    <row r="3876" spans="1:4">
      <c r="A3876" s="5">
        <v>3817</v>
      </c>
      <c r="B3876" s="924"/>
      <c r="D3876" s="2" t="str">
        <f t="shared" si="59"/>
        <v>OK</v>
      </c>
    </row>
    <row r="3877" spans="1:4">
      <c r="A3877" s="5">
        <v>3818</v>
      </c>
      <c r="B3877" s="924"/>
      <c r="D3877" s="2" t="str">
        <f t="shared" si="59"/>
        <v>OK</v>
      </c>
    </row>
    <row r="3878" spans="1:4">
      <c r="A3878" s="5">
        <v>3819</v>
      </c>
      <c r="B3878" s="924"/>
      <c r="D3878" s="2" t="str">
        <f t="shared" si="59"/>
        <v>OK</v>
      </c>
    </row>
    <row r="3879" spans="1:4">
      <c r="A3879" s="5">
        <v>3820</v>
      </c>
      <c r="B3879" s="924"/>
      <c r="D3879" s="2" t="str">
        <f t="shared" si="59"/>
        <v>OK</v>
      </c>
    </row>
    <row r="3880" spans="1:4">
      <c r="A3880" s="5">
        <v>3821</v>
      </c>
      <c r="B3880" s="924"/>
      <c r="D3880" s="2" t="str">
        <f t="shared" si="59"/>
        <v>OK</v>
      </c>
    </row>
    <row r="3881" spans="1:4">
      <c r="A3881" s="5">
        <v>3822</v>
      </c>
      <c r="B3881" s="924"/>
      <c r="D3881" s="2" t="str">
        <f t="shared" si="59"/>
        <v>OK</v>
      </c>
    </row>
    <row r="3882" spans="1:4">
      <c r="A3882" s="5">
        <v>3823</v>
      </c>
      <c r="B3882" s="924"/>
      <c r="D3882" s="2" t="str">
        <f t="shared" si="59"/>
        <v>OK</v>
      </c>
    </row>
    <row r="3883" spans="1:4">
      <c r="A3883" s="5">
        <v>3824</v>
      </c>
      <c r="B3883" s="924"/>
      <c r="D3883" s="2" t="str">
        <f t="shared" si="59"/>
        <v>OK</v>
      </c>
    </row>
    <row r="3884" spans="1:4">
      <c r="A3884" s="5">
        <v>3825</v>
      </c>
      <c r="B3884" s="924"/>
      <c r="D3884" s="2" t="str">
        <f t="shared" si="59"/>
        <v>OK</v>
      </c>
    </row>
    <row r="3885" spans="1:4">
      <c r="A3885" s="5">
        <v>3826</v>
      </c>
      <c r="B3885" s="924"/>
      <c r="D3885" s="2" t="str">
        <f t="shared" si="59"/>
        <v>OK</v>
      </c>
    </row>
    <row r="3886" spans="1:4">
      <c r="A3886" s="5">
        <v>3827</v>
      </c>
      <c r="B3886" s="924"/>
      <c r="D3886" s="2" t="str">
        <f t="shared" si="59"/>
        <v>OK</v>
      </c>
    </row>
    <row r="3887" spans="1:4">
      <c r="A3887" s="5">
        <v>3828</v>
      </c>
      <c r="B3887" s="924"/>
      <c r="D3887" s="2" t="str">
        <f t="shared" si="59"/>
        <v>OK</v>
      </c>
    </row>
    <row r="3888" spans="1:4">
      <c r="A3888" s="5">
        <v>3829</v>
      </c>
      <c r="B3888" s="924"/>
      <c r="D3888" s="2" t="str">
        <f t="shared" si="59"/>
        <v>OK</v>
      </c>
    </row>
    <row r="3889" spans="1:4">
      <c r="A3889" s="5">
        <v>3830</v>
      </c>
      <c r="B3889" s="924"/>
      <c r="D3889" s="2" t="str">
        <f t="shared" si="59"/>
        <v>OK</v>
      </c>
    </row>
    <row r="3890" spans="1:4">
      <c r="A3890" s="5">
        <v>3831</v>
      </c>
      <c r="B3890" s="924"/>
      <c r="D3890" s="2" t="str">
        <f t="shared" si="59"/>
        <v>OK</v>
      </c>
    </row>
    <row r="3891" spans="1:4">
      <c r="A3891" s="5">
        <v>3832</v>
      </c>
      <c r="B3891" s="924"/>
      <c r="D3891" s="2" t="str">
        <f t="shared" si="59"/>
        <v>OK</v>
      </c>
    </row>
    <row r="3892" spans="1:4">
      <c r="A3892" s="5">
        <v>3833</v>
      </c>
      <c r="B3892" s="924"/>
      <c r="D3892" s="2" t="str">
        <f t="shared" si="59"/>
        <v>OK</v>
      </c>
    </row>
    <row r="3893" spans="1:4">
      <c r="A3893" s="5">
        <v>3834</v>
      </c>
      <c r="B3893" s="924"/>
      <c r="D3893" s="2" t="str">
        <f t="shared" si="59"/>
        <v>OK</v>
      </c>
    </row>
    <row r="3894" spans="1:4">
      <c r="A3894" s="5">
        <v>3835</v>
      </c>
      <c r="B3894" s="924"/>
      <c r="D3894" s="2" t="str">
        <f t="shared" si="59"/>
        <v>OK</v>
      </c>
    </row>
    <row r="3895" spans="1:4">
      <c r="A3895" s="5">
        <v>3836</v>
      </c>
      <c r="B3895" s="924"/>
      <c r="D3895" s="2" t="str">
        <f t="shared" si="59"/>
        <v>OK</v>
      </c>
    </row>
    <row r="3896" spans="1:4">
      <c r="A3896" s="5">
        <v>3837</v>
      </c>
      <c r="B3896" s="924"/>
      <c r="D3896" s="2" t="str">
        <f t="shared" si="59"/>
        <v>OK</v>
      </c>
    </row>
    <row r="3897" spans="1:4">
      <c r="A3897" s="5">
        <v>3838</v>
      </c>
      <c r="B3897" s="924"/>
      <c r="D3897" s="2" t="str">
        <f t="shared" si="59"/>
        <v>OK</v>
      </c>
    </row>
    <row r="3898" spans="1:4">
      <c r="A3898" s="5">
        <v>3839</v>
      </c>
      <c r="B3898" s="924"/>
      <c r="D3898" s="2" t="str">
        <f t="shared" si="59"/>
        <v>OK</v>
      </c>
    </row>
    <row r="3899" spans="1:4">
      <c r="A3899" s="5">
        <v>3840</v>
      </c>
      <c r="B3899" s="924"/>
      <c r="D3899" s="2" t="str">
        <f t="shared" si="59"/>
        <v>OK</v>
      </c>
    </row>
    <row r="3900" spans="1:4">
      <c r="A3900" s="5">
        <v>3841</v>
      </c>
      <c r="B3900" s="924"/>
      <c r="D3900" s="2" t="str">
        <f t="shared" si="59"/>
        <v>OK</v>
      </c>
    </row>
    <row r="3901" spans="1:4">
      <c r="A3901" s="5">
        <v>3842</v>
      </c>
      <c r="B3901" s="924"/>
      <c r="D3901" s="2" t="str">
        <f t="shared" ref="D3901:D3964" si="60">IF(ISBLANK(B3901),"OK",IF(A3901-B3901=0,"OK","Error?"))</f>
        <v>OK</v>
      </c>
    </row>
    <row r="3902" spans="1:4">
      <c r="A3902" s="5">
        <v>3843</v>
      </c>
      <c r="B3902" s="924"/>
      <c r="D3902" s="2" t="str">
        <f t="shared" si="60"/>
        <v>OK</v>
      </c>
    </row>
    <row r="3903" spans="1:4">
      <c r="A3903" s="5">
        <v>3844</v>
      </c>
      <c r="B3903" s="924"/>
      <c r="D3903" s="2" t="str">
        <f t="shared" si="60"/>
        <v>OK</v>
      </c>
    </row>
    <row r="3904" spans="1:4">
      <c r="A3904" s="5">
        <v>3845</v>
      </c>
      <c r="B3904" s="924"/>
      <c r="D3904" s="2" t="str">
        <f t="shared" si="60"/>
        <v>OK</v>
      </c>
    </row>
    <row r="3905" spans="1:4">
      <c r="A3905" s="5">
        <v>3846</v>
      </c>
      <c r="B3905" s="924"/>
      <c r="D3905" s="2" t="str">
        <f t="shared" si="60"/>
        <v>OK</v>
      </c>
    </row>
    <row r="3906" spans="1:4">
      <c r="A3906" s="5">
        <v>3847</v>
      </c>
      <c r="B3906" s="924"/>
      <c r="D3906" s="2" t="str">
        <f t="shared" si="60"/>
        <v>OK</v>
      </c>
    </row>
    <row r="3907" spans="1:4">
      <c r="A3907" s="5">
        <v>3848</v>
      </c>
      <c r="B3907" s="924"/>
      <c r="D3907" s="2" t="str">
        <f t="shared" si="60"/>
        <v>OK</v>
      </c>
    </row>
    <row r="3908" spans="1:4">
      <c r="A3908" s="5">
        <v>3849</v>
      </c>
      <c r="B3908" s="924"/>
      <c r="D3908" s="2" t="str">
        <f t="shared" si="60"/>
        <v>OK</v>
      </c>
    </row>
    <row r="3909" spans="1:4">
      <c r="A3909" s="5">
        <v>3850</v>
      </c>
      <c r="B3909" s="924"/>
      <c r="D3909" s="2" t="str">
        <f t="shared" si="60"/>
        <v>OK</v>
      </c>
    </row>
    <row r="3910" spans="1:4">
      <c r="A3910" s="5">
        <v>3851</v>
      </c>
      <c r="B3910" s="924"/>
      <c r="D3910" s="2" t="str">
        <f t="shared" si="60"/>
        <v>OK</v>
      </c>
    </row>
    <row r="3911" spans="1:4">
      <c r="A3911" s="5">
        <v>3852</v>
      </c>
      <c r="B3911" s="924"/>
      <c r="D3911" s="2" t="str">
        <f t="shared" si="60"/>
        <v>OK</v>
      </c>
    </row>
    <row r="3912" spans="1:4">
      <c r="A3912" s="5">
        <v>3853</v>
      </c>
      <c r="B3912" s="924"/>
      <c r="D3912" s="2" t="str">
        <f t="shared" si="60"/>
        <v>OK</v>
      </c>
    </row>
    <row r="3913" spans="1:4">
      <c r="A3913" s="5">
        <v>3854</v>
      </c>
      <c r="B3913" s="924"/>
      <c r="D3913" s="2" t="str">
        <f t="shared" si="60"/>
        <v>OK</v>
      </c>
    </row>
    <row r="3914" spans="1:4">
      <c r="A3914" s="5">
        <v>3855</v>
      </c>
      <c r="B3914" s="924"/>
      <c r="D3914" s="2" t="str">
        <f t="shared" si="60"/>
        <v>OK</v>
      </c>
    </row>
    <row r="3915" spans="1:4">
      <c r="A3915" s="5">
        <v>3856</v>
      </c>
      <c r="B3915" s="924"/>
      <c r="D3915" s="2" t="str">
        <f t="shared" si="60"/>
        <v>OK</v>
      </c>
    </row>
    <row r="3916" spans="1:4">
      <c r="A3916" s="5">
        <v>3857</v>
      </c>
      <c r="B3916" s="924"/>
      <c r="D3916" s="2" t="str">
        <f t="shared" si="60"/>
        <v>OK</v>
      </c>
    </row>
    <row r="3917" spans="1:4">
      <c r="A3917" s="5">
        <v>3858</v>
      </c>
      <c r="B3917" s="924"/>
      <c r="D3917" s="2" t="str">
        <f t="shared" si="60"/>
        <v>OK</v>
      </c>
    </row>
    <row r="3918" spans="1:4">
      <c r="A3918" s="5">
        <v>3859</v>
      </c>
      <c r="B3918" s="924"/>
      <c r="D3918" s="2" t="str">
        <f t="shared" si="60"/>
        <v>OK</v>
      </c>
    </row>
    <row r="3919" spans="1:4">
      <c r="A3919" s="5">
        <v>3860</v>
      </c>
      <c r="B3919" s="924"/>
      <c r="D3919" s="2" t="str">
        <f t="shared" si="60"/>
        <v>OK</v>
      </c>
    </row>
    <row r="3920" spans="1:4">
      <c r="A3920" s="5">
        <v>3861</v>
      </c>
      <c r="B3920" s="924"/>
      <c r="D3920" s="2" t="str">
        <f t="shared" si="60"/>
        <v>OK</v>
      </c>
    </row>
    <row r="3921" spans="1:4">
      <c r="A3921" s="5">
        <v>3862</v>
      </c>
      <c r="B3921" s="924"/>
      <c r="D3921" s="2" t="str">
        <f t="shared" si="60"/>
        <v>OK</v>
      </c>
    </row>
    <row r="3922" spans="1:4">
      <c r="A3922" s="5">
        <v>3863</v>
      </c>
      <c r="B3922" s="924"/>
      <c r="D3922" s="2" t="str">
        <f t="shared" si="60"/>
        <v>OK</v>
      </c>
    </row>
    <row r="3923" spans="1:4">
      <c r="A3923" s="5">
        <v>3864</v>
      </c>
      <c r="B3923" s="924"/>
      <c r="D3923" s="2" t="str">
        <f t="shared" si="60"/>
        <v>OK</v>
      </c>
    </row>
    <row r="3924" spans="1:4">
      <c r="A3924" s="5">
        <v>3865</v>
      </c>
      <c r="B3924" s="924"/>
      <c r="D3924" s="2" t="str">
        <f t="shared" si="60"/>
        <v>OK</v>
      </c>
    </row>
    <row r="3925" spans="1:4">
      <c r="A3925" s="5">
        <v>3866</v>
      </c>
      <c r="B3925" s="924"/>
      <c r="D3925" s="2" t="str">
        <f t="shared" si="60"/>
        <v>OK</v>
      </c>
    </row>
    <row r="3926" spans="1:4">
      <c r="A3926" s="5">
        <v>3867</v>
      </c>
      <c r="B3926" s="924"/>
      <c r="D3926" s="2" t="str">
        <f t="shared" si="60"/>
        <v>OK</v>
      </c>
    </row>
    <row r="3927" spans="1:4">
      <c r="A3927" s="5">
        <v>3868</v>
      </c>
      <c r="B3927" s="924"/>
      <c r="D3927" s="2" t="str">
        <f t="shared" si="60"/>
        <v>OK</v>
      </c>
    </row>
    <row r="3928" spans="1:4">
      <c r="A3928" s="5">
        <v>3869</v>
      </c>
      <c r="B3928" s="924"/>
      <c r="D3928" s="2" t="str">
        <f t="shared" si="60"/>
        <v>OK</v>
      </c>
    </row>
    <row r="3929" spans="1:4">
      <c r="A3929" s="5">
        <v>3870</v>
      </c>
      <c r="B3929" s="924"/>
      <c r="D3929" s="2" t="str">
        <f t="shared" si="60"/>
        <v>OK</v>
      </c>
    </row>
    <row r="3930" spans="1:4">
      <c r="A3930" s="5">
        <v>3871</v>
      </c>
      <c r="B3930" s="924"/>
      <c r="D3930" s="2" t="str">
        <f t="shared" si="60"/>
        <v>OK</v>
      </c>
    </row>
    <row r="3931" spans="1:4">
      <c r="A3931" s="5">
        <v>3872</v>
      </c>
      <c r="B3931" s="924"/>
      <c r="D3931" s="2" t="str">
        <f t="shared" si="60"/>
        <v>OK</v>
      </c>
    </row>
    <row r="3932" spans="1:4">
      <c r="A3932" s="5">
        <v>3873</v>
      </c>
      <c r="B3932" s="924"/>
      <c r="D3932" s="2" t="str">
        <f t="shared" si="60"/>
        <v>OK</v>
      </c>
    </row>
    <row r="3933" spans="1:4">
      <c r="A3933" s="5">
        <v>3874</v>
      </c>
      <c r="B3933" s="924"/>
      <c r="D3933" s="2" t="str">
        <f t="shared" si="60"/>
        <v>OK</v>
      </c>
    </row>
    <row r="3934" spans="1:4">
      <c r="A3934" s="5">
        <v>3875</v>
      </c>
      <c r="B3934" s="924"/>
      <c r="D3934" s="2" t="str">
        <f t="shared" si="60"/>
        <v>OK</v>
      </c>
    </row>
    <row r="3935" spans="1:4">
      <c r="A3935" s="5">
        <v>3876</v>
      </c>
      <c r="B3935" s="924"/>
      <c r="D3935" s="2" t="str">
        <f t="shared" si="60"/>
        <v>OK</v>
      </c>
    </row>
    <row r="3936" spans="1:4">
      <c r="A3936" s="5">
        <v>3877</v>
      </c>
      <c r="B3936" s="924"/>
      <c r="D3936" s="2" t="str">
        <f t="shared" si="60"/>
        <v>OK</v>
      </c>
    </row>
    <row r="3937" spans="1:4">
      <c r="A3937" s="5">
        <v>3878</v>
      </c>
      <c r="B3937" s="924"/>
      <c r="D3937" s="2" t="str">
        <f t="shared" si="60"/>
        <v>OK</v>
      </c>
    </row>
    <row r="3938" spans="1:4">
      <c r="A3938" s="5">
        <v>3879</v>
      </c>
      <c r="B3938" s="924"/>
      <c r="D3938" s="2" t="str">
        <f t="shared" si="60"/>
        <v>OK</v>
      </c>
    </row>
    <row r="3939" spans="1:4">
      <c r="A3939" s="5">
        <v>3880</v>
      </c>
      <c r="B3939" s="924"/>
      <c r="D3939" s="2" t="str">
        <f t="shared" si="60"/>
        <v>OK</v>
      </c>
    </row>
    <row r="3940" spans="1:4">
      <c r="A3940" s="5">
        <v>3881</v>
      </c>
      <c r="B3940" s="924"/>
      <c r="D3940" s="2" t="str">
        <f t="shared" si="60"/>
        <v>OK</v>
      </c>
    </row>
    <row r="3941" spans="1:4">
      <c r="A3941" s="5">
        <v>3882</v>
      </c>
      <c r="B3941" s="924"/>
      <c r="D3941" s="2" t="str">
        <f t="shared" si="60"/>
        <v>OK</v>
      </c>
    </row>
    <row r="3942" spans="1:4">
      <c r="A3942" s="5">
        <v>3883</v>
      </c>
      <c r="B3942" s="924"/>
      <c r="D3942" s="2" t="str">
        <f t="shared" si="60"/>
        <v>OK</v>
      </c>
    </row>
    <row r="3943" spans="1:4">
      <c r="A3943" s="5">
        <v>3884</v>
      </c>
      <c r="B3943" s="924"/>
      <c r="D3943" s="2" t="str">
        <f t="shared" si="60"/>
        <v>OK</v>
      </c>
    </row>
    <row r="3944" spans="1:4">
      <c r="A3944" s="5">
        <v>3885</v>
      </c>
      <c r="B3944" s="924"/>
      <c r="D3944" s="2" t="str">
        <f t="shared" si="60"/>
        <v>OK</v>
      </c>
    </row>
    <row r="3945" spans="1:4">
      <c r="A3945" s="5">
        <v>3886</v>
      </c>
      <c r="B3945" s="924"/>
      <c r="D3945" s="2" t="str">
        <f t="shared" si="60"/>
        <v>OK</v>
      </c>
    </row>
    <row r="3946" spans="1:4">
      <c r="A3946" s="5">
        <v>3887</v>
      </c>
      <c r="B3946" s="924"/>
      <c r="D3946" s="2" t="str">
        <f t="shared" si="60"/>
        <v>OK</v>
      </c>
    </row>
    <row r="3947" spans="1:4">
      <c r="A3947" s="5">
        <v>3888</v>
      </c>
      <c r="B3947" s="924"/>
      <c r="D3947" s="2" t="str">
        <f t="shared" si="60"/>
        <v>OK</v>
      </c>
    </row>
    <row r="3948" spans="1:4">
      <c r="A3948" s="5">
        <v>3889</v>
      </c>
      <c r="B3948" s="924"/>
      <c r="D3948" s="2" t="str">
        <f t="shared" si="60"/>
        <v>OK</v>
      </c>
    </row>
    <row r="3949" spans="1:4">
      <c r="A3949" s="5">
        <v>3890</v>
      </c>
      <c r="B3949" s="924"/>
      <c r="D3949" s="2" t="str">
        <f t="shared" si="60"/>
        <v>OK</v>
      </c>
    </row>
    <row r="3950" spans="1:4">
      <c r="A3950" s="5">
        <v>3891</v>
      </c>
      <c r="B3950" s="924"/>
      <c r="D3950" s="2" t="str">
        <f t="shared" si="60"/>
        <v>OK</v>
      </c>
    </row>
    <row r="3951" spans="1:4">
      <c r="A3951" s="5">
        <v>3892</v>
      </c>
      <c r="B3951" s="924"/>
      <c r="D3951" s="2" t="str">
        <f t="shared" si="60"/>
        <v>OK</v>
      </c>
    </row>
    <row r="3952" spans="1:4">
      <c r="A3952" s="5">
        <v>3893</v>
      </c>
      <c r="B3952" s="924"/>
      <c r="D3952" s="2" t="str">
        <f t="shared" si="60"/>
        <v>OK</v>
      </c>
    </row>
    <row r="3953" spans="1:4">
      <c r="A3953" s="5">
        <v>3894</v>
      </c>
      <c r="B3953" s="924"/>
      <c r="D3953" s="2" t="str">
        <f t="shared" si="60"/>
        <v>OK</v>
      </c>
    </row>
    <row r="3954" spans="1:4">
      <c r="A3954" s="5">
        <v>3895</v>
      </c>
      <c r="B3954" s="924"/>
      <c r="D3954" s="2" t="str">
        <f t="shared" si="60"/>
        <v>OK</v>
      </c>
    </row>
    <row r="3955" spans="1:4">
      <c r="A3955" s="5">
        <v>3896</v>
      </c>
      <c r="B3955" s="924"/>
      <c r="D3955" s="2" t="str">
        <f t="shared" si="60"/>
        <v>OK</v>
      </c>
    </row>
    <row r="3956" spans="1:4">
      <c r="A3956" s="5">
        <v>3897</v>
      </c>
      <c r="B3956" s="924"/>
      <c r="D3956" s="2" t="str">
        <f t="shared" si="60"/>
        <v>OK</v>
      </c>
    </row>
    <row r="3957" spans="1:4">
      <c r="A3957" s="5">
        <v>3898</v>
      </c>
      <c r="B3957" s="924"/>
      <c r="D3957" s="2" t="str">
        <f t="shared" si="60"/>
        <v>OK</v>
      </c>
    </row>
    <row r="3958" spans="1:4">
      <c r="A3958" s="5">
        <v>3899</v>
      </c>
      <c r="B3958" s="924"/>
      <c r="D3958" s="2" t="str">
        <f t="shared" si="60"/>
        <v>OK</v>
      </c>
    </row>
    <row r="3959" spans="1:4">
      <c r="A3959" s="5">
        <v>3900</v>
      </c>
      <c r="B3959" s="924"/>
      <c r="D3959" s="2" t="str">
        <f t="shared" si="60"/>
        <v>OK</v>
      </c>
    </row>
    <row r="3960" spans="1:4">
      <c r="A3960" s="5">
        <v>3901</v>
      </c>
      <c r="B3960" s="924"/>
      <c r="D3960" s="2" t="str">
        <f t="shared" si="60"/>
        <v>OK</v>
      </c>
    </row>
    <row r="3961" spans="1:4">
      <c r="A3961" s="5">
        <v>3902</v>
      </c>
      <c r="B3961" s="924"/>
      <c r="D3961" s="2" t="str">
        <f t="shared" si="60"/>
        <v>OK</v>
      </c>
    </row>
    <row r="3962" spans="1:4">
      <c r="A3962" s="5">
        <v>3903</v>
      </c>
      <c r="B3962" s="924"/>
      <c r="D3962" s="2" t="str">
        <f t="shared" si="60"/>
        <v>OK</v>
      </c>
    </row>
    <row r="3963" spans="1:4">
      <c r="A3963" s="5">
        <v>3904</v>
      </c>
      <c r="B3963" s="924"/>
      <c r="D3963" s="2" t="str">
        <f t="shared" si="60"/>
        <v>OK</v>
      </c>
    </row>
    <row r="3964" spans="1:4">
      <c r="A3964" s="5">
        <v>3905</v>
      </c>
      <c r="B3964" s="924"/>
      <c r="D3964" s="2" t="str">
        <f t="shared" si="60"/>
        <v>OK</v>
      </c>
    </row>
    <row r="3965" spans="1:4">
      <c r="A3965" s="5">
        <v>3906</v>
      </c>
      <c r="B3965" s="924"/>
      <c r="D3965" s="2" t="str">
        <f t="shared" ref="D3965:D4028" si="61">IF(ISBLANK(B3965),"OK",IF(A3965-B3965=0,"OK","Error?"))</f>
        <v>OK</v>
      </c>
    </row>
    <row r="3966" spans="1:4">
      <c r="A3966" s="5">
        <v>3907</v>
      </c>
      <c r="B3966" s="924"/>
      <c r="D3966" s="2" t="str">
        <f t="shared" si="61"/>
        <v>OK</v>
      </c>
    </row>
    <row r="3967" spans="1:4">
      <c r="A3967" s="5">
        <v>3908</v>
      </c>
      <c r="B3967" s="924"/>
      <c r="D3967" s="2" t="str">
        <f t="shared" si="61"/>
        <v>OK</v>
      </c>
    </row>
    <row r="3968" spans="1:4">
      <c r="A3968" s="5">
        <v>3909</v>
      </c>
      <c r="B3968" s="924"/>
      <c r="D3968" s="2" t="str">
        <f t="shared" si="61"/>
        <v>OK</v>
      </c>
    </row>
    <row r="3969" spans="1:4">
      <c r="A3969" s="5">
        <v>3910</v>
      </c>
      <c r="B3969" s="924"/>
      <c r="D3969" s="2" t="str">
        <f t="shared" si="61"/>
        <v>OK</v>
      </c>
    </row>
    <row r="3970" spans="1:4">
      <c r="A3970" s="5">
        <v>3911</v>
      </c>
      <c r="B3970" s="924"/>
      <c r="D3970" s="2" t="str">
        <f t="shared" si="61"/>
        <v>OK</v>
      </c>
    </row>
    <row r="3971" spans="1:4">
      <c r="A3971" s="5">
        <v>3912</v>
      </c>
      <c r="B3971" s="924"/>
      <c r="D3971" s="2" t="str">
        <f t="shared" si="61"/>
        <v>OK</v>
      </c>
    </row>
    <row r="3972" spans="1:4">
      <c r="A3972" s="5">
        <v>3913</v>
      </c>
      <c r="B3972" s="924"/>
      <c r="D3972" s="2" t="str">
        <f t="shared" si="61"/>
        <v>OK</v>
      </c>
    </row>
    <row r="3973" spans="1:4">
      <c r="A3973" s="5">
        <v>3914</v>
      </c>
      <c r="B3973" s="924"/>
      <c r="D3973" s="2" t="str">
        <f t="shared" si="61"/>
        <v>OK</v>
      </c>
    </row>
    <row r="3974" spans="1:4">
      <c r="A3974" s="5">
        <v>3915</v>
      </c>
      <c r="B3974" s="924"/>
      <c r="D3974" s="2" t="str">
        <f t="shared" si="61"/>
        <v>OK</v>
      </c>
    </row>
    <row r="3975" spans="1:4">
      <c r="A3975" s="5">
        <v>3916</v>
      </c>
      <c r="B3975" s="924"/>
      <c r="D3975" s="2" t="str">
        <f t="shared" si="61"/>
        <v>OK</v>
      </c>
    </row>
    <row r="3976" spans="1:4">
      <c r="A3976" s="5">
        <v>3917</v>
      </c>
      <c r="B3976" s="924"/>
      <c r="D3976" s="2" t="str">
        <f t="shared" si="61"/>
        <v>OK</v>
      </c>
    </row>
    <row r="3977" spans="1:4">
      <c r="A3977" s="5">
        <v>3918</v>
      </c>
      <c r="B3977" s="924"/>
      <c r="D3977" s="2" t="str">
        <f t="shared" si="61"/>
        <v>OK</v>
      </c>
    </row>
    <row r="3978" spans="1:4">
      <c r="A3978" s="5">
        <v>3919</v>
      </c>
      <c r="B3978" s="924"/>
      <c r="D3978" s="2" t="str">
        <f t="shared" si="61"/>
        <v>OK</v>
      </c>
    </row>
    <row r="3979" spans="1:4">
      <c r="A3979" s="5">
        <v>3920</v>
      </c>
      <c r="B3979" s="924"/>
      <c r="D3979" s="2" t="str">
        <f t="shared" si="61"/>
        <v>OK</v>
      </c>
    </row>
    <row r="3980" spans="1:4">
      <c r="A3980" s="5">
        <v>3921</v>
      </c>
      <c r="B3980" s="924"/>
      <c r="D3980" s="2" t="str">
        <f t="shared" si="61"/>
        <v>OK</v>
      </c>
    </row>
    <row r="3981" spans="1:4">
      <c r="A3981" s="5">
        <v>3922</v>
      </c>
      <c r="B3981" s="924"/>
      <c r="D3981" s="2" t="str">
        <f t="shared" si="61"/>
        <v>OK</v>
      </c>
    </row>
    <row r="3982" spans="1:4">
      <c r="A3982" s="5">
        <v>3923</v>
      </c>
      <c r="B3982" s="924"/>
      <c r="D3982" s="2" t="str">
        <f t="shared" si="61"/>
        <v>OK</v>
      </c>
    </row>
    <row r="3983" spans="1:4">
      <c r="A3983" s="5">
        <v>3924</v>
      </c>
      <c r="B3983" s="924"/>
      <c r="D3983" s="2" t="str">
        <f t="shared" si="61"/>
        <v>OK</v>
      </c>
    </row>
    <row r="3984" spans="1:4">
      <c r="A3984" s="5">
        <v>3925</v>
      </c>
      <c r="B3984" s="924"/>
      <c r="D3984" s="2" t="str">
        <f t="shared" si="61"/>
        <v>OK</v>
      </c>
    </row>
    <row r="3985" spans="1:4">
      <c r="A3985" s="5">
        <v>3926</v>
      </c>
      <c r="B3985" s="924"/>
      <c r="D3985" s="2" t="str">
        <f t="shared" si="61"/>
        <v>OK</v>
      </c>
    </row>
    <row r="3986" spans="1:4">
      <c r="A3986" s="5">
        <v>3927</v>
      </c>
      <c r="B3986" s="924"/>
      <c r="D3986" s="2" t="str">
        <f t="shared" si="61"/>
        <v>OK</v>
      </c>
    </row>
    <row r="3987" spans="1:4">
      <c r="A3987" s="5">
        <v>3928</v>
      </c>
      <c r="B3987" s="924"/>
      <c r="D3987" s="2" t="str">
        <f t="shared" si="61"/>
        <v>OK</v>
      </c>
    </row>
    <row r="3988" spans="1:4">
      <c r="A3988" s="5">
        <v>3929</v>
      </c>
      <c r="B3988" s="924"/>
      <c r="D3988" s="2" t="str">
        <f t="shared" si="61"/>
        <v>OK</v>
      </c>
    </row>
    <row r="3989" spans="1:4">
      <c r="A3989" s="5">
        <v>3930</v>
      </c>
      <c r="B3989" s="924"/>
      <c r="D3989" s="2" t="str">
        <f t="shared" si="61"/>
        <v>OK</v>
      </c>
    </row>
    <row r="3990" spans="1:4">
      <c r="A3990" s="5">
        <v>3931</v>
      </c>
      <c r="B3990" s="924"/>
      <c r="D3990" s="2" t="str">
        <f t="shared" si="61"/>
        <v>OK</v>
      </c>
    </row>
    <row r="3991" spans="1:4">
      <c r="A3991" s="5">
        <v>3932</v>
      </c>
      <c r="B3991" s="924"/>
      <c r="D3991" s="2" t="str">
        <f t="shared" si="61"/>
        <v>OK</v>
      </c>
    </row>
    <row r="3992" spans="1:4">
      <c r="A3992" s="5">
        <v>3933</v>
      </c>
      <c r="B3992" s="924"/>
      <c r="D3992" s="2" t="str">
        <f t="shared" si="61"/>
        <v>OK</v>
      </c>
    </row>
    <row r="3993" spans="1:4">
      <c r="A3993" s="5">
        <v>3934</v>
      </c>
      <c r="B3993" s="924"/>
      <c r="D3993" s="2" t="str">
        <f t="shared" si="61"/>
        <v>OK</v>
      </c>
    </row>
    <row r="3994" spans="1:4">
      <c r="A3994" s="5">
        <v>3935</v>
      </c>
      <c r="B3994" s="924"/>
      <c r="D3994" s="2" t="str">
        <f t="shared" si="61"/>
        <v>OK</v>
      </c>
    </row>
    <row r="3995" spans="1:4">
      <c r="A3995" s="5">
        <v>3936</v>
      </c>
      <c r="B3995" s="924"/>
      <c r="D3995" s="2" t="str">
        <f t="shared" si="61"/>
        <v>OK</v>
      </c>
    </row>
    <row r="3996" spans="1:4">
      <c r="A3996" s="5">
        <v>3937</v>
      </c>
      <c r="B3996" s="924"/>
      <c r="D3996" s="2" t="str">
        <f t="shared" si="61"/>
        <v>OK</v>
      </c>
    </row>
    <row r="3997" spans="1:4">
      <c r="A3997" s="5">
        <v>3938</v>
      </c>
      <c r="B3997" s="924"/>
      <c r="D3997" s="2" t="str">
        <f t="shared" si="61"/>
        <v>OK</v>
      </c>
    </row>
    <row r="3998" spans="1:4">
      <c r="A3998" s="5">
        <v>3939</v>
      </c>
      <c r="B3998" s="924"/>
      <c r="D3998" s="2" t="str">
        <f t="shared" si="61"/>
        <v>OK</v>
      </c>
    </row>
    <row r="3999" spans="1:4">
      <c r="A3999" s="5">
        <v>3940</v>
      </c>
      <c r="B3999" s="924"/>
      <c r="D3999" s="2" t="str">
        <f t="shared" si="61"/>
        <v>OK</v>
      </c>
    </row>
    <row r="4000" spans="1:4">
      <c r="A4000" s="5">
        <v>3941</v>
      </c>
      <c r="B4000" s="924"/>
      <c r="D4000" s="2" t="str">
        <f t="shared" si="61"/>
        <v>OK</v>
      </c>
    </row>
    <row r="4001" spans="1:4">
      <c r="A4001" s="5">
        <v>3942</v>
      </c>
      <c r="B4001" s="924"/>
      <c r="D4001" s="2" t="str">
        <f t="shared" si="61"/>
        <v>OK</v>
      </c>
    </row>
    <row r="4002" spans="1:4">
      <c r="A4002" s="5">
        <v>3943</v>
      </c>
      <c r="B4002" s="924"/>
      <c r="D4002" s="2" t="str">
        <f t="shared" si="61"/>
        <v>OK</v>
      </c>
    </row>
    <row r="4003" spans="1:4">
      <c r="A4003" s="5">
        <v>3944</v>
      </c>
      <c r="B4003" s="924"/>
      <c r="D4003" s="2" t="str">
        <f t="shared" si="61"/>
        <v>OK</v>
      </c>
    </row>
    <row r="4004" spans="1:4">
      <c r="A4004" s="5">
        <v>3945</v>
      </c>
      <c r="B4004" s="924"/>
      <c r="D4004" s="2" t="str">
        <f t="shared" si="61"/>
        <v>OK</v>
      </c>
    </row>
    <row r="4005" spans="1:4">
      <c r="A4005" s="5">
        <v>3946</v>
      </c>
      <c r="B4005" s="924"/>
      <c r="D4005" s="2" t="str">
        <f t="shared" si="61"/>
        <v>OK</v>
      </c>
    </row>
    <row r="4006" spans="1:4">
      <c r="A4006" s="5">
        <v>3947</v>
      </c>
      <c r="B4006" s="924"/>
      <c r="D4006" s="2" t="str">
        <f t="shared" si="61"/>
        <v>OK</v>
      </c>
    </row>
    <row r="4007" spans="1:4">
      <c r="A4007" s="5">
        <v>3948</v>
      </c>
      <c r="B4007" s="924"/>
      <c r="D4007" s="2" t="str">
        <f t="shared" si="61"/>
        <v>OK</v>
      </c>
    </row>
    <row r="4008" spans="1:4">
      <c r="A4008" s="5">
        <v>3949</v>
      </c>
      <c r="B4008" s="924"/>
      <c r="D4008" s="2" t="str">
        <f t="shared" si="61"/>
        <v>OK</v>
      </c>
    </row>
    <row r="4009" spans="1:4">
      <c r="A4009" s="5">
        <v>3950</v>
      </c>
      <c r="B4009" s="924"/>
      <c r="D4009" s="2" t="str">
        <f t="shared" si="61"/>
        <v>OK</v>
      </c>
    </row>
    <row r="4010" spans="1:4">
      <c r="A4010" s="5">
        <v>3951</v>
      </c>
      <c r="B4010" s="924"/>
      <c r="D4010" s="2" t="str">
        <f t="shared" si="61"/>
        <v>OK</v>
      </c>
    </row>
    <row r="4011" spans="1:4">
      <c r="A4011" s="5">
        <v>3952</v>
      </c>
      <c r="B4011" s="924"/>
      <c r="D4011" s="2" t="str">
        <f t="shared" si="61"/>
        <v>OK</v>
      </c>
    </row>
    <row r="4012" spans="1:4">
      <c r="A4012" s="5">
        <v>3953</v>
      </c>
      <c r="B4012" s="924"/>
      <c r="D4012" s="2" t="str">
        <f t="shared" si="61"/>
        <v>OK</v>
      </c>
    </row>
    <row r="4013" spans="1:4">
      <c r="A4013" s="5">
        <v>3954</v>
      </c>
      <c r="B4013" s="924"/>
      <c r="D4013" s="2" t="str">
        <f t="shared" si="61"/>
        <v>OK</v>
      </c>
    </row>
    <row r="4014" spans="1:4">
      <c r="A4014" s="5">
        <v>3955</v>
      </c>
      <c r="B4014" s="924"/>
      <c r="D4014" s="2" t="str">
        <f t="shared" si="61"/>
        <v>OK</v>
      </c>
    </row>
    <row r="4015" spans="1:4">
      <c r="A4015" s="5">
        <v>3956</v>
      </c>
      <c r="B4015" s="924"/>
      <c r="D4015" s="2" t="str">
        <f t="shared" si="61"/>
        <v>OK</v>
      </c>
    </row>
    <row r="4016" spans="1:4">
      <c r="A4016" s="5">
        <v>3957</v>
      </c>
      <c r="B4016" s="924"/>
      <c r="D4016" s="2" t="str">
        <f t="shared" si="61"/>
        <v>OK</v>
      </c>
    </row>
    <row r="4017" spans="1:4">
      <c r="A4017" s="5">
        <v>3958</v>
      </c>
      <c r="B4017" s="924"/>
      <c r="D4017" s="2" t="str">
        <f t="shared" si="61"/>
        <v>OK</v>
      </c>
    </row>
    <row r="4018" spans="1:4">
      <c r="A4018" s="5">
        <v>3959</v>
      </c>
      <c r="B4018" s="924"/>
      <c r="D4018" s="2" t="str">
        <f t="shared" si="61"/>
        <v>OK</v>
      </c>
    </row>
    <row r="4019" spans="1:4">
      <c r="A4019" s="5">
        <v>3960</v>
      </c>
      <c r="B4019" s="924"/>
      <c r="D4019" s="2" t="str">
        <f t="shared" si="61"/>
        <v>OK</v>
      </c>
    </row>
    <row r="4020" spans="1:4">
      <c r="A4020" s="5">
        <v>3961</v>
      </c>
      <c r="B4020" s="924"/>
      <c r="D4020" s="2" t="str">
        <f t="shared" si="61"/>
        <v>OK</v>
      </c>
    </row>
    <row r="4021" spans="1:4">
      <c r="A4021" s="5">
        <v>3962</v>
      </c>
      <c r="B4021" s="924"/>
      <c r="D4021" s="2" t="str">
        <f t="shared" si="61"/>
        <v>OK</v>
      </c>
    </row>
    <row r="4022" spans="1:4">
      <c r="A4022" s="5">
        <v>3963</v>
      </c>
      <c r="B4022" s="924"/>
      <c r="D4022" s="2" t="str">
        <f t="shared" si="61"/>
        <v>OK</v>
      </c>
    </row>
    <row r="4023" spans="1:4">
      <c r="A4023" s="5">
        <v>3964</v>
      </c>
      <c r="B4023" s="924"/>
      <c r="D4023" s="2" t="str">
        <f t="shared" si="61"/>
        <v>OK</v>
      </c>
    </row>
    <row r="4024" spans="1:4">
      <c r="A4024" s="5">
        <v>3965</v>
      </c>
      <c r="B4024" s="924"/>
      <c r="D4024" s="2" t="str">
        <f t="shared" si="61"/>
        <v>OK</v>
      </c>
    </row>
    <row r="4025" spans="1:4">
      <c r="A4025" s="5">
        <v>3966</v>
      </c>
      <c r="B4025" s="924"/>
      <c r="D4025" s="2" t="str">
        <f t="shared" si="61"/>
        <v>OK</v>
      </c>
    </row>
    <row r="4026" spans="1:4">
      <c r="A4026" s="5">
        <v>3967</v>
      </c>
      <c r="B4026" s="924"/>
      <c r="D4026" s="2" t="str">
        <f t="shared" si="61"/>
        <v>OK</v>
      </c>
    </row>
    <row r="4027" spans="1:4">
      <c r="A4027" s="5">
        <v>3968</v>
      </c>
      <c r="B4027" s="924"/>
      <c r="D4027" s="2" t="str">
        <f t="shared" si="61"/>
        <v>OK</v>
      </c>
    </row>
    <row r="4028" spans="1:4">
      <c r="A4028" s="5">
        <v>3969</v>
      </c>
      <c r="B4028" s="924"/>
      <c r="D4028" s="2" t="str">
        <f t="shared" si="61"/>
        <v>OK</v>
      </c>
    </row>
    <row r="4029" spans="1:4">
      <c r="A4029" s="5">
        <v>3970</v>
      </c>
      <c r="B4029" s="924"/>
      <c r="D4029" s="2" t="str">
        <f t="shared" ref="D4029:D4092" si="62">IF(ISBLANK(B4029),"OK",IF(A4029-B4029=0,"OK","Error?"))</f>
        <v>OK</v>
      </c>
    </row>
    <row r="4030" spans="1:4">
      <c r="A4030" s="5">
        <v>3971</v>
      </c>
      <c r="B4030" s="924"/>
      <c r="D4030" s="2" t="str">
        <f t="shared" si="62"/>
        <v>OK</v>
      </c>
    </row>
    <row r="4031" spans="1:4">
      <c r="A4031" s="5">
        <v>3972</v>
      </c>
      <c r="B4031" s="924"/>
      <c r="D4031" s="2" t="str">
        <f t="shared" si="62"/>
        <v>OK</v>
      </c>
    </row>
    <row r="4032" spans="1:4">
      <c r="A4032" s="5">
        <v>3973</v>
      </c>
      <c r="B4032" s="924"/>
      <c r="D4032" s="2" t="str">
        <f t="shared" si="62"/>
        <v>OK</v>
      </c>
    </row>
    <row r="4033" spans="1:4">
      <c r="A4033" s="5">
        <v>3974</v>
      </c>
      <c r="B4033" s="924"/>
      <c r="D4033" s="2" t="str">
        <f t="shared" si="62"/>
        <v>OK</v>
      </c>
    </row>
    <row r="4034" spans="1:4">
      <c r="A4034" s="5">
        <v>3975</v>
      </c>
      <c r="B4034" s="924"/>
      <c r="D4034" s="2" t="str">
        <f t="shared" si="62"/>
        <v>OK</v>
      </c>
    </row>
    <row r="4035" spans="1:4">
      <c r="A4035" s="5">
        <v>3976</v>
      </c>
      <c r="B4035" s="924"/>
      <c r="D4035" s="2" t="str">
        <f t="shared" si="62"/>
        <v>OK</v>
      </c>
    </row>
    <row r="4036" spans="1:4">
      <c r="A4036" s="5">
        <v>3977</v>
      </c>
      <c r="B4036" s="924"/>
      <c r="D4036" s="2" t="str">
        <f t="shared" si="62"/>
        <v>OK</v>
      </c>
    </row>
    <row r="4037" spans="1:4">
      <c r="A4037" s="5">
        <v>3978</v>
      </c>
      <c r="B4037" s="924"/>
      <c r="D4037" s="2" t="str">
        <f t="shared" si="62"/>
        <v>OK</v>
      </c>
    </row>
    <row r="4038" spans="1:4">
      <c r="A4038" s="5">
        <v>3979</v>
      </c>
      <c r="B4038" s="924"/>
      <c r="D4038" s="2" t="str">
        <f t="shared" si="62"/>
        <v>OK</v>
      </c>
    </row>
    <row r="4039" spans="1:4">
      <c r="A4039" s="5">
        <v>3980</v>
      </c>
      <c r="B4039" s="924"/>
      <c r="D4039" s="2" t="str">
        <f t="shared" si="62"/>
        <v>OK</v>
      </c>
    </row>
    <row r="4040" spans="1:4">
      <c r="A4040" s="5">
        <v>3981</v>
      </c>
      <c r="B4040" s="924"/>
      <c r="D4040" s="2" t="str">
        <f t="shared" si="62"/>
        <v>OK</v>
      </c>
    </row>
    <row r="4041" spans="1:4">
      <c r="A4041" s="5">
        <v>3982</v>
      </c>
      <c r="B4041" s="924"/>
      <c r="D4041" s="2" t="str">
        <f t="shared" si="62"/>
        <v>OK</v>
      </c>
    </row>
    <row r="4042" spans="1:4">
      <c r="A4042" s="5">
        <v>3983</v>
      </c>
      <c r="B4042" s="924"/>
      <c r="D4042" s="2" t="str">
        <f t="shared" si="62"/>
        <v>OK</v>
      </c>
    </row>
    <row r="4043" spans="1:4">
      <c r="A4043" s="5">
        <v>3984</v>
      </c>
      <c r="B4043" s="924"/>
      <c r="D4043" s="2" t="str">
        <f t="shared" si="62"/>
        <v>OK</v>
      </c>
    </row>
    <row r="4044" spans="1:4">
      <c r="A4044" s="5">
        <v>3985</v>
      </c>
      <c r="B4044" s="924"/>
      <c r="D4044" s="2" t="str">
        <f t="shared" si="62"/>
        <v>OK</v>
      </c>
    </row>
    <row r="4045" spans="1:4">
      <c r="A4045" s="5">
        <v>3986</v>
      </c>
      <c r="B4045" s="924"/>
      <c r="D4045" s="2" t="str">
        <f t="shared" si="62"/>
        <v>OK</v>
      </c>
    </row>
    <row r="4046" spans="1:4">
      <c r="A4046" s="5">
        <v>3987</v>
      </c>
      <c r="B4046" s="924"/>
      <c r="D4046" s="2" t="str">
        <f t="shared" si="62"/>
        <v>OK</v>
      </c>
    </row>
    <row r="4047" spans="1:4">
      <c r="A4047" s="5">
        <v>3988</v>
      </c>
      <c r="B4047" s="924"/>
      <c r="D4047" s="2" t="str">
        <f t="shared" si="62"/>
        <v>OK</v>
      </c>
    </row>
    <row r="4048" spans="1:4">
      <c r="A4048" s="5">
        <v>3989</v>
      </c>
      <c r="B4048" s="924"/>
      <c r="D4048" s="2" t="str">
        <f t="shared" si="62"/>
        <v>OK</v>
      </c>
    </row>
    <row r="4049" spans="1:4">
      <c r="A4049" s="5">
        <v>3990</v>
      </c>
      <c r="B4049" s="924"/>
      <c r="D4049" s="2" t="str">
        <f t="shared" si="62"/>
        <v>OK</v>
      </c>
    </row>
    <row r="4050" spans="1:4">
      <c r="A4050" s="5">
        <v>3991</v>
      </c>
      <c r="B4050" s="924"/>
      <c r="D4050" s="2" t="str">
        <f t="shared" si="62"/>
        <v>OK</v>
      </c>
    </row>
    <row r="4051" spans="1:4">
      <c r="A4051" s="5">
        <v>3992</v>
      </c>
      <c r="B4051" s="924"/>
      <c r="D4051" s="2" t="str">
        <f t="shared" si="62"/>
        <v>OK</v>
      </c>
    </row>
    <row r="4052" spans="1:4">
      <c r="A4052" s="5">
        <v>3993</v>
      </c>
      <c r="B4052" s="924"/>
      <c r="D4052" s="2" t="str">
        <f t="shared" si="62"/>
        <v>OK</v>
      </c>
    </row>
    <row r="4053" spans="1:4">
      <c r="A4053" s="5">
        <v>3994</v>
      </c>
      <c r="B4053" s="924"/>
      <c r="D4053" s="2" t="str">
        <f t="shared" si="62"/>
        <v>OK</v>
      </c>
    </row>
    <row r="4054" spans="1:4">
      <c r="A4054" s="5">
        <v>3995</v>
      </c>
      <c r="B4054" s="924"/>
      <c r="D4054" s="2" t="str">
        <f t="shared" si="62"/>
        <v>OK</v>
      </c>
    </row>
    <row r="4055" spans="1:4">
      <c r="A4055" s="5">
        <v>3996</v>
      </c>
      <c r="B4055" s="924"/>
      <c r="D4055" s="2" t="str">
        <f t="shared" si="62"/>
        <v>OK</v>
      </c>
    </row>
    <row r="4056" spans="1:4">
      <c r="A4056" s="5">
        <v>3997</v>
      </c>
      <c r="B4056" s="924"/>
      <c r="D4056" s="2" t="str">
        <f t="shared" si="62"/>
        <v>OK</v>
      </c>
    </row>
    <row r="4057" spans="1:4">
      <c r="A4057" s="5">
        <v>3998</v>
      </c>
      <c r="B4057" s="924"/>
      <c r="D4057" s="2" t="str">
        <f t="shared" si="62"/>
        <v>OK</v>
      </c>
    </row>
    <row r="4058" spans="1:4">
      <c r="A4058" s="5">
        <v>3999</v>
      </c>
      <c r="B4058" s="924"/>
      <c r="D4058" s="2" t="str">
        <f t="shared" si="62"/>
        <v>OK</v>
      </c>
    </row>
    <row r="4059" spans="1:4">
      <c r="A4059" s="5">
        <v>4000</v>
      </c>
      <c r="B4059" s="924"/>
      <c r="D4059" s="2" t="str">
        <f t="shared" si="62"/>
        <v>OK</v>
      </c>
    </row>
    <row r="4060" spans="1:4">
      <c r="A4060" s="5">
        <v>4001</v>
      </c>
      <c r="B4060" s="924"/>
      <c r="D4060" s="2" t="str">
        <f t="shared" si="62"/>
        <v>OK</v>
      </c>
    </row>
    <row r="4061" spans="1:4">
      <c r="A4061" s="5">
        <v>4002</v>
      </c>
      <c r="B4061" s="924"/>
      <c r="D4061" s="2" t="str">
        <f t="shared" si="62"/>
        <v>OK</v>
      </c>
    </row>
    <row r="4062" spans="1:4">
      <c r="A4062" s="5">
        <v>4003</v>
      </c>
      <c r="B4062" s="924"/>
      <c r="D4062" s="2" t="str">
        <f t="shared" si="62"/>
        <v>OK</v>
      </c>
    </row>
    <row r="4063" spans="1:4">
      <c r="A4063" s="5">
        <v>4004</v>
      </c>
      <c r="B4063" s="924"/>
      <c r="D4063" s="2" t="str">
        <f t="shared" si="62"/>
        <v>OK</v>
      </c>
    </row>
    <row r="4064" spans="1:4">
      <c r="A4064" s="5">
        <v>4005</v>
      </c>
      <c r="B4064" s="924"/>
      <c r="D4064" s="2" t="str">
        <f t="shared" si="62"/>
        <v>OK</v>
      </c>
    </row>
    <row r="4065" spans="1:4">
      <c r="A4065" s="5">
        <v>4006</v>
      </c>
      <c r="B4065" s="924"/>
      <c r="D4065" s="2" t="str">
        <f t="shared" si="62"/>
        <v>OK</v>
      </c>
    </row>
    <row r="4066" spans="1:4">
      <c r="A4066" s="5">
        <v>4007</v>
      </c>
      <c r="B4066" s="924"/>
      <c r="D4066" s="2" t="str">
        <f t="shared" si="62"/>
        <v>OK</v>
      </c>
    </row>
    <row r="4067" spans="1:4">
      <c r="A4067" s="5">
        <v>4008</v>
      </c>
      <c r="B4067" s="924"/>
      <c r="D4067" s="2" t="str">
        <f t="shared" si="62"/>
        <v>OK</v>
      </c>
    </row>
    <row r="4068" spans="1:4">
      <c r="A4068" s="5">
        <v>4009</v>
      </c>
      <c r="B4068" s="924"/>
      <c r="D4068" s="2" t="str">
        <f t="shared" si="62"/>
        <v>OK</v>
      </c>
    </row>
    <row r="4069" spans="1:4">
      <c r="A4069" s="5">
        <v>4010</v>
      </c>
      <c r="B4069" s="924"/>
      <c r="D4069" s="2" t="str">
        <f t="shared" si="62"/>
        <v>OK</v>
      </c>
    </row>
    <row r="4070" spans="1:4">
      <c r="A4070" s="5">
        <v>4011</v>
      </c>
      <c r="B4070" s="924"/>
      <c r="D4070" s="2" t="str">
        <f t="shared" si="62"/>
        <v>OK</v>
      </c>
    </row>
    <row r="4071" spans="1:4">
      <c r="A4071" s="5">
        <v>4012</v>
      </c>
      <c r="B4071" s="924"/>
      <c r="D4071" s="2" t="str">
        <f t="shared" si="62"/>
        <v>OK</v>
      </c>
    </row>
    <row r="4072" spans="1:4">
      <c r="A4072">
        <v>4013</v>
      </c>
      <c r="B4072" s="924">
        <f>'Expenditures 16-24'!C124</f>
        <v>0</v>
      </c>
      <c r="D4072" s="2" t="str">
        <f t="shared" si="62"/>
        <v>Error?</v>
      </c>
    </row>
    <row r="4073" spans="1:4">
      <c r="A4073">
        <v>4014</v>
      </c>
      <c r="B4073" s="924">
        <f>'Expenditures 16-24'!D124</f>
        <v>0</v>
      </c>
      <c r="D4073" s="2" t="str">
        <f t="shared" si="62"/>
        <v>Error?</v>
      </c>
    </row>
    <row r="4074" spans="1:4">
      <c r="A4074">
        <v>4015</v>
      </c>
      <c r="B4074" s="924">
        <f>'Expenditures 16-24'!E124</f>
        <v>0</v>
      </c>
      <c r="D4074" s="2" t="str">
        <f t="shared" si="62"/>
        <v>Error?</v>
      </c>
    </row>
    <row r="4075" spans="1:4">
      <c r="A4075">
        <v>4016</v>
      </c>
      <c r="B4075" s="924">
        <f>'Expenditures 16-24'!F124</f>
        <v>0</v>
      </c>
      <c r="D4075" s="2" t="str">
        <f t="shared" si="62"/>
        <v>Error?</v>
      </c>
    </row>
    <row r="4076" spans="1:4">
      <c r="A4076">
        <v>4017</v>
      </c>
      <c r="B4076" s="924">
        <f>'Expenditures 16-24'!G124</f>
        <v>0</v>
      </c>
      <c r="D4076" s="2" t="str">
        <f t="shared" si="62"/>
        <v>Error?</v>
      </c>
    </row>
    <row r="4077" spans="1:4">
      <c r="A4077">
        <v>4018</v>
      </c>
      <c r="B4077" s="924">
        <f>'Expenditures 16-24'!H124</f>
        <v>0</v>
      </c>
      <c r="D4077" s="2" t="str">
        <f t="shared" si="62"/>
        <v>Error?</v>
      </c>
    </row>
    <row r="4078" spans="1:4">
      <c r="A4078">
        <v>4019</v>
      </c>
      <c r="B4078" s="924">
        <f>'Expenditures 16-24'!K124</f>
        <v>0</v>
      </c>
      <c r="D4078" s="2" t="str">
        <f t="shared" si="62"/>
        <v>Error?</v>
      </c>
    </row>
    <row r="4079" spans="1:4">
      <c r="A4079">
        <v>4020</v>
      </c>
      <c r="B4079" s="924">
        <f>'Expenditures 16-24'!C184</f>
        <v>0</v>
      </c>
      <c r="D4079" s="2" t="str">
        <f t="shared" si="62"/>
        <v>Error?</v>
      </c>
    </row>
    <row r="4080" spans="1:4">
      <c r="A4080">
        <v>4021</v>
      </c>
      <c r="B4080" s="924">
        <f>'Expenditures 16-24'!D184</f>
        <v>0</v>
      </c>
      <c r="C4080" s="2" t="s">
        <v>512</v>
      </c>
      <c r="D4080" s="2" t="str">
        <f t="shared" si="62"/>
        <v>Error?</v>
      </c>
    </row>
    <row r="4081" spans="1:4">
      <c r="A4081">
        <v>4022</v>
      </c>
      <c r="B4081" s="924">
        <f>'Expenditures 16-24'!E184</f>
        <v>0</v>
      </c>
      <c r="D4081" s="2" t="str">
        <f t="shared" si="62"/>
        <v>Error?</v>
      </c>
    </row>
    <row r="4082" spans="1:4">
      <c r="A4082">
        <v>4023</v>
      </c>
      <c r="B4082" s="924">
        <f>'Expenditures 16-24'!F184</f>
        <v>0</v>
      </c>
      <c r="D4082" s="2" t="str">
        <f t="shared" si="62"/>
        <v>Error?</v>
      </c>
    </row>
    <row r="4083" spans="1:4">
      <c r="A4083">
        <v>4024</v>
      </c>
      <c r="B4083" s="924">
        <f>'Expenditures 16-24'!G184</f>
        <v>0</v>
      </c>
      <c r="D4083" s="2" t="str">
        <f t="shared" si="62"/>
        <v>Error?</v>
      </c>
    </row>
    <row r="4084" spans="1:4">
      <c r="A4084">
        <v>4025</v>
      </c>
      <c r="B4084" s="924">
        <f>'Expenditures 16-24'!H184</f>
        <v>0</v>
      </c>
      <c r="D4084" s="2" t="str">
        <f t="shared" si="62"/>
        <v>Error?</v>
      </c>
    </row>
    <row r="4085" spans="1:4">
      <c r="A4085">
        <v>4026</v>
      </c>
      <c r="B4085" s="924">
        <f>'Expenditures 16-24'!K184</f>
        <v>0</v>
      </c>
      <c r="D4085" s="2" t="str">
        <f t="shared" si="62"/>
        <v>Error?</v>
      </c>
    </row>
    <row r="4086" spans="1:4">
      <c r="A4086" s="5">
        <v>4027</v>
      </c>
      <c r="B4086" s="924"/>
      <c r="D4086" s="2" t="str">
        <f t="shared" si="62"/>
        <v>OK</v>
      </c>
    </row>
    <row r="4087" spans="1:4">
      <c r="A4087" s="5">
        <v>4028</v>
      </c>
      <c r="B4087" s="924"/>
      <c r="C4087" s="2" t="s">
        <v>512</v>
      </c>
      <c r="D4087" s="2" t="str">
        <f t="shared" si="62"/>
        <v>OK</v>
      </c>
    </row>
    <row r="4088" spans="1:4">
      <c r="A4088" s="5">
        <v>4029</v>
      </c>
      <c r="B4088" s="924"/>
      <c r="D4088" s="2" t="str">
        <f t="shared" si="62"/>
        <v>OK</v>
      </c>
    </row>
    <row r="4089" spans="1:4">
      <c r="A4089" s="5">
        <v>4030</v>
      </c>
      <c r="B4089" s="924"/>
      <c r="D4089" s="2" t="str">
        <f t="shared" si="62"/>
        <v>OK</v>
      </c>
    </row>
    <row r="4090" spans="1:4">
      <c r="A4090" s="5">
        <v>4031</v>
      </c>
      <c r="B4090" s="924"/>
      <c r="D4090" s="2" t="str">
        <f t="shared" si="62"/>
        <v>OK</v>
      </c>
    </row>
    <row r="4091" spans="1:4">
      <c r="A4091" s="5">
        <v>4032</v>
      </c>
      <c r="B4091" s="924"/>
      <c r="D4091" s="2" t="str">
        <f t="shared" si="62"/>
        <v>OK</v>
      </c>
    </row>
    <row r="4092" spans="1:4">
      <c r="A4092" s="5">
        <v>4033</v>
      </c>
      <c r="B4092" s="924"/>
      <c r="D4092" s="2" t="str">
        <f t="shared" si="62"/>
        <v>OK</v>
      </c>
    </row>
    <row r="4093" spans="1:4">
      <c r="A4093" s="5">
        <v>4034</v>
      </c>
      <c r="B4093" s="924"/>
      <c r="D4093" s="2" t="str">
        <f t="shared" ref="D4093:D4156" si="63">IF(ISBLANK(B4093),"OK",IF(A4093-B4093=0,"OK","Error?"))</f>
        <v>OK</v>
      </c>
    </row>
    <row r="4094" spans="1:4">
      <c r="A4094" s="5">
        <v>4035</v>
      </c>
      <c r="B4094" s="924"/>
      <c r="D4094" s="2" t="str">
        <f t="shared" si="63"/>
        <v>OK</v>
      </c>
    </row>
    <row r="4095" spans="1:4">
      <c r="A4095" s="5">
        <v>4036</v>
      </c>
      <c r="B4095" s="924"/>
      <c r="D4095" s="2" t="str">
        <f t="shared" si="63"/>
        <v>OK</v>
      </c>
    </row>
    <row r="4096" spans="1:4">
      <c r="A4096" s="5">
        <v>4037</v>
      </c>
      <c r="B4096" s="924"/>
      <c r="D4096" s="2" t="str">
        <f t="shared" si="63"/>
        <v>OK</v>
      </c>
    </row>
    <row r="4097" spans="1:4">
      <c r="A4097">
        <v>4038</v>
      </c>
      <c r="B4097" s="924">
        <f>'Expenditures 16-24'!K304</f>
        <v>0</v>
      </c>
      <c r="D4097" s="2" t="str">
        <f t="shared" si="63"/>
        <v>Error?</v>
      </c>
    </row>
    <row r="4098" spans="1:4">
      <c r="A4098">
        <v>4039</v>
      </c>
      <c r="B4098" s="924">
        <f>'Expenditures 16-24'!K305</f>
        <v>0</v>
      </c>
      <c r="C4098" s="2" t="s">
        <v>512</v>
      </c>
      <c r="D4098" s="2" t="str">
        <f t="shared" si="63"/>
        <v>Error?</v>
      </c>
    </row>
    <row r="4099" spans="1:4">
      <c r="A4099" s="5">
        <v>4040</v>
      </c>
      <c r="B4099" s="924"/>
      <c r="C4099" s="2" t="s">
        <v>512</v>
      </c>
      <c r="D4099" s="2" t="str">
        <f t="shared" si="63"/>
        <v>OK</v>
      </c>
    </row>
    <row r="4100" spans="1:4">
      <c r="A4100">
        <v>4041</v>
      </c>
      <c r="B4100" s="924">
        <f>'Tax Sched 25'!B17</f>
        <v>0</v>
      </c>
      <c r="C4100" s="2" t="s">
        <v>512</v>
      </c>
      <c r="D4100" s="2" t="str">
        <f t="shared" si="63"/>
        <v>Error?</v>
      </c>
    </row>
    <row r="4101" spans="1:4">
      <c r="A4101">
        <v>4042</v>
      </c>
      <c r="B4101" s="924">
        <f>'Tax Sched 25'!B18</f>
        <v>0</v>
      </c>
      <c r="C4101" s="2" t="s">
        <v>512</v>
      </c>
      <c r="D4101" s="2" t="str">
        <f t="shared" si="63"/>
        <v>Error?</v>
      </c>
    </row>
    <row r="4102" spans="1:4">
      <c r="A4102">
        <v>4043</v>
      </c>
      <c r="B4102" s="924">
        <f>'Tax Sched 25'!D17</f>
        <v>0</v>
      </c>
      <c r="C4102" s="2" t="s">
        <v>512</v>
      </c>
      <c r="D4102" s="2" t="str">
        <f t="shared" si="63"/>
        <v>Error?</v>
      </c>
    </row>
    <row r="4103" spans="1:4">
      <c r="A4103">
        <v>4044</v>
      </c>
      <c r="B4103" s="924">
        <f>'Tax Sched 25'!D18</f>
        <v>0</v>
      </c>
      <c r="C4103" s="2" t="s">
        <v>512</v>
      </c>
      <c r="D4103" s="2" t="str">
        <f t="shared" si="63"/>
        <v>Error?</v>
      </c>
    </row>
    <row r="4104" spans="1:4">
      <c r="A4104">
        <v>4045</v>
      </c>
      <c r="B4104" s="924">
        <f>'Tax Sched 25'!C17</f>
        <v>0</v>
      </c>
      <c r="C4104" s="2" t="s">
        <v>512</v>
      </c>
      <c r="D4104" s="2" t="str">
        <f t="shared" si="63"/>
        <v>Error?</v>
      </c>
    </row>
    <row r="4105" spans="1:4">
      <c r="A4105">
        <v>4046</v>
      </c>
      <c r="B4105" s="924">
        <f>'Tax Sched 25'!C18</f>
        <v>0</v>
      </c>
      <c r="C4105" s="2" t="s">
        <v>512</v>
      </c>
      <c r="D4105" s="2" t="str">
        <f t="shared" si="63"/>
        <v>Error?</v>
      </c>
    </row>
    <row r="4106" spans="1:4">
      <c r="A4106">
        <v>4047</v>
      </c>
      <c r="B4106" s="924">
        <f>'Tax Sched 25'!F17</f>
        <v>0</v>
      </c>
      <c r="D4106" s="2" t="str">
        <f t="shared" si="63"/>
        <v>Error?</v>
      </c>
    </row>
    <row r="4107" spans="1:4">
      <c r="A4107">
        <v>4048</v>
      </c>
      <c r="B4107" s="924">
        <f>'Tax Sched 25'!F18</f>
        <v>0</v>
      </c>
      <c r="D4107" s="2" t="str">
        <f t="shared" si="63"/>
        <v>Error?</v>
      </c>
    </row>
    <row r="4108" spans="1:4">
      <c r="A4108">
        <v>4049</v>
      </c>
      <c r="B4108" s="924">
        <f>'Tax Sched 25'!E17</f>
        <v>0</v>
      </c>
      <c r="C4108" s="2" t="s">
        <v>512</v>
      </c>
      <c r="D4108" s="2" t="str">
        <f t="shared" si="63"/>
        <v>Error?</v>
      </c>
    </row>
    <row r="4109" spans="1:4">
      <c r="A4109">
        <v>4050</v>
      </c>
      <c r="B4109" s="924">
        <f>'Tax Sched 25'!E18</f>
        <v>0</v>
      </c>
      <c r="C4109" s="2" t="s">
        <v>512</v>
      </c>
      <c r="D4109" s="2" t="str">
        <f t="shared" si="63"/>
        <v>Error?</v>
      </c>
    </row>
    <row r="4110" spans="1:4">
      <c r="A4110" s="5">
        <v>4051</v>
      </c>
      <c r="B4110" s="924"/>
      <c r="C4110" s="2" t="s">
        <v>512</v>
      </c>
      <c r="D4110" s="2" t="str">
        <f t="shared" si="63"/>
        <v>OK</v>
      </c>
    </row>
    <row r="4111" spans="1:4">
      <c r="A4111">
        <v>4052</v>
      </c>
      <c r="B4111" s="924">
        <f>'Acct Summary 7-9'!C9</f>
        <v>1581405</v>
      </c>
      <c r="D4111" s="2" t="str">
        <f t="shared" si="63"/>
        <v>Error?</v>
      </c>
    </row>
    <row r="4112" spans="1:4">
      <c r="A4112">
        <v>4053</v>
      </c>
      <c r="B4112" s="924">
        <f>'Acct Summary 7-9'!D9</f>
        <v>0</v>
      </c>
      <c r="D4112" s="2" t="str">
        <f t="shared" si="63"/>
        <v>Error?</v>
      </c>
    </row>
    <row r="4113" spans="1:4">
      <c r="A4113">
        <v>4054</v>
      </c>
      <c r="B4113" s="924">
        <f>'Acct Summary 7-9'!E9</f>
        <v>0</v>
      </c>
      <c r="D4113" s="2" t="str">
        <f t="shared" si="63"/>
        <v>Error?</v>
      </c>
    </row>
    <row r="4114" spans="1:4">
      <c r="A4114">
        <v>4055</v>
      </c>
      <c r="B4114" s="924">
        <f>'Acct Summary 7-9'!F9</f>
        <v>0</v>
      </c>
      <c r="D4114" s="2" t="str">
        <f t="shared" si="63"/>
        <v>Error?</v>
      </c>
    </row>
    <row r="4115" spans="1:4">
      <c r="A4115">
        <v>4056</v>
      </c>
      <c r="B4115" s="924">
        <f>'Acct Summary 7-9'!G9</f>
        <v>0</v>
      </c>
      <c r="D4115" s="2" t="str">
        <f t="shared" si="63"/>
        <v>Error?</v>
      </c>
    </row>
    <row r="4116" spans="1:4">
      <c r="A4116">
        <v>4057</v>
      </c>
      <c r="B4116" s="924">
        <f>'Acct Summary 7-9'!H9</f>
        <v>0</v>
      </c>
      <c r="D4116" s="2" t="str">
        <f t="shared" si="63"/>
        <v>Error?</v>
      </c>
    </row>
    <row r="4117" spans="1:4">
      <c r="A4117" s="5">
        <v>4058</v>
      </c>
      <c r="B4117" s="924"/>
      <c r="D4117" s="2" t="str">
        <f t="shared" si="63"/>
        <v>OK</v>
      </c>
    </row>
    <row r="4118" spans="1:4">
      <c r="A4118" s="5">
        <v>4059</v>
      </c>
      <c r="B4118" s="924"/>
      <c r="D4118" s="2" t="str">
        <f t="shared" si="63"/>
        <v>OK</v>
      </c>
    </row>
    <row r="4119" spans="1:4">
      <c r="A4119">
        <v>4060</v>
      </c>
      <c r="B4119" s="924">
        <f>'Acct Summary 7-9'!K9</f>
        <v>0</v>
      </c>
      <c r="D4119" s="2" t="str">
        <f t="shared" si="63"/>
        <v>Error?</v>
      </c>
    </row>
    <row r="4120" spans="1:4">
      <c r="A4120">
        <v>4061</v>
      </c>
      <c r="B4120" s="924">
        <f>'Acct Summary 7-9'!C10</f>
        <v>27918619</v>
      </c>
      <c r="D4120" s="2" t="str">
        <f t="shared" si="63"/>
        <v>Error?</v>
      </c>
    </row>
    <row r="4121" spans="1:4">
      <c r="A4121">
        <v>4062</v>
      </c>
      <c r="B4121" s="924">
        <f>'Acct Summary 7-9'!D10</f>
        <v>3846090</v>
      </c>
      <c r="D4121" s="2" t="str">
        <f t="shared" si="63"/>
        <v>Error?</v>
      </c>
    </row>
    <row r="4122" spans="1:4">
      <c r="A4122">
        <v>4063</v>
      </c>
      <c r="B4122" s="924">
        <f>'Acct Summary 7-9'!E10</f>
        <v>3449884</v>
      </c>
      <c r="C4122" s="2" t="s">
        <v>512</v>
      </c>
      <c r="D4122" s="2" t="str">
        <f t="shared" si="63"/>
        <v>Error?</v>
      </c>
    </row>
    <row r="4123" spans="1:4">
      <c r="A4123">
        <v>4064</v>
      </c>
      <c r="B4123" s="924">
        <f>'Acct Summary 7-9'!F10</f>
        <v>2421382</v>
      </c>
      <c r="C4123" s="2" t="s">
        <v>512</v>
      </c>
      <c r="D4123" s="2" t="str">
        <f t="shared" si="63"/>
        <v>Error?</v>
      </c>
    </row>
    <row r="4124" spans="1:4">
      <c r="A4124">
        <v>4065</v>
      </c>
      <c r="B4124" s="924">
        <f>'Acct Summary 7-9'!G10</f>
        <v>832396</v>
      </c>
      <c r="C4124" s="2" t="s">
        <v>512</v>
      </c>
      <c r="D4124" s="2" t="str">
        <f t="shared" si="63"/>
        <v>Error?</v>
      </c>
    </row>
    <row r="4125" spans="1:4">
      <c r="A4125">
        <v>4066</v>
      </c>
      <c r="B4125" s="924">
        <f>'Acct Summary 7-9'!H10</f>
        <v>1006779</v>
      </c>
      <c r="C4125" s="2" t="s">
        <v>512</v>
      </c>
      <c r="D4125" s="2" t="str">
        <f t="shared" si="63"/>
        <v>Error?</v>
      </c>
    </row>
    <row r="4126" spans="1:4">
      <c r="A4126">
        <v>4067</v>
      </c>
      <c r="B4126" s="924">
        <f>'Acct Summary 7-9'!I10</f>
        <v>329469</v>
      </c>
      <c r="C4126" s="2" t="s">
        <v>512</v>
      </c>
      <c r="D4126" s="2" t="str">
        <f t="shared" si="63"/>
        <v>Error?</v>
      </c>
    </row>
    <row r="4127" spans="1:4">
      <c r="A4127" s="5">
        <v>4068</v>
      </c>
      <c r="B4127" s="924"/>
      <c r="C4127" s="2" t="s">
        <v>512</v>
      </c>
      <c r="D4127" s="2" t="str">
        <f t="shared" si="63"/>
        <v>OK</v>
      </c>
    </row>
    <row r="4128" spans="1:4">
      <c r="A4128">
        <v>4069</v>
      </c>
      <c r="B4128" s="924">
        <f>'Acct Summary 7-9'!K10</f>
        <v>40784</v>
      </c>
      <c r="C4128" s="2" t="s">
        <v>512</v>
      </c>
      <c r="D4128" s="2" t="str">
        <f t="shared" si="63"/>
        <v>Error?</v>
      </c>
    </row>
    <row r="4129" spans="1:4">
      <c r="A4129">
        <v>4070</v>
      </c>
      <c r="B4129" s="924">
        <f>'Acct Summary 7-9'!C18</f>
        <v>1581405</v>
      </c>
      <c r="C4129" s="2" t="s">
        <v>512</v>
      </c>
      <c r="D4129" s="2" t="str">
        <f t="shared" si="63"/>
        <v>Error?</v>
      </c>
    </row>
    <row r="4130" spans="1:4">
      <c r="A4130">
        <v>4071</v>
      </c>
      <c r="B4130" s="924">
        <f>'Acct Summary 7-9'!D18</f>
        <v>0</v>
      </c>
      <c r="C4130" s="2" t="s">
        <v>512</v>
      </c>
      <c r="D4130" s="2" t="str">
        <f t="shared" si="63"/>
        <v>Error?</v>
      </c>
    </row>
    <row r="4131" spans="1:4">
      <c r="A4131">
        <v>4072</v>
      </c>
      <c r="B4131" s="924">
        <f>'Acct Summary 7-9'!F18</f>
        <v>0</v>
      </c>
      <c r="C4131" s="2" t="s">
        <v>512</v>
      </c>
      <c r="D4131" s="2" t="str">
        <f t="shared" si="63"/>
        <v>Error?</v>
      </c>
    </row>
    <row r="4132" spans="1:4">
      <c r="A4132">
        <v>4073</v>
      </c>
      <c r="B4132" s="924">
        <f>'Acct Summary 7-9'!H18</f>
        <v>0</v>
      </c>
      <c r="C4132" s="2" t="s">
        <v>512</v>
      </c>
      <c r="D4132" s="2" t="str">
        <f t="shared" si="63"/>
        <v>Error?</v>
      </c>
    </row>
    <row r="4133" spans="1:4">
      <c r="A4133">
        <v>4074</v>
      </c>
      <c r="B4133" s="924">
        <f>'Acct Summary 7-9'!K18</f>
        <v>0</v>
      </c>
      <c r="C4133" s="2" t="s">
        <v>512</v>
      </c>
      <c r="D4133" s="2" t="str">
        <f t="shared" si="63"/>
        <v>Error?</v>
      </c>
    </row>
    <row r="4134" spans="1:4">
      <c r="A4134">
        <v>4075</v>
      </c>
      <c r="B4134" s="924">
        <f>'Acct Summary 7-9'!C19</f>
        <v>24733779</v>
      </c>
      <c r="C4134" s="2" t="s">
        <v>512</v>
      </c>
      <c r="D4134" s="2" t="str">
        <f t="shared" si="63"/>
        <v>Error?</v>
      </c>
    </row>
    <row r="4135" spans="1:4">
      <c r="A4135">
        <v>4076</v>
      </c>
      <c r="B4135" s="924">
        <f>'Acct Summary 7-9'!D19</f>
        <v>2841527</v>
      </c>
      <c r="C4135" s="2" t="s">
        <v>512</v>
      </c>
      <c r="D4135" s="2" t="str">
        <f t="shared" si="63"/>
        <v>Error?</v>
      </c>
    </row>
    <row r="4136" spans="1:4">
      <c r="A4136">
        <v>4077</v>
      </c>
      <c r="B4136" s="924">
        <f>'Acct Summary 7-9'!E19</f>
        <v>3497556</v>
      </c>
      <c r="C4136" s="2" t="s">
        <v>512</v>
      </c>
      <c r="D4136" s="2" t="str">
        <f t="shared" si="63"/>
        <v>Error?</v>
      </c>
    </row>
    <row r="4137" spans="1:4">
      <c r="A4137">
        <v>4078</v>
      </c>
      <c r="B4137" s="924">
        <f>'Acct Summary 7-9'!F19</f>
        <v>2597361</v>
      </c>
      <c r="C4137" s="2" t="s">
        <v>512</v>
      </c>
      <c r="D4137" s="2" t="str">
        <f t="shared" si="63"/>
        <v>Error?</v>
      </c>
    </row>
    <row r="4138" spans="1:4">
      <c r="A4138">
        <v>4079</v>
      </c>
      <c r="B4138" s="924">
        <f>'Acct Summary 7-9'!G19</f>
        <v>720010</v>
      </c>
      <c r="C4138" s="2" t="s">
        <v>512</v>
      </c>
      <c r="D4138" s="2" t="str">
        <f t="shared" si="63"/>
        <v>Error?</v>
      </c>
    </row>
    <row r="4139" spans="1:4">
      <c r="A4139">
        <v>4080</v>
      </c>
      <c r="B4139" s="924">
        <f>'Acct Summary 7-9'!H19</f>
        <v>1170021</v>
      </c>
      <c r="C4139" s="2" t="s">
        <v>512</v>
      </c>
      <c r="D4139" s="2" t="str">
        <f t="shared" si="63"/>
        <v>Error?</v>
      </c>
    </row>
    <row r="4140" spans="1:4">
      <c r="A4140" s="5">
        <v>4081</v>
      </c>
      <c r="B4140" s="924"/>
      <c r="C4140" s="2" t="s">
        <v>512</v>
      </c>
      <c r="D4140" s="2" t="str">
        <f t="shared" si="63"/>
        <v>OK</v>
      </c>
    </row>
    <row r="4141" spans="1:4">
      <c r="A4141" s="5">
        <v>4082</v>
      </c>
      <c r="B4141" s="924"/>
      <c r="C4141" s="2" t="s">
        <v>512</v>
      </c>
      <c r="D4141" s="2" t="str">
        <f t="shared" si="63"/>
        <v>OK</v>
      </c>
    </row>
    <row r="4142" spans="1:4">
      <c r="A4142">
        <v>4083</v>
      </c>
      <c r="B4142" s="924">
        <f>'Acct Summary 7-9'!K19</f>
        <v>0</v>
      </c>
      <c r="D4142" s="2" t="str">
        <f t="shared" si="63"/>
        <v>Error?</v>
      </c>
    </row>
    <row r="4143" spans="1:4">
      <c r="A4143" s="5">
        <v>4084</v>
      </c>
      <c r="B4143" s="924"/>
      <c r="C4143" s="2" t="s">
        <v>512</v>
      </c>
      <c r="D4143" s="2" t="str">
        <f t="shared" si="63"/>
        <v>OK</v>
      </c>
    </row>
    <row r="4144" spans="1:4">
      <c r="A4144" s="5">
        <v>4085</v>
      </c>
      <c r="B4144" s="924"/>
      <c r="C4144" s="2" t="s">
        <v>512</v>
      </c>
      <c r="D4144" s="2" t="str">
        <f t="shared" si="63"/>
        <v>OK</v>
      </c>
    </row>
    <row r="4145" spans="1:4">
      <c r="A4145" s="5">
        <v>4086</v>
      </c>
      <c r="B4145" s="924"/>
      <c r="C4145" s="2" t="s">
        <v>512</v>
      </c>
      <c r="D4145" s="2" t="str">
        <f t="shared" si="63"/>
        <v>OK</v>
      </c>
    </row>
    <row r="4146" spans="1:4">
      <c r="A4146" s="5">
        <v>4087</v>
      </c>
      <c r="B4146" s="924"/>
      <c r="D4146" s="2" t="str">
        <f t="shared" si="63"/>
        <v>OK</v>
      </c>
    </row>
    <row r="4147" spans="1:4">
      <c r="A4147" s="5">
        <v>4088</v>
      </c>
      <c r="B4147" s="924"/>
      <c r="D4147" s="2" t="str">
        <f t="shared" si="63"/>
        <v>OK</v>
      </c>
    </row>
    <row r="4148" spans="1:4">
      <c r="A4148" s="5">
        <v>4089</v>
      </c>
      <c r="B4148" s="924"/>
      <c r="D4148" s="2" t="str">
        <f t="shared" si="63"/>
        <v>OK</v>
      </c>
    </row>
    <row r="4149" spans="1:4">
      <c r="A4149" s="5">
        <v>4090</v>
      </c>
      <c r="B4149" s="924"/>
      <c r="D4149" s="2" t="str">
        <f t="shared" si="63"/>
        <v>OK</v>
      </c>
    </row>
    <row r="4150" spans="1:4">
      <c r="A4150" s="5">
        <v>4091</v>
      </c>
      <c r="B4150" s="924"/>
      <c r="C4150" s="2" t="s">
        <v>512</v>
      </c>
      <c r="D4150" s="2" t="str">
        <f t="shared" si="63"/>
        <v>OK</v>
      </c>
    </row>
    <row r="4151" spans="1:4">
      <c r="A4151" s="5">
        <v>4092</v>
      </c>
      <c r="B4151" s="924"/>
      <c r="C4151" s="2" t="s">
        <v>512</v>
      </c>
      <c r="D4151" s="2" t="str">
        <f t="shared" si="63"/>
        <v>OK</v>
      </c>
    </row>
    <row r="4152" spans="1:4">
      <c r="A4152" s="5">
        <v>4093</v>
      </c>
      <c r="B4152" s="924"/>
      <c r="D4152" s="2" t="str">
        <f t="shared" si="63"/>
        <v>OK</v>
      </c>
    </row>
    <row r="4153" spans="1:4">
      <c r="A4153" s="5">
        <v>4094</v>
      </c>
      <c r="B4153" s="924"/>
      <c r="D4153" s="2" t="str">
        <f t="shared" si="63"/>
        <v>OK</v>
      </c>
    </row>
    <row r="4154" spans="1:4">
      <c r="A4154">
        <v>4095</v>
      </c>
      <c r="B4154" s="924">
        <f>'Expenditures 16-24'!H208</f>
        <v>0</v>
      </c>
      <c r="D4154" s="2" t="str">
        <f t="shared" si="63"/>
        <v>Error?</v>
      </c>
    </row>
    <row r="4155" spans="1:4">
      <c r="A4155">
        <v>4096</v>
      </c>
      <c r="B4155" s="924">
        <f>'Expenditures 16-24'!K208</f>
        <v>0</v>
      </c>
      <c r="D4155" s="2" t="str">
        <f t="shared" si="63"/>
        <v>Error?</v>
      </c>
    </row>
    <row r="4156" spans="1:4">
      <c r="A4156" s="5">
        <v>4097</v>
      </c>
      <c r="B4156" s="924"/>
      <c r="C4156" s="2" t="s">
        <v>512</v>
      </c>
      <c r="D4156" s="2" t="str">
        <f t="shared" si="63"/>
        <v>OK</v>
      </c>
    </row>
    <row r="4157" spans="1:4">
      <c r="A4157" s="5">
        <v>4098</v>
      </c>
      <c r="B4157" s="924"/>
      <c r="C4157" s="2" t="s">
        <v>512</v>
      </c>
      <c r="D4157" s="2" t="str">
        <f t="shared" ref="D4157:D4220" si="64">IF(ISBLANK(B4157),"OK",IF(A4157-B4157=0,"OK","Error?"))</f>
        <v>OK</v>
      </c>
    </row>
    <row r="4158" spans="1:4">
      <c r="A4158" s="5">
        <v>4099</v>
      </c>
      <c r="B4158" s="924"/>
      <c r="D4158" s="2" t="str">
        <f t="shared" si="64"/>
        <v>OK</v>
      </c>
    </row>
    <row r="4159" spans="1:4">
      <c r="A4159" s="5">
        <v>4100</v>
      </c>
      <c r="B4159" s="924"/>
      <c r="D4159" s="2" t="str">
        <f t="shared" si="64"/>
        <v>OK</v>
      </c>
    </row>
    <row r="4160" spans="1:4">
      <c r="A4160" s="5">
        <v>4101</v>
      </c>
      <c r="B4160" s="924"/>
      <c r="D4160" s="2" t="str">
        <f t="shared" si="64"/>
        <v>OK</v>
      </c>
    </row>
    <row r="4161" spans="1:4">
      <c r="A4161" s="5">
        <v>4102</v>
      </c>
      <c r="B4161" s="924"/>
      <c r="D4161" s="2" t="str">
        <f t="shared" si="64"/>
        <v>OK</v>
      </c>
    </row>
    <row r="4162" spans="1:4">
      <c r="A4162" s="5">
        <v>4103</v>
      </c>
      <c r="B4162" s="924"/>
      <c r="D4162" s="2" t="str">
        <f t="shared" si="64"/>
        <v>OK</v>
      </c>
    </row>
    <row r="4163" spans="1:4">
      <c r="A4163">
        <v>4104</v>
      </c>
      <c r="B4163" s="924">
        <f>'Expenditures 16-24'!D281</f>
        <v>0</v>
      </c>
      <c r="C4163" s="2" t="s">
        <v>512</v>
      </c>
      <c r="D4163" s="2" t="str">
        <f t="shared" si="64"/>
        <v>Error?</v>
      </c>
    </row>
    <row r="4164" spans="1:4">
      <c r="A4164">
        <v>4105</v>
      </c>
      <c r="B4164" s="924">
        <f>'Expenditures 16-24'!K281</f>
        <v>0</v>
      </c>
      <c r="D4164" s="2" t="str">
        <f t="shared" si="64"/>
        <v>Error?</v>
      </c>
    </row>
    <row r="4165" spans="1:4">
      <c r="A4165" s="5">
        <v>4106</v>
      </c>
      <c r="B4165" s="924"/>
      <c r="D4165" s="2" t="str">
        <f t="shared" si="64"/>
        <v>OK</v>
      </c>
    </row>
    <row r="4166" spans="1:4">
      <c r="A4166" s="5">
        <v>4107</v>
      </c>
      <c r="B4166" s="924"/>
      <c r="C4166" s="2" t="s">
        <v>512</v>
      </c>
      <c r="D4166" s="2" t="str">
        <f t="shared" si="64"/>
        <v>OK</v>
      </c>
    </row>
    <row r="4167" spans="1:4">
      <c r="A4167" s="5">
        <v>4108</v>
      </c>
      <c r="B4167" s="924"/>
      <c r="D4167" s="2" t="str">
        <f t="shared" si="64"/>
        <v>OK</v>
      </c>
    </row>
    <row r="4168" spans="1:4">
      <c r="A4168" s="5">
        <v>4109</v>
      </c>
      <c r="B4168" s="924"/>
      <c r="D4168" s="2" t="str">
        <f t="shared" si="64"/>
        <v>OK</v>
      </c>
    </row>
    <row r="4169" spans="1:4">
      <c r="A4169">
        <v>4110</v>
      </c>
      <c r="B4169" s="924">
        <f>'Short-Term Long-Term Debt 26'!I49</f>
        <v>25580000</v>
      </c>
      <c r="D4169" s="2" t="str">
        <f t="shared" si="64"/>
        <v>Error?</v>
      </c>
    </row>
    <row r="4170" spans="1:4">
      <c r="A4170">
        <v>4111</v>
      </c>
      <c r="B4170" s="924">
        <f>'Short-Term Long-Term Debt 26'!J49</f>
        <v>25580000</v>
      </c>
      <c r="C4170" s="2" t="s">
        <v>512</v>
      </c>
      <c r="D4170" s="2" t="str">
        <f t="shared" si="64"/>
        <v>Error?</v>
      </c>
    </row>
    <row r="4171" spans="1:4">
      <c r="A4171">
        <v>4112</v>
      </c>
      <c r="B4171" s="924">
        <f>'Short-Term Long-Term Debt 26'!H49</f>
        <v>2330000</v>
      </c>
      <c r="C4171" s="2" t="s">
        <v>512</v>
      </c>
      <c r="D4171" s="2" t="str">
        <f t="shared" si="64"/>
        <v>Error?</v>
      </c>
    </row>
    <row r="4172" spans="1:4">
      <c r="A4172" s="5">
        <v>4113</v>
      </c>
      <c r="B4172" s="924"/>
      <c r="C4172" s="2" t="s">
        <v>512</v>
      </c>
      <c r="D4172" s="2" t="str">
        <f t="shared" si="64"/>
        <v>OK</v>
      </c>
    </row>
    <row r="4173" spans="1:4">
      <c r="A4173">
        <v>4114</v>
      </c>
      <c r="B4173" s="924">
        <f>'Acct Summary 7-9'!E18</f>
        <v>0</v>
      </c>
      <c r="C4173" s="2" t="s">
        <v>512</v>
      </c>
      <c r="D4173" s="2" t="str">
        <f t="shared" si="64"/>
        <v>Error?</v>
      </c>
    </row>
    <row r="4174" spans="1:4">
      <c r="A4174">
        <v>4115</v>
      </c>
      <c r="B4174" s="924">
        <f>'Acct Summary 7-9'!G18</f>
        <v>0</v>
      </c>
      <c r="C4174" s="2" t="s">
        <v>512</v>
      </c>
      <c r="D4174" s="2" t="str">
        <f t="shared" si="64"/>
        <v>Error?</v>
      </c>
    </row>
    <row r="4175" spans="1:4">
      <c r="A4175">
        <v>4116</v>
      </c>
      <c r="B4175" s="924">
        <f>'Short-Term Long-Term Debt 26'!G49</f>
        <v>0</v>
      </c>
      <c r="C4175" s="2" t="s">
        <v>512</v>
      </c>
      <c r="D4175" s="2" t="str">
        <f t="shared" si="64"/>
        <v>Error?</v>
      </c>
    </row>
    <row r="4176" spans="1:4">
      <c r="A4176" s="5">
        <v>4117</v>
      </c>
      <c r="B4176" s="924"/>
      <c r="C4176" s="2" t="s">
        <v>512</v>
      </c>
      <c r="D4176" s="2" t="str">
        <f t="shared" si="64"/>
        <v>OK</v>
      </c>
    </row>
    <row r="4177" spans="1:4">
      <c r="A4177">
        <v>4118</v>
      </c>
      <c r="B4177" s="924">
        <f>'Revenues 10-15'!D163</f>
        <v>0</v>
      </c>
      <c r="D4177" s="2" t="str">
        <f t="shared" si="64"/>
        <v>Error?</v>
      </c>
    </row>
    <row r="4178" spans="1:4">
      <c r="A4178">
        <v>4119</v>
      </c>
      <c r="B4178" s="924">
        <f>'Revenues 10-15'!F163</f>
        <v>0</v>
      </c>
      <c r="C4178" s="2" t="s">
        <v>512</v>
      </c>
      <c r="D4178" s="2" t="str">
        <f t="shared" si="64"/>
        <v>Error?</v>
      </c>
    </row>
    <row r="4179" spans="1:4">
      <c r="A4179">
        <v>4120</v>
      </c>
      <c r="B4179" s="924">
        <f>'Revenues 10-15'!G163</f>
        <v>0</v>
      </c>
      <c r="D4179" s="2" t="str">
        <f t="shared" si="64"/>
        <v>Error?</v>
      </c>
    </row>
    <row r="4180" spans="1:4">
      <c r="A4180" s="5">
        <v>4121</v>
      </c>
      <c r="B4180" s="924"/>
      <c r="D4180" s="2" t="str">
        <f t="shared" si="64"/>
        <v>OK</v>
      </c>
    </row>
    <row r="4181" spans="1:4">
      <c r="A4181" s="5">
        <v>4122</v>
      </c>
      <c r="B4181" s="924"/>
      <c r="D4181" s="2" t="str">
        <f t="shared" si="64"/>
        <v>OK</v>
      </c>
    </row>
    <row r="4182" spans="1:4">
      <c r="A4182" s="5">
        <v>4123</v>
      </c>
      <c r="B4182" s="924"/>
      <c r="D4182" s="2" t="str">
        <f t="shared" si="64"/>
        <v>OK</v>
      </c>
    </row>
    <row r="4183" spans="1:4">
      <c r="A4183" s="5">
        <v>4124</v>
      </c>
      <c r="B4183" s="924"/>
      <c r="D4183" s="2" t="str">
        <f t="shared" si="64"/>
        <v>OK</v>
      </c>
    </row>
    <row r="4184" spans="1:4">
      <c r="A4184" s="5">
        <v>4125</v>
      </c>
      <c r="B4184" s="924"/>
      <c r="D4184" s="2" t="str">
        <f t="shared" si="64"/>
        <v>OK</v>
      </c>
    </row>
    <row r="4185" spans="1:4">
      <c r="A4185" s="5">
        <v>4126</v>
      </c>
      <c r="B4185" s="924"/>
      <c r="D4185" s="2" t="str">
        <f t="shared" si="64"/>
        <v>OK</v>
      </c>
    </row>
    <row r="4186" spans="1:4">
      <c r="A4186">
        <v>4127</v>
      </c>
      <c r="B4186" s="924"/>
      <c r="D4186" s="2" t="str">
        <f t="shared" si="64"/>
        <v>OK</v>
      </c>
    </row>
    <row r="4187" spans="1:4">
      <c r="A4187">
        <v>4128</v>
      </c>
      <c r="B4187" s="924">
        <f>'Revenues 10-15'!C262</f>
        <v>0</v>
      </c>
      <c r="D4187" s="2" t="str">
        <f t="shared" si="64"/>
        <v>Error?</v>
      </c>
    </row>
    <row r="4188" spans="1:4">
      <c r="A4188">
        <v>4129</v>
      </c>
      <c r="B4188" s="924">
        <f>'Revenues 10-15'!D262</f>
        <v>0</v>
      </c>
      <c r="D4188" s="2" t="str">
        <f t="shared" si="64"/>
        <v>Error?</v>
      </c>
    </row>
    <row r="4189" spans="1:4">
      <c r="A4189">
        <v>4130</v>
      </c>
      <c r="B4189" s="924">
        <f>'Revenues 10-15'!F262</f>
        <v>0</v>
      </c>
      <c r="D4189" s="2" t="str">
        <f t="shared" si="64"/>
        <v>Error?</v>
      </c>
    </row>
    <row r="4190" spans="1:4">
      <c r="A4190">
        <v>4131</v>
      </c>
      <c r="B4190" s="924">
        <f>'Revenues 10-15'!G262</f>
        <v>0</v>
      </c>
      <c r="D4190" s="2" t="str">
        <f t="shared" si="64"/>
        <v>Error?</v>
      </c>
    </row>
    <row r="4191" spans="1:4">
      <c r="A4191" s="5">
        <v>4132</v>
      </c>
      <c r="B4191" s="924"/>
      <c r="D4191" s="2" t="str">
        <f t="shared" si="64"/>
        <v>OK</v>
      </c>
    </row>
    <row r="4192" spans="1:4">
      <c r="A4192" s="5">
        <v>4133</v>
      </c>
      <c r="B4192" s="924"/>
      <c r="D4192" s="2" t="str">
        <f t="shared" si="64"/>
        <v>OK</v>
      </c>
    </row>
    <row r="4193" spans="1:4">
      <c r="A4193" s="5">
        <v>4134</v>
      </c>
      <c r="B4193" s="924"/>
      <c r="D4193" s="2" t="str">
        <f t="shared" si="64"/>
        <v>OK</v>
      </c>
    </row>
    <row r="4194" spans="1:4">
      <c r="A4194" s="5">
        <v>4135</v>
      </c>
      <c r="B4194" s="924"/>
      <c r="D4194" s="2" t="str">
        <f t="shared" si="64"/>
        <v>OK</v>
      </c>
    </row>
    <row r="4195" spans="1:4">
      <c r="A4195" s="5">
        <v>4136</v>
      </c>
      <c r="B4195" s="924"/>
      <c r="D4195" s="2" t="str">
        <f t="shared" si="64"/>
        <v>OK</v>
      </c>
    </row>
    <row r="4196" spans="1:4">
      <c r="A4196" s="5">
        <v>4137</v>
      </c>
      <c r="B4196" s="924"/>
      <c r="D4196" s="2" t="str">
        <f t="shared" si="64"/>
        <v>OK</v>
      </c>
    </row>
    <row r="4197" spans="1:4">
      <c r="A4197">
        <v>4138</v>
      </c>
      <c r="B4197" s="924">
        <f>'Expenditures 16-24'!E138</f>
        <v>0</v>
      </c>
      <c r="D4197" s="2" t="str">
        <f t="shared" si="64"/>
        <v>Error?</v>
      </c>
    </row>
    <row r="4198" spans="1:4">
      <c r="A4198">
        <v>4139</v>
      </c>
      <c r="B4198" s="924">
        <f>'Expenditures 16-24'!E139</f>
        <v>199363</v>
      </c>
      <c r="C4198" s="2" t="s">
        <v>512</v>
      </c>
      <c r="D4198" s="2" t="str">
        <f t="shared" si="64"/>
        <v>Error?</v>
      </c>
    </row>
    <row r="4199" spans="1:4">
      <c r="A4199">
        <v>4140</v>
      </c>
      <c r="B4199" s="924">
        <f>'Expenditures 16-24'!E140</f>
        <v>0</v>
      </c>
      <c r="D4199" s="2" t="str">
        <f t="shared" si="64"/>
        <v>Error?</v>
      </c>
    </row>
    <row r="4200" spans="1:4">
      <c r="A4200">
        <v>4141</v>
      </c>
      <c r="B4200" s="924">
        <f>'Expenditures 16-24'!E141</f>
        <v>199363</v>
      </c>
      <c r="D4200" s="2" t="str">
        <f t="shared" si="64"/>
        <v>Error?</v>
      </c>
    </row>
    <row r="4201" spans="1:4">
      <c r="A4201">
        <v>4142</v>
      </c>
      <c r="B4201" s="924">
        <f>'Expenditures 16-24'!E143</f>
        <v>199363</v>
      </c>
      <c r="D4201" s="2" t="str">
        <f t="shared" si="64"/>
        <v>Error?</v>
      </c>
    </row>
    <row r="4202" spans="1:4">
      <c r="A4202" s="5">
        <v>4143</v>
      </c>
      <c r="B4202" s="924"/>
      <c r="C4202" s="2" t="s">
        <v>512</v>
      </c>
      <c r="D4202" s="2" t="str">
        <f t="shared" si="64"/>
        <v>OK</v>
      </c>
    </row>
    <row r="4203" spans="1:4">
      <c r="A4203" s="5">
        <v>4144</v>
      </c>
      <c r="B4203" s="924"/>
      <c r="C4203" s="2" t="s">
        <v>512</v>
      </c>
      <c r="D4203" s="2" t="str">
        <f t="shared" si="64"/>
        <v>OK</v>
      </c>
    </row>
    <row r="4204" spans="1:4">
      <c r="A4204" s="5">
        <v>4145</v>
      </c>
      <c r="B4204" s="924"/>
      <c r="D4204" s="2" t="str">
        <f t="shared" si="64"/>
        <v>OK</v>
      </c>
    </row>
    <row r="4205" spans="1:4">
      <c r="A4205" s="5">
        <v>4146</v>
      </c>
      <c r="B4205" s="924"/>
      <c r="C4205" s="2" t="s">
        <v>512</v>
      </c>
      <c r="D4205" s="2" t="str">
        <f t="shared" si="64"/>
        <v>OK</v>
      </c>
    </row>
    <row r="4206" spans="1:4">
      <c r="A4206" s="5">
        <v>4147</v>
      </c>
      <c r="B4206" s="924"/>
      <c r="D4206" s="2" t="str">
        <f t="shared" si="64"/>
        <v>OK</v>
      </c>
    </row>
    <row r="4207" spans="1:4">
      <c r="A4207" s="5">
        <v>4148</v>
      </c>
      <c r="B4207" s="924"/>
      <c r="D4207" s="2" t="str">
        <f t="shared" si="64"/>
        <v>OK</v>
      </c>
    </row>
    <row r="4208" spans="1:4">
      <c r="A4208">
        <v>4149</v>
      </c>
      <c r="B4208" s="924">
        <f>'Expenditures 16-24'!H210</f>
        <v>0</v>
      </c>
      <c r="D4208" s="2" t="str">
        <f t="shared" si="64"/>
        <v>Error?</v>
      </c>
    </row>
    <row r="4209" spans="1:4">
      <c r="A4209">
        <v>4150</v>
      </c>
      <c r="B4209" s="924">
        <f>'Expenditures 16-24'!K210</f>
        <v>0</v>
      </c>
      <c r="D4209" s="2" t="str">
        <f t="shared" si="64"/>
        <v>Error?</v>
      </c>
    </row>
    <row r="4210" spans="1:4">
      <c r="A4210" s="5">
        <v>4151</v>
      </c>
      <c r="B4210" s="924"/>
      <c r="D4210" s="2" t="str">
        <f t="shared" si="64"/>
        <v>OK</v>
      </c>
    </row>
    <row r="4211" spans="1:4">
      <c r="A4211" s="5">
        <v>4152</v>
      </c>
      <c r="B4211" s="924"/>
      <c r="C4211" s="2" t="s">
        <v>512</v>
      </c>
      <c r="D4211" s="2" t="str">
        <f t="shared" si="64"/>
        <v>OK</v>
      </c>
    </row>
    <row r="4212" spans="1:4">
      <c r="A4212" s="5">
        <v>4153</v>
      </c>
      <c r="B4212" s="924"/>
      <c r="D4212" s="2" t="str">
        <f t="shared" si="64"/>
        <v>OK</v>
      </c>
    </row>
    <row r="4213" spans="1:4">
      <c r="A4213">
        <v>4154</v>
      </c>
      <c r="B4213" s="924">
        <f>'Revenues 10-15'!I170</f>
        <v>0</v>
      </c>
      <c r="C4213" s="2" t="s">
        <v>512</v>
      </c>
      <c r="D4213" s="2" t="str">
        <f t="shared" si="64"/>
        <v>Error?</v>
      </c>
    </row>
    <row r="4214" spans="1:4">
      <c r="A4214">
        <v>4155</v>
      </c>
      <c r="B4214" s="924">
        <f>'Revenues 10-15'!I172</f>
        <v>0</v>
      </c>
      <c r="C4214" s="2" t="s">
        <v>512</v>
      </c>
      <c r="D4214" s="2" t="str">
        <f t="shared" si="64"/>
        <v>Error?</v>
      </c>
    </row>
    <row r="4215" spans="1:4">
      <c r="A4215">
        <v>4156</v>
      </c>
      <c r="B4215" s="924">
        <f>'Acct Summary 7-9'!E36</f>
        <v>0</v>
      </c>
      <c r="D4215" s="2" t="str">
        <f t="shared" si="64"/>
        <v>Error?</v>
      </c>
    </row>
    <row r="4216" spans="1:4">
      <c r="A4216" s="5">
        <v>4157</v>
      </c>
      <c r="B4216" s="924"/>
      <c r="C4216" s="2" t="s">
        <v>512</v>
      </c>
      <c r="D4216" s="2" t="str">
        <f t="shared" si="64"/>
        <v>OK</v>
      </c>
    </row>
    <row r="4217" spans="1:4">
      <c r="A4217" s="5">
        <v>4158</v>
      </c>
      <c r="B4217" s="924"/>
      <c r="D4217" s="2" t="str">
        <f t="shared" si="64"/>
        <v>OK</v>
      </c>
    </row>
    <row r="4218" spans="1:4">
      <c r="A4218" s="5">
        <v>4159</v>
      </c>
      <c r="B4218" s="924"/>
      <c r="D4218" s="2" t="str">
        <f t="shared" si="64"/>
        <v>OK</v>
      </c>
    </row>
    <row r="4219" spans="1:4">
      <c r="A4219" s="5">
        <v>4160</v>
      </c>
      <c r="B4219" s="924"/>
      <c r="D4219" s="2" t="str">
        <f t="shared" si="64"/>
        <v>OK</v>
      </c>
    </row>
    <row r="4220" spans="1:4">
      <c r="A4220" s="5">
        <v>4161</v>
      </c>
      <c r="B4220" s="924"/>
      <c r="D4220" s="2" t="str">
        <f t="shared" si="64"/>
        <v>OK</v>
      </c>
    </row>
    <row r="4221" spans="1:4">
      <c r="A4221" s="5">
        <v>4162</v>
      </c>
      <c r="B4221" s="924"/>
      <c r="D4221" s="2" t="str">
        <f t="shared" ref="D4221:D4284" si="65">IF(ISBLANK(B4221),"OK",IF(A4221-B4221=0,"OK","Error?"))</f>
        <v>OK</v>
      </c>
    </row>
    <row r="4222" spans="1:4">
      <c r="A4222" s="5">
        <v>4163</v>
      </c>
      <c r="B4222" s="924"/>
      <c r="D4222" s="2" t="str">
        <f t="shared" si="65"/>
        <v>OK</v>
      </c>
    </row>
    <row r="4223" spans="1:4">
      <c r="A4223" s="5">
        <v>4164</v>
      </c>
      <c r="B4223" s="924"/>
      <c r="D4223" s="2" t="str">
        <f t="shared" si="65"/>
        <v>OK</v>
      </c>
    </row>
    <row r="4224" spans="1:4">
      <c r="A4224" s="5">
        <v>4165</v>
      </c>
      <c r="B4224" s="924"/>
      <c r="D4224" s="2" t="str">
        <f t="shared" si="65"/>
        <v>OK</v>
      </c>
    </row>
    <row r="4225" spans="1:5">
      <c r="A4225">
        <v>4166</v>
      </c>
      <c r="B4225" s="924">
        <f>'Revenues 10-15'!C142</f>
        <v>0</v>
      </c>
      <c r="D4225" s="2" t="str">
        <f t="shared" si="65"/>
        <v>Error?</v>
      </c>
    </row>
    <row r="4226" spans="1:5">
      <c r="A4226">
        <v>4167</v>
      </c>
      <c r="B4226" s="924">
        <f>'Revenues 10-15'!D142</f>
        <v>0</v>
      </c>
      <c r="D4226" s="2" t="str">
        <f t="shared" si="65"/>
        <v>Error?</v>
      </c>
    </row>
    <row r="4227" spans="1:5">
      <c r="A4227" s="5">
        <v>4168</v>
      </c>
      <c r="B4227" s="924"/>
      <c r="D4227" s="2" t="str">
        <f t="shared" si="65"/>
        <v>OK</v>
      </c>
    </row>
    <row r="4228" spans="1:5">
      <c r="A4228">
        <v>4169</v>
      </c>
      <c r="B4228" s="924">
        <f>'Revenues 10-15'!G142</f>
        <v>0</v>
      </c>
      <c r="D4228" s="2" t="str">
        <f t="shared" si="65"/>
        <v>Error?</v>
      </c>
    </row>
    <row r="4229" spans="1:5">
      <c r="A4229" s="5">
        <v>4170</v>
      </c>
      <c r="B4229" s="924"/>
      <c r="D4229" s="2" t="str">
        <f t="shared" si="65"/>
        <v>OK</v>
      </c>
    </row>
    <row r="4230" spans="1:5">
      <c r="A4230" s="5">
        <v>4171</v>
      </c>
      <c r="B4230" s="924"/>
      <c r="D4230" s="2" t="str">
        <f t="shared" si="65"/>
        <v>OK</v>
      </c>
    </row>
    <row r="4231" spans="1:5">
      <c r="A4231" s="5">
        <v>4172</v>
      </c>
      <c r="B4231" s="924"/>
      <c r="D4231" s="2" t="str">
        <f t="shared" si="65"/>
        <v>OK</v>
      </c>
    </row>
    <row r="4232" spans="1:5">
      <c r="A4232" s="5">
        <v>4173</v>
      </c>
      <c r="B4232" s="924"/>
      <c r="D4232" s="2" t="str">
        <f t="shared" si="65"/>
        <v>OK</v>
      </c>
    </row>
    <row r="4233" spans="1:5">
      <c r="A4233" s="5">
        <v>4174</v>
      </c>
      <c r="B4233" s="924"/>
      <c r="D4233" s="2" t="str">
        <f t="shared" si="65"/>
        <v>OK</v>
      </c>
      <c r="E4233" s="4" t="s">
        <v>1397</v>
      </c>
    </row>
    <row r="4234" spans="1:5">
      <c r="A4234" s="5">
        <v>4175</v>
      </c>
      <c r="B4234" s="924"/>
      <c r="D4234" s="2" t="str">
        <f t="shared" si="65"/>
        <v>OK</v>
      </c>
      <c r="E4234" s="4" t="s">
        <v>1397</v>
      </c>
    </row>
    <row r="4235" spans="1:5">
      <c r="A4235" s="5">
        <v>4176</v>
      </c>
      <c r="B4235" s="924"/>
      <c r="D4235" s="2" t="str">
        <f t="shared" si="65"/>
        <v>OK</v>
      </c>
      <c r="E4235" s="4" t="s">
        <v>1397</v>
      </c>
    </row>
    <row r="4236" spans="1:5">
      <c r="A4236" s="5">
        <v>4177</v>
      </c>
      <c r="B4236" s="924"/>
      <c r="D4236" s="2" t="str">
        <f t="shared" si="65"/>
        <v>OK</v>
      </c>
      <c r="E4236" s="4" t="s">
        <v>1397</v>
      </c>
    </row>
    <row r="4237" spans="1:5">
      <c r="A4237" s="5">
        <v>4178</v>
      </c>
      <c r="B4237" s="924"/>
      <c r="D4237" s="2" t="str">
        <f t="shared" si="65"/>
        <v>OK</v>
      </c>
    </row>
    <row r="4238" spans="1:5">
      <c r="A4238" s="5">
        <v>4179</v>
      </c>
      <c r="B4238" s="924"/>
      <c r="D4238" s="2" t="str">
        <f t="shared" si="65"/>
        <v>OK</v>
      </c>
    </row>
    <row r="4239" spans="1:5">
      <c r="A4239" s="5">
        <v>4180</v>
      </c>
      <c r="B4239" s="924"/>
      <c r="D4239" s="2" t="str">
        <f t="shared" si="65"/>
        <v>OK</v>
      </c>
    </row>
    <row r="4240" spans="1:5">
      <c r="A4240" s="5">
        <v>4181</v>
      </c>
      <c r="B4240" s="924"/>
      <c r="D4240" s="2" t="str">
        <f t="shared" si="65"/>
        <v>OK</v>
      </c>
    </row>
    <row r="4241" spans="1:4">
      <c r="A4241" s="5">
        <v>4182</v>
      </c>
      <c r="B4241" s="924"/>
      <c r="D4241" s="2" t="str">
        <f t="shared" si="65"/>
        <v>OK</v>
      </c>
    </row>
    <row r="4242" spans="1:4">
      <c r="A4242" s="5">
        <v>4183</v>
      </c>
      <c r="B4242" s="924"/>
      <c r="D4242" s="2" t="str">
        <f t="shared" si="65"/>
        <v>OK</v>
      </c>
    </row>
    <row r="4243" spans="1:4">
      <c r="A4243" s="5">
        <v>4184</v>
      </c>
      <c r="B4243" s="924"/>
      <c r="D4243" s="2" t="str">
        <f t="shared" si="65"/>
        <v>OK</v>
      </c>
    </row>
    <row r="4244" spans="1:4">
      <c r="A4244" s="5">
        <v>4185</v>
      </c>
      <c r="B4244" s="924"/>
      <c r="D4244" s="2" t="str">
        <f t="shared" si="65"/>
        <v>OK</v>
      </c>
    </row>
    <row r="4245" spans="1:4">
      <c r="A4245" s="5">
        <v>4186</v>
      </c>
      <c r="B4245" s="924"/>
      <c r="D4245" s="2" t="str">
        <f t="shared" si="65"/>
        <v>OK</v>
      </c>
    </row>
    <row r="4246" spans="1:4">
      <c r="A4246" s="5">
        <v>4187</v>
      </c>
      <c r="B4246" s="924"/>
      <c r="D4246" s="2" t="str">
        <f t="shared" si="65"/>
        <v>OK</v>
      </c>
    </row>
    <row r="4247" spans="1:4">
      <c r="A4247" s="5">
        <v>4188</v>
      </c>
      <c r="B4247" s="924"/>
      <c r="D4247" s="2" t="str">
        <f t="shared" si="65"/>
        <v>OK</v>
      </c>
    </row>
    <row r="4248" spans="1:4">
      <c r="A4248" s="5">
        <v>4189</v>
      </c>
      <c r="B4248" s="924"/>
      <c r="D4248" s="2" t="str">
        <f t="shared" si="65"/>
        <v>OK</v>
      </c>
    </row>
    <row r="4249" spans="1:4">
      <c r="A4249" s="5">
        <v>4190</v>
      </c>
      <c r="B4249" s="924"/>
      <c r="D4249" s="2" t="str">
        <f t="shared" si="65"/>
        <v>OK</v>
      </c>
    </row>
    <row r="4250" spans="1:4">
      <c r="A4250" s="5">
        <v>4191</v>
      </c>
      <c r="B4250" s="924"/>
      <c r="D4250" s="2" t="str">
        <f t="shared" si="65"/>
        <v>OK</v>
      </c>
    </row>
    <row r="4251" spans="1:4">
      <c r="A4251" s="5">
        <v>4192</v>
      </c>
      <c r="B4251" s="924"/>
      <c r="D4251" s="2" t="str">
        <f t="shared" si="65"/>
        <v>OK</v>
      </c>
    </row>
    <row r="4252" spans="1:4">
      <c r="A4252" s="5">
        <v>4193</v>
      </c>
      <c r="B4252" s="924"/>
      <c r="D4252" s="2" t="str">
        <f t="shared" si="65"/>
        <v>OK</v>
      </c>
    </row>
    <row r="4253" spans="1:4">
      <c r="A4253" s="5">
        <v>4194</v>
      </c>
      <c r="B4253" s="924"/>
      <c r="D4253" s="2" t="str">
        <f t="shared" si="65"/>
        <v>OK</v>
      </c>
    </row>
    <row r="4254" spans="1:4">
      <c r="A4254" s="5">
        <v>4195</v>
      </c>
      <c r="B4254" s="924"/>
      <c r="D4254" s="2" t="str">
        <f t="shared" si="65"/>
        <v>OK</v>
      </c>
    </row>
    <row r="4255" spans="1:4">
      <c r="A4255" s="5">
        <v>4196</v>
      </c>
      <c r="B4255" s="924"/>
      <c r="D4255" s="2" t="str">
        <f t="shared" si="65"/>
        <v>OK</v>
      </c>
    </row>
    <row r="4256" spans="1:4">
      <c r="A4256" s="5">
        <v>4197</v>
      </c>
      <c r="B4256" s="924"/>
      <c r="D4256" s="2" t="str">
        <f t="shared" si="65"/>
        <v>OK</v>
      </c>
    </row>
    <row r="4257" spans="1:5">
      <c r="A4257" s="5">
        <v>4198</v>
      </c>
      <c r="B4257" s="924"/>
      <c r="D4257" s="2" t="str">
        <f t="shared" si="65"/>
        <v>OK</v>
      </c>
    </row>
    <row r="4258" spans="1:5">
      <c r="A4258" s="5">
        <v>4199</v>
      </c>
      <c r="B4258" s="924"/>
      <c r="D4258" s="2" t="str">
        <f t="shared" si="65"/>
        <v>OK</v>
      </c>
    </row>
    <row r="4259" spans="1:5">
      <c r="A4259" s="5">
        <v>4200</v>
      </c>
      <c r="B4259" s="924"/>
      <c r="D4259" s="2" t="str">
        <f t="shared" si="65"/>
        <v>OK</v>
      </c>
    </row>
    <row r="4260" spans="1:5">
      <c r="A4260" s="5">
        <v>4201</v>
      </c>
      <c r="B4260" s="924"/>
      <c r="D4260" s="2" t="str">
        <f t="shared" si="65"/>
        <v>OK</v>
      </c>
    </row>
    <row r="4261" spans="1:5">
      <c r="A4261" s="5">
        <v>4202</v>
      </c>
      <c r="B4261" s="924"/>
      <c r="D4261" s="2" t="str">
        <f t="shared" si="65"/>
        <v>OK</v>
      </c>
    </row>
    <row r="4262" spans="1:5">
      <c r="A4262" s="5">
        <v>4203</v>
      </c>
      <c r="B4262" s="924"/>
      <c r="D4262" s="2" t="str">
        <f t="shared" si="65"/>
        <v>OK</v>
      </c>
      <c r="E4262" s="77"/>
    </row>
    <row r="4263" spans="1:5">
      <c r="A4263" s="1">
        <v>4204</v>
      </c>
      <c r="B4263" s="924">
        <f>('FP Info 3'!D10)*100000</f>
        <v>1977.5</v>
      </c>
      <c r="D4263" s="2" t="str">
        <f t="shared" si="65"/>
        <v>Error?</v>
      </c>
      <c r="E4263" s="77"/>
    </row>
    <row r="4264" spans="1:5">
      <c r="A4264" s="1">
        <v>4205</v>
      </c>
      <c r="B4264" s="924">
        <f>('FP Info 3'!F10)*100000</f>
        <v>460</v>
      </c>
      <c r="D4264" s="2" t="str">
        <f t="shared" si="65"/>
        <v>Error?</v>
      </c>
      <c r="E4264" s="77"/>
    </row>
    <row r="4265" spans="1:5">
      <c r="A4265" s="1">
        <v>4206</v>
      </c>
      <c r="B4265" s="924">
        <f>('FP Info 3'!H10)*100000</f>
        <v>170</v>
      </c>
      <c r="C4265" s="2" t="s">
        <v>512</v>
      </c>
      <c r="D4265" s="2" t="str">
        <f t="shared" si="65"/>
        <v>Error?</v>
      </c>
      <c r="E4265" s="77"/>
    </row>
    <row r="4266" spans="1:5">
      <c r="A4266" s="1">
        <v>4207</v>
      </c>
      <c r="B4266" s="924">
        <f>('FP Info 3'!J10)*100000</f>
        <v>2608</v>
      </c>
      <c r="C4266" s="2" t="s">
        <v>512</v>
      </c>
      <c r="D4266" s="2" t="str">
        <f t="shared" si="65"/>
        <v>Error?</v>
      </c>
    </row>
    <row r="4267" spans="1:5">
      <c r="A4267" s="1">
        <v>4208</v>
      </c>
      <c r="B4267" s="924">
        <f>'FP Info 3'!J17</f>
        <v>19367327</v>
      </c>
      <c r="C4267" s="2" t="s">
        <v>512</v>
      </c>
      <c r="D4267" s="2" t="str">
        <f t="shared" si="65"/>
        <v>Error?</v>
      </c>
    </row>
    <row r="4268" spans="1:5">
      <c r="A4268" s="1">
        <v>4209</v>
      </c>
      <c r="B4268" s="924">
        <f>'FP Info 3'!D25</f>
        <v>0</v>
      </c>
      <c r="C4268" s="2" t="s">
        <v>512</v>
      </c>
      <c r="D4268" s="2" t="str">
        <f t="shared" si="65"/>
        <v>Error?</v>
      </c>
    </row>
    <row r="4269" spans="1:5">
      <c r="A4269" s="5">
        <v>4210</v>
      </c>
      <c r="B4269" s="924"/>
      <c r="C4269" s="2" t="s">
        <v>512</v>
      </c>
      <c r="D4269" s="2" t="str">
        <f t="shared" si="65"/>
        <v>OK</v>
      </c>
    </row>
    <row r="4270" spans="1:5">
      <c r="A4270" s="5">
        <v>4211</v>
      </c>
      <c r="B4270" s="924"/>
      <c r="D4270" s="2" t="str">
        <f t="shared" si="65"/>
        <v>OK</v>
      </c>
      <c r="E4270" s="2" t="s">
        <v>742</v>
      </c>
    </row>
    <row r="4271" spans="1:5">
      <c r="A4271" s="5">
        <v>4212</v>
      </c>
      <c r="B4271" s="924"/>
      <c r="C4271" s="2" t="s">
        <v>512</v>
      </c>
      <c r="D4271" s="2" t="str">
        <f t="shared" si="65"/>
        <v>OK</v>
      </c>
      <c r="E4271" s="2" t="s">
        <v>825</v>
      </c>
    </row>
    <row r="4272" spans="1:5">
      <c r="A4272" s="5">
        <v>4213</v>
      </c>
      <c r="B4272" s="924"/>
      <c r="D4272" s="2" t="str">
        <f t="shared" si="65"/>
        <v>OK</v>
      </c>
    </row>
    <row r="4273" spans="1:4">
      <c r="A4273" s="5">
        <v>4214</v>
      </c>
      <c r="B4273" s="924"/>
      <c r="D4273" s="2" t="str">
        <f t="shared" si="65"/>
        <v>OK</v>
      </c>
    </row>
    <row r="4274" spans="1:4">
      <c r="A4274" s="5">
        <v>4215</v>
      </c>
      <c r="B4274" s="924"/>
      <c r="C4274" s="2" t="s">
        <v>512</v>
      </c>
      <c r="D4274" s="2" t="str">
        <f t="shared" si="65"/>
        <v>OK</v>
      </c>
    </row>
    <row r="4275" spans="1:4">
      <c r="A4275" s="5">
        <v>4216</v>
      </c>
      <c r="B4275" s="924"/>
      <c r="D4275" s="2" t="str">
        <f t="shared" si="65"/>
        <v>OK</v>
      </c>
    </row>
    <row r="4276" spans="1:4">
      <c r="A4276" s="5">
        <v>4217</v>
      </c>
      <c r="B4276" s="924"/>
      <c r="D4276" s="2" t="str">
        <f t="shared" si="65"/>
        <v>OK</v>
      </c>
    </row>
    <row r="4277" spans="1:4">
      <c r="A4277" s="5">
        <v>4218</v>
      </c>
      <c r="B4277" s="924"/>
      <c r="D4277" s="2" t="str">
        <f t="shared" si="65"/>
        <v>OK</v>
      </c>
    </row>
    <row r="4278" spans="1:4">
      <c r="A4278" s="5">
        <v>4219</v>
      </c>
      <c r="B4278" s="924"/>
      <c r="D4278" s="2" t="str">
        <f t="shared" si="65"/>
        <v>OK</v>
      </c>
    </row>
    <row r="4279" spans="1:4">
      <c r="A4279" s="5">
        <v>4220</v>
      </c>
      <c r="B4279" s="924"/>
      <c r="D4279" s="2" t="str">
        <f t="shared" si="65"/>
        <v>OK</v>
      </c>
    </row>
    <row r="4280" spans="1:4">
      <c r="A4280" s="5">
        <v>4221</v>
      </c>
      <c r="B4280" s="924"/>
      <c r="D4280" s="2" t="str">
        <f t="shared" si="65"/>
        <v>OK</v>
      </c>
    </row>
    <row r="4281" spans="1:4">
      <c r="A4281" s="5">
        <v>4222</v>
      </c>
      <c r="B4281" s="924"/>
      <c r="D4281" s="2" t="str">
        <f t="shared" si="65"/>
        <v>OK</v>
      </c>
    </row>
    <row r="4282" spans="1:4">
      <c r="A4282" s="5">
        <v>4223</v>
      </c>
      <c r="B4282" s="924"/>
      <c r="D4282" s="2" t="str">
        <f t="shared" si="65"/>
        <v>OK</v>
      </c>
    </row>
    <row r="4283" spans="1:4">
      <c r="A4283" s="5">
        <v>4224</v>
      </c>
      <c r="B4283" s="924"/>
      <c r="D4283" s="2" t="str">
        <f t="shared" si="65"/>
        <v>OK</v>
      </c>
    </row>
    <row r="4284" spans="1:4">
      <c r="A4284" s="5">
        <v>4225</v>
      </c>
      <c r="B4284" s="924"/>
      <c r="D4284" s="2" t="str">
        <f t="shared" si="65"/>
        <v>OK</v>
      </c>
    </row>
    <row r="4285" spans="1:4">
      <c r="A4285" s="5">
        <v>4226</v>
      </c>
      <c r="B4285" s="924"/>
      <c r="D4285" s="2" t="str">
        <f t="shared" ref="D4285:D4348" si="66">IF(ISBLANK(B4285),"OK",IF(A4285-B4285=0,"OK","Error?"))</f>
        <v>OK</v>
      </c>
    </row>
    <row r="4286" spans="1:4">
      <c r="A4286" s="5">
        <v>4227</v>
      </c>
      <c r="B4286" s="924"/>
      <c r="D4286" s="2" t="str">
        <f t="shared" si="66"/>
        <v>OK</v>
      </c>
    </row>
    <row r="4287" spans="1:4">
      <c r="A4287" s="5">
        <v>4228</v>
      </c>
      <c r="B4287" s="924"/>
      <c r="D4287" s="2" t="str">
        <f t="shared" si="66"/>
        <v>OK</v>
      </c>
    </row>
    <row r="4288" spans="1:4">
      <c r="A4288" s="5">
        <v>4229</v>
      </c>
      <c r="B4288" s="924"/>
      <c r="D4288" s="2" t="str">
        <f t="shared" si="66"/>
        <v>OK</v>
      </c>
    </row>
    <row r="4289" spans="1:4">
      <c r="A4289" s="5">
        <v>4230</v>
      </c>
      <c r="B4289" s="924"/>
      <c r="D4289" s="2" t="str">
        <f t="shared" si="66"/>
        <v>OK</v>
      </c>
    </row>
    <row r="4290" spans="1:4">
      <c r="A4290" s="5">
        <v>4231</v>
      </c>
      <c r="B4290" s="924"/>
      <c r="D4290" s="2" t="str">
        <f t="shared" si="66"/>
        <v>OK</v>
      </c>
    </row>
    <row r="4291" spans="1:4">
      <c r="A4291" s="5">
        <v>4232</v>
      </c>
      <c r="B4291" s="924"/>
      <c r="D4291" s="2" t="str">
        <f t="shared" si="66"/>
        <v>OK</v>
      </c>
    </row>
    <row r="4292" spans="1:4">
      <c r="A4292" s="5">
        <v>4233</v>
      </c>
      <c r="B4292" s="924"/>
      <c r="D4292" s="2" t="str">
        <f t="shared" si="66"/>
        <v>OK</v>
      </c>
    </row>
    <row r="4293" spans="1:4">
      <c r="A4293" s="5">
        <v>4234</v>
      </c>
      <c r="B4293" s="924"/>
      <c r="D4293" s="2" t="str">
        <f t="shared" si="66"/>
        <v>OK</v>
      </c>
    </row>
    <row r="4294" spans="1:4">
      <c r="A4294" s="5">
        <v>4235</v>
      </c>
      <c r="B4294" s="924"/>
      <c r="D4294" s="2" t="str">
        <f t="shared" si="66"/>
        <v>OK</v>
      </c>
    </row>
    <row r="4295" spans="1:4">
      <c r="A4295" s="5">
        <v>4236</v>
      </c>
      <c r="B4295" s="924"/>
      <c r="C4295" s="2" t="s">
        <v>512</v>
      </c>
      <c r="D4295" s="2" t="str">
        <f t="shared" si="66"/>
        <v>OK</v>
      </c>
    </row>
    <row r="4296" spans="1:4">
      <c r="A4296">
        <v>4237</v>
      </c>
      <c r="B4296" s="924">
        <f>'Rest Tax Levies-Tort Im 27'!G31</f>
        <v>95619</v>
      </c>
      <c r="C4296" s="2" t="s">
        <v>512</v>
      </c>
      <c r="D4296" s="2" t="str">
        <f t="shared" si="66"/>
        <v>Error?</v>
      </c>
    </row>
    <row r="4297" spans="1:4">
      <c r="A4297">
        <v>4238</v>
      </c>
      <c r="B4297" s="924">
        <f>'Rest Tax Levies-Tort Im 27'!G32</f>
        <v>291761</v>
      </c>
      <c r="D4297" s="2" t="str">
        <f t="shared" si="66"/>
        <v>Error?</v>
      </c>
    </row>
    <row r="4298" spans="1:4">
      <c r="A4298">
        <v>4239</v>
      </c>
      <c r="B4298" s="924">
        <f>'Rest Tax Levies-Tort Im 27'!G36</f>
        <v>0</v>
      </c>
      <c r="D4298" s="2" t="str">
        <f t="shared" si="66"/>
        <v>Error?</v>
      </c>
    </row>
    <row r="4299" spans="1:4">
      <c r="A4299">
        <v>4240</v>
      </c>
      <c r="B4299" s="924">
        <f>'Rest Tax Levies-Tort Im 27'!G37</f>
        <v>0</v>
      </c>
      <c r="D4299" s="2" t="str">
        <f t="shared" si="66"/>
        <v>Error?</v>
      </c>
    </row>
    <row r="4300" spans="1:4">
      <c r="A4300">
        <v>4241</v>
      </c>
      <c r="B4300" s="924">
        <f>'Rest Tax Levies-Tort Im 27'!G38</f>
        <v>0</v>
      </c>
      <c r="D4300" s="2" t="str">
        <f t="shared" si="66"/>
        <v>Error?</v>
      </c>
    </row>
    <row r="4301" spans="1:4">
      <c r="A4301">
        <v>4242</v>
      </c>
      <c r="B4301" s="924">
        <f>'Rest Tax Levies-Tort Im 27'!G39</f>
        <v>95619</v>
      </c>
      <c r="D4301" s="2" t="str">
        <f t="shared" si="66"/>
        <v>Error?</v>
      </c>
    </row>
    <row r="4302" spans="1:4">
      <c r="A4302">
        <v>4243</v>
      </c>
      <c r="B4302" s="924">
        <f>'Rest Tax Levies-Tort Im 27'!G40</f>
        <v>0</v>
      </c>
      <c r="D4302" s="2" t="str">
        <f t="shared" si="66"/>
        <v>Error?</v>
      </c>
    </row>
    <row r="4303" spans="1:4">
      <c r="A4303">
        <v>4244</v>
      </c>
      <c r="B4303" s="924">
        <f>'Rest Tax Levies-Tort Im 27'!G41</f>
        <v>0</v>
      </c>
      <c r="D4303" s="2" t="str">
        <f t="shared" si="66"/>
        <v>Error?</v>
      </c>
    </row>
    <row r="4304" spans="1:4">
      <c r="A4304">
        <v>4245</v>
      </c>
      <c r="B4304" s="924">
        <f>'Rest Tax Levies-Tort Im 27'!G42</f>
        <v>0</v>
      </c>
      <c r="D4304" s="2" t="str">
        <f t="shared" si="66"/>
        <v>Error?</v>
      </c>
    </row>
    <row r="4305" spans="1:4">
      <c r="A4305">
        <v>4246</v>
      </c>
      <c r="B4305" s="924">
        <f>'Rest Tax Levies-Tort Im 27'!G43</f>
        <v>0</v>
      </c>
      <c r="D4305" s="2" t="str">
        <f t="shared" si="66"/>
        <v>Error?</v>
      </c>
    </row>
    <row r="4306" spans="1:4">
      <c r="A4306">
        <v>4247</v>
      </c>
      <c r="B4306" s="924">
        <f>'Rest Tax Levies-Tort Im 27'!G44</f>
        <v>0</v>
      </c>
      <c r="D4306" s="2" t="str">
        <f t="shared" si="66"/>
        <v>Error?</v>
      </c>
    </row>
    <row r="4307" spans="1:4">
      <c r="A4307">
        <v>4248</v>
      </c>
      <c r="B4307" s="924">
        <f>'Revenues 10-15'!C133</f>
        <v>0</v>
      </c>
      <c r="D4307" s="2" t="str">
        <f t="shared" si="66"/>
        <v>Error?</v>
      </c>
    </row>
    <row r="4308" spans="1:4">
      <c r="A4308">
        <v>4249</v>
      </c>
      <c r="B4308" s="924">
        <f>'Revenues 10-15'!D133</f>
        <v>0</v>
      </c>
      <c r="D4308" s="2" t="str">
        <f t="shared" si="66"/>
        <v>Error?</v>
      </c>
    </row>
    <row r="4309" spans="1:4">
      <c r="A4309">
        <v>4250</v>
      </c>
      <c r="B4309" s="924">
        <f>'Revenues 10-15'!F133</f>
        <v>0</v>
      </c>
      <c r="D4309" s="2" t="str">
        <f t="shared" si="66"/>
        <v>Error?</v>
      </c>
    </row>
    <row r="4310" spans="1:4">
      <c r="A4310">
        <v>4251</v>
      </c>
      <c r="B4310" s="924">
        <f>'Revenues 10-15'!C152</f>
        <v>0</v>
      </c>
      <c r="D4310" s="2" t="str">
        <f t="shared" si="66"/>
        <v>Error?</v>
      </c>
    </row>
    <row r="4311" spans="1:4">
      <c r="A4311">
        <v>4252</v>
      </c>
      <c r="B4311" s="924">
        <f>'Revenues 10-15'!D152</f>
        <v>0</v>
      </c>
      <c r="D4311" s="2" t="str">
        <f t="shared" si="66"/>
        <v>Error?</v>
      </c>
    </row>
    <row r="4312" spans="1:4">
      <c r="A4312">
        <v>4253</v>
      </c>
      <c r="B4312" s="924">
        <f>'Revenues 10-15'!C156</f>
        <v>0</v>
      </c>
      <c r="D4312" s="2" t="str">
        <f t="shared" si="66"/>
        <v>Error?</v>
      </c>
    </row>
    <row r="4313" spans="1:4">
      <c r="A4313">
        <v>4254</v>
      </c>
      <c r="B4313" s="924">
        <f>'Revenues 10-15'!D156</f>
        <v>0</v>
      </c>
      <c r="D4313" s="2" t="str">
        <f t="shared" si="66"/>
        <v>Error?</v>
      </c>
    </row>
    <row r="4314" spans="1:4">
      <c r="A4314">
        <v>4255</v>
      </c>
      <c r="B4314" s="924">
        <f>'Revenues 10-15'!F156</f>
        <v>0</v>
      </c>
      <c r="D4314" s="2" t="str">
        <f t="shared" si="66"/>
        <v>Error?</v>
      </c>
    </row>
    <row r="4315" spans="1:4">
      <c r="A4315">
        <v>4256</v>
      </c>
      <c r="B4315" s="924">
        <f>'Revenues 10-15'!C166</f>
        <v>0</v>
      </c>
      <c r="D4315" s="2" t="str">
        <f t="shared" si="66"/>
        <v>Error?</v>
      </c>
    </row>
    <row r="4316" spans="1:4">
      <c r="A4316">
        <v>4257</v>
      </c>
      <c r="B4316" s="924">
        <f>'Revenues 10-15'!F166</f>
        <v>0</v>
      </c>
      <c r="D4316" s="2" t="str">
        <f t="shared" si="66"/>
        <v>Error?</v>
      </c>
    </row>
    <row r="4317" spans="1:4">
      <c r="A4317" s="5">
        <v>4258</v>
      </c>
      <c r="B4317" s="924"/>
      <c r="D4317" s="2" t="str">
        <f t="shared" si="66"/>
        <v>OK</v>
      </c>
    </row>
    <row r="4318" spans="1:4">
      <c r="A4318" s="5">
        <v>4259</v>
      </c>
      <c r="B4318" s="924"/>
      <c r="D4318" s="2" t="str">
        <f t="shared" si="66"/>
        <v>OK</v>
      </c>
    </row>
    <row r="4319" spans="1:4">
      <c r="A4319">
        <v>4260</v>
      </c>
      <c r="B4319" s="924">
        <f>'Revenues 10-15'!C167</f>
        <v>0</v>
      </c>
      <c r="D4319" s="2" t="str">
        <f t="shared" si="66"/>
        <v>Error?</v>
      </c>
    </row>
    <row r="4320" spans="1:4">
      <c r="A4320">
        <v>4261</v>
      </c>
      <c r="B4320" s="924">
        <f>'Revenues 10-15'!F167</f>
        <v>0</v>
      </c>
      <c r="D4320" s="2" t="str">
        <f t="shared" si="66"/>
        <v>Error?</v>
      </c>
    </row>
    <row r="4321" spans="1:4">
      <c r="A4321" s="5">
        <v>4262</v>
      </c>
      <c r="B4321" s="924"/>
      <c r="D4321" s="2" t="str">
        <f t="shared" si="66"/>
        <v>OK</v>
      </c>
    </row>
    <row r="4322" spans="1:4">
      <c r="A4322" s="5">
        <v>4263</v>
      </c>
      <c r="B4322" s="924"/>
      <c r="D4322" s="2" t="str">
        <f t="shared" si="66"/>
        <v>OK</v>
      </c>
    </row>
    <row r="4323" spans="1:4">
      <c r="A4323" s="5">
        <v>4264</v>
      </c>
      <c r="B4323" s="924"/>
      <c r="D4323" s="2" t="str">
        <f t="shared" si="66"/>
        <v>OK</v>
      </c>
    </row>
    <row r="4324" spans="1:4">
      <c r="A4324" s="5">
        <v>4265</v>
      </c>
      <c r="B4324" s="924"/>
      <c r="D4324" s="2" t="str">
        <f t="shared" si="66"/>
        <v>OK</v>
      </c>
    </row>
    <row r="4325" spans="1:4">
      <c r="A4325">
        <v>4266</v>
      </c>
      <c r="B4325" s="924">
        <f>'Revenues 10-15'!D168</f>
        <v>0</v>
      </c>
      <c r="D4325" s="2" t="str">
        <f t="shared" si="66"/>
        <v>Error?</v>
      </c>
    </row>
    <row r="4326" spans="1:4">
      <c r="A4326">
        <v>4267</v>
      </c>
      <c r="B4326" s="924">
        <f>'Revenues 10-15'!H168</f>
        <v>0</v>
      </c>
      <c r="D4326" s="2" t="str">
        <f t="shared" si="66"/>
        <v>Error?</v>
      </c>
    </row>
    <row r="4327" spans="1:4">
      <c r="A4327">
        <v>4268</v>
      </c>
      <c r="B4327" s="924">
        <f>'Revenues 10-15'!D169</f>
        <v>0</v>
      </c>
      <c r="D4327" s="2" t="str">
        <f t="shared" si="66"/>
        <v>Error?</v>
      </c>
    </row>
    <row r="4328" spans="1:4">
      <c r="A4328">
        <v>4269</v>
      </c>
      <c r="B4328" s="924">
        <f>'Revenues 10-15'!K169</f>
        <v>0</v>
      </c>
      <c r="D4328" s="2" t="str">
        <f t="shared" si="66"/>
        <v>Error?</v>
      </c>
    </row>
    <row r="4329" spans="1:4">
      <c r="A4329">
        <v>4270</v>
      </c>
      <c r="B4329" s="924">
        <f>'Revenues 10-15'!C199</f>
        <v>0</v>
      </c>
      <c r="D4329" s="2" t="str">
        <f t="shared" si="66"/>
        <v>Error?</v>
      </c>
    </row>
    <row r="4330" spans="1:4">
      <c r="A4330">
        <v>4271</v>
      </c>
      <c r="B4330" s="924">
        <f>'Revenues 10-15'!C205</f>
        <v>0</v>
      </c>
      <c r="D4330" s="2" t="str">
        <f t="shared" si="66"/>
        <v>Error?</v>
      </c>
    </row>
    <row r="4331" spans="1:4">
      <c r="A4331">
        <v>4272</v>
      </c>
      <c r="B4331" s="924">
        <f>'Revenues 10-15'!D205</f>
        <v>0</v>
      </c>
      <c r="D4331" s="2" t="str">
        <f t="shared" si="66"/>
        <v>Error?</v>
      </c>
    </row>
    <row r="4332" spans="1:4">
      <c r="A4332">
        <v>4273</v>
      </c>
      <c r="B4332" s="924">
        <f>'Revenues 10-15'!F205</f>
        <v>0</v>
      </c>
      <c r="D4332" s="2" t="str">
        <f t="shared" si="66"/>
        <v>Error?</v>
      </c>
    </row>
    <row r="4333" spans="1:4">
      <c r="A4333">
        <v>4274</v>
      </c>
      <c r="B4333" s="924">
        <f>'Revenues 10-15'!G205</f>
        <v>0</v>
      </c>
      <c r="D4333" s="2" t="str">
        <f t="shared" si="66"/>
        <v>Error?</v>
      </c>
    </row>
    <row r="4334" spans="1:4">
      <c r="A4334">
        <v>4275</v>
      </c>
      <c r="B4334" s="924">
        <f>'Revenues 10-15'!C210</f>
        <v>0</v>
      </c>
      <c r="D4334" s="2" t="str">
        <f t="shared" si="66"/>
        <v>Error?</v>
      </c>
    </row>
    <row r="4335" spans="1:4">
      <c r="A4335">
        <v>4276</v>
      </c>
      <c r="B4335" s="924">
        <f>'Revenues 10-15'!D210</f>
        <v>0</v>
      </c>
      <c r="D4335" s="2" t="str">
        <f t="shared" si="66"/>
        <v>Error?</v>
      </c>
    </row>
    <row r="4336" spans="1:4">
      <c r="A4336">
        <v>4277</v>
      </c>
      <c r="B4336" s="924">
        <f>'Revenues 10-15'!F210</f>
        <v>0</v>
      </c>
      <c r="D4336" s="2" t="str">
        <f t="shared" si="66"/>
        <v>Error?</v>
      </c>
    </row>
    <row r="4337" spans="1:4">
      <c r="A4337">
        <v>4278</v>
      </c>
      <c r="B4337" s="924">
        <f>'Revenues 10-15'!G210</f>
        <v>0</v>
      </c>
      <c r="D4337" s="2" t="str">
        <f t="shared" si="66"/>
        <v>Error?</v>
      </c>
    </row>
    <row r="4338" spans="1:4">
      <c r="A4338">
        <v>4279</v>
      </c>
      <c r="B4338" s="924">
        <f>'Revenues 10-15'!C218</f>
        <v>0</v>
      </c>
      <c r="D4338" s="2" t="str">
        <f t="shared" si="66"/>
        <v>Error?</v>
      </c>
    </row>
    <row r="4339" spans="1:4">
      <c r="A4339">
        <v>4280</v>
      </c>
      <c r="B4339" s="924">
        <f>'Revenues 10-15'!D218</f>
        <v>0</v>
      </c>
      <c r="D4339" s="2" t="str">
        <f t="shared" si="66"/>
        <v>Error?</v>
      </c>
    </row>
    <row r="4340" spans="1:4">
      <c r="A4340">
        <v>4281</v>
      </c>
      <c r="B4340" s="924">
        <f>'Revenues 10-15'!F218</f>
        <v>0</v>
      </c>
      <c r="D4340" s="2" t="str">
        <f t="shared" si="66"/>
        <v>Error?</v>
      </c>
    </row>
    <row r="4341" spans="1:4">
      <c r="A4341">
        <v>4282</v>
      </c>
      <c r="B4341" s="924">
        <f>'Revenues 10-15'!G218</f>
        <v>0</v>
      </c>
      <c r="D4341" s="2" t="str">
        <f t="shared" si="66"/>
        <v>Error?</v>
      </c>
    </row>
    <row r="4342" spans="1:4">
      <c r="A4342">
        <v>4283</v>
      </c>
      <c r="B4342" s="924">
        <f>'Revenues 10-15'!C222</f>
        <v>0</v>
      </c>
      <c r="D4342" s="2" t="str">
        <f t="shared" si="66"/>
        <v>Error?</v>
      </c>
    </row>
    <row r="4343" spans="1:4">
      <c r="A4343">
        <v>4284</v>
      </c>
      <c r="B4343" s="924">
        <f>'Revenues 10-15'!D222</f>
        <v>0</v>
      </c>
      <c r="D4343" s="2" t="str">
        <f t="shared" si="66"/>
        <v>Error?</v>
      </c>
    </row>
    <row r="4344" spans="1:4">
      <c r="A4344">
        <v>4285</v>
      </c>
      <c r="B4344" s="924">
        <f>'Revenues 10-15'!G222</f>
        <v>0</v>
      </c>
      <c r="D4344" s="2" t="str">
        <f t="shared" si="66"/>
        <v>Error?</v>
      </c>
    </row>
    <row r="4345" spans="1:4">
      <c r="A4345" s="5">
        <v>4286</v>
      </c>
      <c r="B4345" s="924"/>
      <c r="D4345" s="2" t="str">
        <f t="shared" si="66"/>
        <v>OK</v>
      </c>
    </row>
    <row r="4346" spans="1:4">
      <c r="A4346" s="5">
        <v>4287</v>
      </c>
      <c r="B4346" s="924"/>
      <c r="D4346" s="2" t="str">
        <f t="shared" si="66"/>
        <v>OK</v>
      </c>
    </row>
    <row r="4347" spans="1:4">
      <c r="A4347" s="5">
        <v>4288</v>
      </c>
      <c r="B4347" s="924"/>
      <c r="D4347" s="2" t="str">
        <f t="shared" si="66"/>
        <v>OK</v>
      </c>
    </row>
    <row r="4348" spans="1:4">
      <c r="A4348" s="5">
        <v>4289</v>
      </c>
      <c r="B4348" s="924"/>
      <c r="D4348" s="2" t="str">
        <f t="shared" si="66"/>
        <v>OK</v>
      </c>
    </row>
    <row r="4349" spans="1:4">
      <c r="A4349">
        <v>4290</v>
      </c>
      <c r="B4349" s="924">
        <f>'Revenues 10-15'!C149</f>
        <v>0</v>
      </c>
      <c r="D4349" s="2" t="str">
        <f t="shared" ref="D4349:D4412" si="67">IF(ISBLANK(B4349),"OK",IF(A4349-B4349=0,"OK","Error?"))</f>
        <v>Error?</v>
      </c>
    </row>
    <row r="4350" spans="1:4">
      <c r="A4350">
        <v>4291</v>
      </c>
      <c r="B4350" s="924">
        <f>'Revenues 10-15'!D149</f>
        <v>0</v>
      </c>
      <c r="D4350" s="2" t="str">
        <f t="shared" si="67"/>
        <v>Error?</v>
      </c>
    </row>
    <row r="4351" spans="1:4">
      <c r="A4351">
        <v>4292</v>
      </c>
      <c r="B4351" s="924">
        <f>'Revenues 10-15'!G149</f>
        <v>0</v>
      </c>
      <c r="D4351" s="2" t="str">
        <f t="shared" si="67"/>
        <v>Error?</v>
      </c>
    </row>
    <row r="4352" spans="1:4">
      <c r="A4352">
        <v>4293</v>
      </c>
      <c r="B4352" s="924">
        <f>'Revenues 10-15'!F152</f>
        <v>0</v>
      </c>
      <c r="D4352" s="2" t="str">
        <f t="shared" si="67"/>
        <v>Error?</v>
      </c>
    </row>
    <row r="4353" spans="1:4">
      <c r="A4353">
        <v>4294</v>
      </c>
      <c r="B4353" s="924">
        <f>'Revenues 10-15'!G152</f>
        <v>0</v>
      </c>
      <c r="D4353" s="2" t="str">
        <f t="shared" si="67"/>
        <v>Error?</v>
      </c>
    </row>
    <row r="4354" spans="1:4">
      <c r="A4354">
        <v>4295</v>
      </c>
      <c r="B4354" s="924">
        <f>'Revenues 10-15'!G156</f>
        <v>0</v>
      </c>
      <c r="D4354" s="2" t="str">
        <f t="shared" si="67"/>
        <v>Error?</v>
      </c>
    </row>
    <row r="4355" spans="1:4">
      <c r="A4355">
        <v>4296</v>
      </c>
      <c r="B4355" s="924">
        <f>'Revenues 10-15'!G157</f>
        <v>0</v>
      </c>
      <c r="D4355" s="2" t="str">
        <f t="shared" si="67"/>
        <v>Error?</v>
      </c>
    </row>
    <row r="4356" spans="1:4">
      <c r="A4356">
        <v>4297</v>
      </c>
      <c r="B4356" s="924">
        <f>'Revenues 10-15'!C265</f>
        <v>0</v>
      </c>
      <c r="D4356" s="2" t="str">
        <f t="shared" si="67"/>
        <v>Error?</v>
      </c>
    </row>
    <row r="4357" spans="1:4">
      <c r="A4357">
        <v>4298</v>
      </c>
      <c r="B4357" s="924">
        <f>'Revenues 10-15'!D265</f>
        <v>0</v>
      </c>
      <c r="C4357" s="2" t="s">
        <v>512</v>
      </c>
      <c r="D4357" s="2" t="str">
        <f t="shared" si="67"/>
        <v>Error?</v>
      </c>
    </row>
    <row r="4358" spans="1:4">
      <c r="A4358">
        <v>4299</v>
      </c>
      <c r="B4358" s="924">
        <f>'Revenues 10-15'!F265</f>
        <v>0</v>
      </c>
      <c r="D4358" s="2" t="str">
        <f t="shared" si="67"/>
        <v>Error?</v>
      </c>
    </row>
    <row r="4359" spans="1:4">
      <c r="A4359">
        <v>4300</v>
      </c>
      <c r="B4359" s="924">
        <f>'Revenues 10-15'!G265</f>
        <v>0</v>
      </c>
      <c r="D4359" s="2" t="str">
        <f t="shared" si="67"/>
        <v>Error?</v>
      </c>
    </row>
    <row r="4360" spans="1:4">
      <c r="A4360">
        <v>4301</v>
      </c>
      <c r="B4360" s="924">
        <f>'Revenues 10-15'!C266</f>
        <v>56138</v>
      </c>
      <c r="D4360" s="2" t="str">
        <f t="shared" si="67"/>
        <v>Error?</v>
      </c>
    </row>
    <row r="4361" spans="1:4">
      <c r="A4361">
        <v>4302</v>
      </c>
      <c r="B4361" s="924">
        <f>'Revenues 10-15'!I171</f>
        <v>0</v>
      </c>
      <c r="D4361" s="2" t="str">
        <f t="shared" si="67"/>
        <v>Error?</v>
      </c>
    </row>
    <row r="4362" spans="1:4">
      <c r="A4362">
        <v>4303</v>
      </c>
      <c r="B4362" s="924">
        <f>'Revenues 10-15'!E175</f>
        <v>0</v>
      </c>
      <c r="D4362" s="2" t="str">
        <f t="shared" si="67"/>
        <v>Error?</v>
      </c>
    </row>
    <row r="4363" spans="1:4">
      <c r="A4363">
        <v>4304</v>
      </c>
      <c r="B4363" s="924">
        <f>'Revenues 10-15'!H175</f>
        <v>0</v>
      </c>
      <c r="C4363" s="2" t="s">
        <v>512</v>
      </c>
      <c r="D4363" s="2" t="str">
        <f t="shared" si="67"/>
        <v>Error?</v>
      </c>
    </row>
    <row r="4364" spans="1:4">
      <c r="A4364">
        <v>4305</v>
      </c>
      <c r="B4364" s="924">
        <f>'Revenues 10-15'!I175</f>
        <v>0</v>
      </c>
      <c r="D4364" s="2" t="str">
        <f t="shared" si="67"/>
        <v>Error?</v>
      </c>
    </row>
    <row r="4365" spans="1:4">
      <c r="A4365" s="5">
        <v>4306</v>
      </c>
      <c r="B4365" s="924"/>
      <c r="D4365" s="2" t="str">
        <f t="shared" si="67"/>
        <v>OK</v>
      </c>
    </row>
    <row r="4366" spans="1:4">
      <c r="A4366">
        <v>4307</v>
      </c>
      <c r="B4366" s="924">
        <f>'Revenues 10-15'!K175</f>
        <v>0</v>
      </c>
      <c r="D4366" s="2" t="str">
        <f t="shared" si="67"/>
        <v>Error?</v>
      </c>
    </row>
    <row r="4367" spans="1:4">
      <c r="A4367">
        <v>4308</v>
      </c>
      <c r="B4367" s="924">
        <f>'Revenues 10-15'!E176</f>
        <v>0</v>
      </c>
      <c r="D4367" s="2" t="str">
        <f t="shared" si="67"/>
        <v>Error?</v>
      </c>
    </row>
    <row r="4368" spans="1:4">
      <c r="A4368">
        <v>4309</v>
      </c>
      <c r="B4368" s="924">
        <f>'Revenues 10-15'!I176</f>
        <v>0</v>
      </c>
      <c r="D4368" s="2" t="str">
        <f t="shared" si="67"/>
        <v>Error?</v>
      </c>
    </row>
    <row r="4369" spans="1:4">
      <c r="A4369" s="5">
        <v>4310</v>
      </c>
      <c r="B4369" s="924"/>
      <c r="D4369" s="2" t="str">
        <f t="shared" si="67"/>
        <v>OK</v>
      </c>
    </row>
    <row r="4370" spans="1:4">
      <c r="A4370">
        <v>4311</v>
      </c>
      <c r="B4370" s="924">
        <f>'Revenues 10-15'!E177</f>
        <v>0</v>
      </c>
      <c r="D4370" s="2" t="str">
        <f t="shared" si="67"/>
        <v>Error?</v>
      </c>
    </row>
    <row r="4371" spans="1:4">
      <c r="A4371">
        <v>4312</v>
      </c>
      <c r="B4371" s="924">
        <f>'Revenues 10-15'!I177</f>
        <v>0</v>
      </c>
      <c r="D4371" s="2" t="str">
        <f t="shared" si="67"/>
        <v>Error?</v>
      </c>
    </row>
    <row r="4372" spans="1:4">
      <c r="A4372" s="5">
        <v>4313</v>
      </c>
      <c r="B4372" s="924"/>
      <c r="C4372" s="2" t="s">
        <v>512</v>
      </c>
      <c r="D4372" s="2" t="str">
        <f t="shared" si="67"/>
        <v>OK</v>
      </c>
    </row>
    <row r="4373" spans="1:4">
      <c r="A4373">
        <v>4314</v>
      </c>
      <c r="B4373" s="924">
        <f>'Revenues 10-15'!C187</f>
        <v>0</v>
      </c>
      <c r="C4373" s="2" t="s">
        <v>512</v>
      </c>
      <c r="D4373" s="2" t="str">
        <f t="shared" si="67"/>
        <v>Error?</v>
      </c>
    </row>
    <row r="4374" spans="1:4">
      <c r="A4374">
        <v>4315</v>
      </c>
      <c r="B4374" s="924">
        <f>'Revenues 10-15'!D187</f>
        <v>0</v>
      </c>
      <c r="C4374" s="2" t="s">
        <v>512</v>
      </c>
      <c r="D4374" s="2" t="str">
        <f t="shared" si="67"/>
        <v>Error?</v>
      </c>
    </row>
    <row r="4375" spans="1:4">
      <c r="A4375">
        <v>4316</v>
      </c>
      <c r="B4375" s="924">
        <f>'Revenues 10-15'!F187</f>
        <v>0</v>
      </c>
      <c r="D4375" s="2" t="str">
        <f t="shared" si="67"/>
        <v>Error?</v>
      </c>
    </row>
    <row r="4376" spans="1:4">
      <c r="A4376">
        <v>4317</v>
      </c>
      <c r="B4376" s="924">
        <f>'Revenues 10-15'!G187</f>
        <v>0</v>
      </c>
      <c r="D4376" s="2" t="str">
        <f t="shared" si="67"/>
        <v>Error?</v>
      </c>
    </row>
    <row r="4377" spans="1:4">
      <c r="A4377">
        <v>4318</v>
      </c>
      <c r="B4377" s="924">
        <f>'Revenues 10-15'!C188</f>
        <v>0</v>
      </c>
      <c r="D4377" s="2" t="str">
        <f t="shared" si="67"/>
        <v>Error?</v>
      </c>
    </row>
    <row r="4378" spans="1:4">
      <c r="A4378">
        <v>4319</v>
      </c>
      <c r="B4378" s="924">
        <f>'Revenues 10-15'!D188</f>
        <v>0</v>
      </c>
      <c r="D4378" s="2" t="str">
        <f t="shared" si="67"/>
        <v>Error?</v>
      </c>
    </row>
    <row r="4379" spans="1:4">
      <c r="A4379">
        <v>4320</v>
      </c>
      <c r="B4379" s="924">
        <f>'Revenues 10-15'!F188</f>
        <v>0</v>
      </c>
      <c r="D4379" s="2" t="str">
        <f t="shared" si="67"/>
        <v>Error?</v>
      </c>
    </row>
    <row r="4380" spans="1:4">
      <c r="A4380">
        <v>4321</v>
      </c>
      <c r="B4380" s="924">
        <f>'Revenues 10-15'!G188</f>
        <v>0</v>
      </c>
      <c r="D4380" s="2" t="str">
        <f t="shared" si="67"/>
        <v>Error?</v>
      </c>
    </row>
    <row r="4381" spans="1:4">
      <c r="A4381" s="5">
        <v>4322</v>
      </c>
      <c r="B4381" s="924"/>
      <c r="D4381" s="2" t="str">
        <f t="shared" si="67"/>
        <v>OK</v>
      </c>
    </row>
    <row r="4382" spans="1:4">
      <c r="A4382" s="5">
        <v>4323</v>
      </c>
      <c r="B4382" s="924"/>
      <c r="D4382" s="2" t="str">
        <f t="shared" si="67"/>
        <v>OK</v>
      </c>
    </row>
    <row r="4383" spans="1:4">
      <c r="A4383" s="5">
        <v>4324</v>
      </c>
      <c r="B4383" s="924"/>
      <c r="D4383" s="2" t="str">
        <f t="shared" si="67"/>
        <v>OK</v>
      </c>
    </row>
    <row r="4384" spans="1:4">
      <c r="A4384" s="5">
        <v>4325</v>
      </c>
      <c r="B4384" s="924"/>
      <c r="D4384" s="2" t="str">
        <f t="shared" si="67"/>
        <v>OK</v>
      </c>
    </row>
    <row r="4385" spans="1:5">
      <c r="A4385" s="5">
        <v>4326</v>
      </c>
      <c r="B4385" s="924"/>
      <c r="D4385" s="2" t="str">
        <f t="shared" si="67"/>
        <v>OK</v>
      </c>
    </row>
    <row r="4386" spans="1:5">
      <c r="A4386" s="5">
        <v>4327</v>
      </c>
      <c r="B4386" s="924"/>
      <c r="D4386" s="2" t="str">
        <f t="shared" si="67"/>
        <v>OK</v>
      </c>
    </row>
    <row r="4387" spans="1:5">
      <c r="A4387" s="5">
        <v>4328</v>
      </c>
      <c r="B4387" s="924"/>
      <c r="D4387" s="2" t="str">
        <f t="shared" si="67"/>
        <v>OK</v>
      </c>
    </row>
    <row r="4388" spans="1:5">
      <c r="A4388" s="5">
        <v>4329</v>
      </c>
      <c r="B4388" s="924"/>
      <c r="D4388" s="2" t="str">
        <f t="shared" si="67"/>
        <v>OK</v>
      </c>
    </row>
    <row r="4389" spans="1:5">
      <c r="A4389">
        <v>4330</v>
      </c>
      <c r="B4389" s="924">
        <f>'Revenues 10-15'!C189</f>
        <v>0</v>
      </c>
      <c r="D4389" s="2" t="str">
        <f t="shared" si="67"/>
        <v>Error?</v>
      </c>
    </row>
    <row r="4390" spans="1:5">
      <c r="A4390">
        <v>4331</v>
      </c>
      <c r="B4390" s="924">
        <f>'Revenues 10-15'!D189</f>
        <v>0</v>
      </c>
      <c r="D4390" s="2" t="str">
        <f t="shared" si="67"/>
        <v>Error?</v>
      </c>
    </row>
    <row r="4391" spans="1:5">
      <c r="A4391">
        <v>4332</v>
      </c>
      <c r="B4391" s="924">
        <f>'Revenues 10-15'!F189</f>
        <v>0</v>
      </c>
      <c r="D4391" s="2" t="str">
        <f t="shared" si="67"/>
        <v>Error?</v>
      </c>
    </row>
    <row r="4392" spans="1:5">
      <c r="A4392">
        <v>4333</v>
      </c>
      <c r="B4392" s="924">
        <f>'Revenues 10-15'!G189</f>
        <v>0</v>
      </c>
      <c r="D4392" s="2" t="str">
        <f t="shared" si="67"/>
        <v>Error?</v>
      </c>
    </row>
    <row r="4393" spans="1:5">
      <c r="A4393">
        <v>4334</v>
      </c>
      <c r="B4393" s="924">
        <f>'Revenues 10-15'!C190</f>
        <v>0</v>
      </c>
      <c r="D4393" s="2" t="str">
        <f t="shared" si="67"/>
        <v>Error?</v>
      </c>
    </row>
    <row r="4394" spans="1:5">
      <c r="A4394">
        <v>4335</v>
      </c>
      <c r="B4394" s="924">
        <f>'Revenues 10-15'!D190</f>
        <v>0</v>
      </c>
      <c r="D4394" s="2" t="str">
        <f t="shared" si="67"/>
        <v>Error?</v>
      </c>
    </row>
    <row r="4395" spans="1:5">
      <c r="A4395">
        <v>4336</v>
      </c>
      <c r="B4395" s="924">
        <f>'Revenues 10-15'!F190</f>
        <v>0</v>
      </c>
      <c r="C4395" s="2" t="s">
        <v>512</v>
      </c>
      <c r="D4395" s="2" t="str">
        <f t="shared" si="67"/>
        <v>Error?</v>
      </c>
    </row>
    <row r="4396" spans="1:5">
      <c r="A4396">
        <v>4337</v>
      </c>
      <c r="B4396" s="924">
        <f>'Revenues 10-15'!G190</f>
        <v>0</v>
      </c>
      <c r="C4396" s="2" t="s">
        <v>512</v>
      </c>
      <c r="D4396" s="2" t="str">
        <f t="shared" si="67"/>
        <v>Error?</v>
      </c>
    </row>
    <row r="4397" spans="1:5">
      <c r="A4397" s="5">
        <v>4338</v>
      </c>
      <c r="B4397" s="924"/>
      <c r="C4397" s="2" t="s">
        <v>512</v>
      </c>
      <c r="D4397" s="2" t="str">
        <f t="shared" si="67"/>
        <v>OK</v>
      </c>
      <c r="E4397" s="4" t="s">
        <v>1397</v>
      </c>
    </row>
    <row r="4398" spans="1:5">
      <c r="A4398" s="5">
        <v>4339</v>
      </c>
      <c r="B4398" s="924"/>
      <c r="C4398" s="2" t="s">
        <v>512</v>
      </c>
      <c r="D4398" s="2" t="str">
        <f t="shared" si="67"/>
        <v>OK</v>
      </c>
      <c r="E4398" s="4" t="s">
        <v>1397</v>
      </c>
    </row>
    <row r="4399" spans="1:5">
      <c r="A4399" s="5">
        <v>4340</v>
      </c>
      <c r="B4399" s="924"/>
      <c r="D4399" s="2" t="str">
        <f t="shared" si="67"/>
        <v>OK</v>
      </c>
      <c r="E4399" s="4" t="s">
        <v>1397</v>
      </c>
    </row>
    <row r="4400" spans="1:5">
      <c r="A4400" s="5">
        <v>4341</v>
      </c>
      <c r="B4400" s="924"/>
      <c r="D4400" s="2" t="str">
        <f t="shared" si="67"/>
        <v>OK</v>
      </c>
      <c r="E4400" s="4" t="s">
        <v>1397</v>
      </c>
    </row>
    <row r="4401" spans="1:4">
      <c r="A4401" s="5">
        <v>4342</v>
      </c>
      <c r="B4401" s="924"/>
      <c r="D4401" s="2" t="str">
        <f t="shared" si="67"/>
        <v>OK</v>
      </c>
    </row>
    <row r="4402" spans="1:4">
      <c r="A4402" s="5">
        <v>4343</v>
      </c>
      <c r="B4402" s="924"/>
      <c r="D4402" s="2" t="str">
        <f t="shared" si="67"/>
        <v>OK</v>
      </c>
    </row>
    <row r="4403" spans="1:4">
      <c r="A4403" s="5">
        <v>4344</v>
      </c>
      <c r="B4403" s="924"/>
      <c r="D4403" s="2" t="str">
        <f t="shared" si="67"/>
        <v>OK</v>
      </c>
    </row>
    <row r="4404" spans="1:4">
      <c r="A4404" s="5">
        <v>4345</v>
      </c>
      <c r="B4404" s="924"/>
      <c r="D4404" s="2" t="str">
        <f t="shared" si="67"/>
        <v>OK</v>
      </c>
    </row>
    <row r="4405" spans="1:4">
      <c r="A4405">
        <v>4346</v>
      </c>
      <c r="B4405" s="924">
        <f>'Revenues 10-15'!C209</f>
        <v>0</v>
      </c>
      <c r="D4405" s="2" t="str">
        <f t="shared" si="67"/>
        <v>Error?</v>
      </c>
    </row>
    <row r="4406" spans="1:4">
      <c r="A4406">
        <v>4347</v>
      </c>
      <c r="B4406" s="924">
        <f>'Revenues 10-15'!D209</f>
        <v>0</v>
      </c>
      <c r="D4406" s="2" t="str">
        <f t="shared" si="67"/>
        <v>Error?</v>
      </c>
    </row>
    <row r="4407" spans="1:4">
      <c r="A4407">
        <v>4348</v>
      </c>
      <c r="B4407" s="924">
        <f>'Revenues 10-15'!F209</f>
        <v>0</v>
      </c>
      <c r="D4407" s="2" t="str">
        <f t="shared" si="67"/>
        <v>Error?</v>
      </c>
    </row>
    <row r="4408" spans="1:4">
      <c r="A4408">
        <v>4349</v>
      </c>
      <c r="B4408" s="924">
        <f>'Revenues 10-15'!G209</f>
        <v>0</v>
      </c>
      <c r="D4408" s="2" t="str">
        <f t="shared" si="67"/>
        <v>Error?</v>
      </c>
    </row>
    <row r="4409" spans="1:4">
      <c r="A4409">
        <v>4350</v>
      </c>
      <c r="B4409" s="924">
        <f>'Revenues 10-15'!C211</f>
        <v>702</v>
      </c>
      <c r="D4409" s="2" t="str">
        <f t="shared" si="67"/>
        <v>Error?</v>
      </c>
    </row>
    <row r="4410" spans="1:4">
      <c r="A4410">
        <v>4351</v>
      </c>
      <c r="B4410" s="924">
        <f>'Revenues 10-15'!D211</f>
        <v>0</v>
      </c>
      <c r="D4410" s="2" t="str">
        <f t="shared" si="67"/>
        <v>Error?</v>
      </c>
    </row>
    <row r="4411" spans="1:4">
      <c r="A4411">
        <v>4352</v>
      </c>
      <c r="B4411" s="924">
        <f>'Revenues 10-15'!F211</f>
        <v>0</v>
      </c>
      <c r="C4411" s="2" t="s">
        <v>512</v>
      </c>
      <c r="D4411" s="2" t="str">
        <f t="shared" si="67"/>
        <v>Error?</v>
      </c>
    </row>
    <row r="4412" spans="1:4">
      <c r="A4412">
        <v>4353</v>
      </c>
      <c r="B4412" s="924">
        <f>'Revenues 10-15'!G211</f>
        <v>0</v>
      </c>
      <c r="C4412" s="2" t="s">
        <v>512</v>
      </c>
      <c r="D4412" s="2" t="str">
        <f t="shared" si="67"/>
        <v>Error?</v>
      </c>
    </row>
    <row r="4413" spans="1:4">
      <c r="A4413">
        <v>4354</v>
      </c>
      <c r="B4413" s="924">
        <f>'Revenues 10-15'!C258</f>
        <v>0</v>
      </c>
      <c r="C4413" s="2" t="s">
        <v>512</v>
      </c>
      <c r="D4413" s="2" t="str">
        <f t="shared" ref="D4413:D4476" si="68">IF(ISBLANK(B4413),"OK",IF(A4413-B4413=0,"OK","Error?"))</f>
        <v>Error?</v>
      </c>
    </row>
    <row r="4414" spans="1:4">
      <c r="A4414">
        <v>4355</v>
      </c>
      <c r="B4414" s="924">
        <f>'Revenues 10-15'!F258</f>
        <v>0</v>
      </c>
      <c r="C4414" s="2" t="s">
        <v>512</v>
      </c>
      <c r="D4414" s="2" t="str">
        <f t="shared" si="68"/>
        <v>Error?</v>
      </c>
    </row>
    <row r="4415" spans="1:4">
      <c r="A4415">
        <v>4356</v>
      </c>
      <c r="B4415" s="924">
        <f>'Revenues 10-15'!G258</f>
        <v>0</v>
      </c>
      <c r="D4415" s="2" t="str">
        <f t="shared" si="68"/>
        <v>Error?</v>
      </c>
    </row>
    <row r="4416" spans="1:4">
      <c r="A4416">
        <v>4357</v>
      </c>
      <c r="B4416" s="924">
        <f>'Revenues 10-15'!C261</f>
        <v>3850</v>
      </c>
      <c r="D4416" s="2" t="str">
        <f t="shared" si="68"/>
        <v>Error?</v>
      </c>
    </row>
    <row r="4417" spans="1:4">
      <c r="A4417">
        <v>4358</v>
      </c>
      <c r="B4417" s="924">
        <f>'Revenues 10-15'!D261</f>
        <v>0</v>
      </c>
      <c r="D4417" s="2" t="str">
        <f t="shared" si="68"/>
        <v>Error?</v>
      </c>
    </row>
    <row r="4418" spans="1:4">
      <c r="A4418">
        <v>4359</v>
      </c>
      <c r="B4418" s="924">
        <f>'Revenues 10-15'!F261</f>
        <v>0</v>
      </c>
      <c r="D4418" s="2" t="str">
        <f t="shared" si="68"/>
        <v>Error?</v>
      </c>
    </row>
    <row r="4419" spans="1:4">
      <c r="A4419">
        <v>4360</v>
      </c>
      <c r="B4419" s="924">
        <f>'Revenues 10-15'!G261</f>
        <v>0</v>
      </c>
      <c r="D4419" s="2" t="str">
        <f t="shared" si="68"/>
        <v>Error?</v>
      </c>
    </row>
    <row r="4420" spans="1:4">
      <c r="A4420" s="5">
        <v>4361</v>
      </c>
      <c r="B4420" s="924"/>
      <c r="D4420" s="2" t="str">
        <f t="shared" si="68"/>
        <v>OK</v>
      </c>
    </row>
    <row r="4421" spans="1:4">
      <c r="A4421" s="5">
        <v>4362</v>
      </c>
      <c r="B4421" s="924"/>
      <c r="D4421" s="2" t="str">
        <f t="shared" si="68"/>
        <v>OK</v>
      </c>
    </row>
    <row r="4422" spans="1:4">
      <c r="A4422" s="5">
        <v>4363</v>
      </c>
      <c r="B4422" s="924"/>
      <c r="D4422" s="2" t="str">
        <f t="shared" si="68"/>
        <v>OK</v>
      </c>
    </row>
    <row r="4423" spans="1:4">
      <c r="A4423" s="5">
        <v>4364</v>
      </c>
      <c r="B4423" s="924"/>
      <c r="D4423" s="2" t="str">
        <f t="shared" si="68"/>
        <v>OK</v>
      </c>
    </row>
    <row r="4424" spans="1:4">
      <c r="A4424" s="5">
        <v>4365</v>
      </c>
      <c r="B4424" s="924"/>
      <c r="D4424" s="2" t="str">
        <f t="shared" si="68"/>
        <v>OK</v>
      </c>
    </row>
    <row r="4425" spans="1:4">
      <c r="A4425" s="5">
        <v>4366</v>
      </c>
      <c r="B4425" s="924"/>
      <c r="D4425" s="2" t="str">
        <f t="shared" si="68"/>
        <v>OK</v>
      </c>
    </row>
    <row r="4426" spans="1:4">
      <c r="A4426" s="5">
        <v>4367</v>
      </c>
      <c r="B4426" s="924"/>
      <c r="D4426" s="2" t="str">
        <f t="shared" si="68"/>
        <v>OK</v>
      </c>
    </row>
    <row r="4427" spans="1:4">
      <c r="A4427" s="5">
        <v>4368</v>
      </c>
      <c r="B4427" s="924"/>
      <c r="D4427" s="2" t="str">
        <f t="shared" si="68"/>
        <v>OK</v>
      </c>
    </row>
    <row r="4428" spans="1:4">
      <c r="A4428" s="5">
        <v>4369</v>
      </c>
      <c r="B4428" s="924"/>
      <c r="D4428" s="2" t="str">
        <f t="shared" si="68"/>
        <v>OK</v>
      </c>
    </row>
    <row r="4429" spans="1:4">
      <c r="A4429" s="5">
        <v>4370</v>
      </c>
      <c r="B4429" s="924"/>
      <c r="D4429" s="2" t="str">
        <f t="shared" si="68"/>
        <v>OK</v>
      </c>
    </row>
    <row r="4430" spans="1:4">
      <c r="A4430" s="5">
        <v>4371</v>
      </c>
      <c r="B4430" s="924"/>
      <c r="D4430" s="2" t="str">
        <f t="shared" si="68"/>
        <v>OK</v>
      </c>
    </row>
    <row r="4431" spans="1:4">
      <c r="A4431" s="5">
        <v>4372</v>
      </c>
      <c r="B4431" s="924"/>
      <c r="D4431" s="2" t="str">
        <f t="shared" si="68"/>
        <v>OK</v>
      </c>
    </row>
    <row r="4432" spans="1:4">
      <c r="A4432">
        <v>4373</v>
      </c>
      <c r="B4432" s="924">
        <f>'Revenues 10-15'!E269</f>
        <v>0</v>
      </c>
      <c r="D4432" s="2" t="str">
        <f t="shared" si="68"/>
        <v>Error?</v>
      </c>
    </row>
    <row r="4433" spans="1:5">
      <c r="A4433">
        <v>4374</v>
      </c>
      <c r="B4433" s="924">
        <f>'Revenues 10-15'!I269</f>
        <v>0</v>
      </c>
      <c r="D4433" s="2" t="str">
        <f t="shared" si="68"/>
        <v>Error?</v>
      </c>
    </row>
    <row r="4434" spans="1:5">
      <c r="A4434" s="5">
        <v>4375</v>
      </c>
      <c r="B4434" s="924"/>
      <c r="C4434" s="2" t="s">
        <v>512</v>
      </c>
      <c r="D4434" s="2" t="str">
        <f t="shared" si="68"/>
        <v>OK</v>
      </c>
      <c r="E4434" s="77"/>
    </row>
    <row r="4435" spans="1:5">
      <c r="A4435" s="1">
        <v>4376</v>
      </c>
      <c r="B4435" s="924">
        <f>('FP Info 3'!L10)*100000</f>
        <v>12.999999999999998</v>
      </c>
      <c r="C4435" s="2" t="s">
        <v>512</v>
      </c>
      <c r="D4435" s="2" t="str">
        <f t="shared" si="68"/>
        <v>Error?</v>
      </c>
    </row>
    <row r="4436" spans="1:5">
      <c r="A4436" s="5">
        <v>4377</v>
      </c>
      <c r="B4436" s="924"/>
      <c r="C4436" s="2" t="s">
        <v>512</v>
      </c>
      <c r="D4436" s="2" t="str">
        <f t="shared" si="68"/>
        <v>OK</v>
      </c>
    </row>
    <row r="4437" spans="1:5">
      <c r="A4437" s="5">
        <v>4378</v>
      </c>
      <c r="B4437" s="924"/>
      <c r="D4437" s="2" t="str">
        <f t="shared" si="68"/>
        <v>OK</v>
      </c>
    </row>
    <row r="4438" spans="1:5">
      <c r="A4438" s="5">
        <v>4379</v>
      </c>
      <c r="B4438" s="924"/>
      <c r="D4438" s="2" t="str">
        <f t="shared" si="68"/>
        <v>OK</v>
      </c>
    </row>
    <row r="4439" spans="1:5">
      <c r="A4439">
        <v>4380</v>
      </c>
      <c r="B4439" s="924">
        <f>'Revenues 10-15'!H268</f>
        <v>948363</v>
      </c>
      <c r="D4439" s="2" t="str">
        <f t="shared" si="68"/>
        <v>Error?</v>
      </c>
    </row>
    <row r="4440" spans="1:5">
      <c r="A4440">
        <v>4381</v>
      </c>
      <c r="B4440" s="924">
        <f>'Revenues 10-15'!K268</f>
        <v>0</v>
      </c>
      <c r="D4440" s="2" t="str">
        <f t="shared" si="68"/>
        <v>Error?</v>
      </c>
    </row>
    <row r="4441" spans="1:5">
      <c r="A4441">
        <v>4382</v>
      </c>
      <c r="B4441" s="924">
        <f>'Acct Summary 7-9'!E7</f>
        <v>0</v>
      </c>
      <c r="C4441" s="2" t="s">
        <v>512</v>
      </c>
      <c r="D4441" s="2" t="str">
        <f t="shared" si="68"/>
        <v>Error?</v>
      </c>
    </row>
    <row r="4442" spans="1:5">
      <c r="A4442">
        <v>4383</v>
      </c>
      <c r="B4442" s="924">
        <f>'Acct Summary 7-9'!I7</f>
        <v>0</v>
      </c>
      <c r="C4442" s="2" t="s">
        <v>512</v>
      </c>
      <c r="D4442" s="2" t="str">
        <f t="shared" si="68"/>
        <v>Error?</v>
      </c>
    </row>
    <row r="4443" spans="1:5">
      <c r="A4443" s="5">
        <v>4384</v>
      </c>
      <c r="B4443" s="924"/>
      <c r="C4443" s="2" t="s">
        <v>512</v>
      </c>
      <c r="D4443" s="2" t="str">
        <f t="shared" si="68"/>
        <v>OK</v>
      </c>
    </row>
    <row r="4444" spans="1:5">
      <c r="A4444">
        <v>4385</v>
      </c>
      <c r="B4444" s="924">
        <f>'Revenues 10-15'!D266</f>
        <v>0</v>
      </c>
      <c r="C4444" s="2" t="s">
        <v>512</v>
      </c>
      <c r="D4444" s="2" t="str">
        <f t="shared" si="68"/>
        <v>Error?</v>
      </c>
    </row>
    <row r="4445" spans="1:5">
      <c r="A4445">
        <v>4386</v>
      </c>
      <c r="B4445" s="924">
        <f>'Revenues 10-15'!F266</f>
        <v>0</v>
      </c>
      <c r="C4445" s="2" t="s">
        <v>512</v>
      </c>
      <c r="D4445" s="2" t="str">
        <f t="shared" si="68"/>
        <v>Error?</v>
      </c>
    </row>
    <row r="4446" spans="1:5">
      <c r="A4446">
        <v>4387</v>
      </c>
      <c r="B4446" s="924">
        <f>'Revenues 10-15'!G266</f>
        <v>0</v>
      </c>
      <c r="D4446" s="2" t="str">
        <f t="shared" si="68"/>
        <v>Error?</v>
      </c>
    </row>
    <row r="4447" spans="1:5">
      <c r="A4447" s="5">
        <v>4388</v>
      </c>
      <c r="B4447" s="924"/>
      <c r="D4447" s="2" t="str">
        <f t="shared" si="68"/>
        <v>OK</v>
      </c>
    </row>
    <row r="4448" spans="1:5">
      <c r="A4448" s="5">
        <v>4389</v>
      </c>
      <c r="B4448" s="924"/>
      <c r="D4448" s="2" t="str">
        <f t="shared" si="68"/>
        <v>OK</v>
      </c>
    </row>
    <row r="4449" spans="1:4">
      <c r="A4449" s="5">
        <v>4390</v>
      </c>
      <c r="B4449" s="924"/>
      <c r="D4449" s="2" t="str">
        <f t="shared" si="68"/>
        <v>OK</v>
      </c>
    </row>
    <row r="4450" spans="1:4">
      <c r="A4450" s="5">
        <v>4391</v>
      </c>
      <c r="B4450" s="924"/>
      <c r="D4450" s="2" t="str">
        <f t="shared" si="68"/>
        <v>OK</v>
      </c>
    </row>
    <row r="4451" spans="1:4">
      <c r="A4451" s="5">
        <v>4392</v>
      </c>
      <c r="B4451" s="924"/>
      <c r="D4451" s="2" t="str">
        <f t="shared" si="68"/>
        <v>OK</v>
      </c>
    </row>
    <row r="4452" spans="1:4">
      <c r="A4452" s="5">
        <v>4393</v>
      </c>
      <c r="B4452" s="924"/>
      <c r="D4452" s="2" t="str">
        <f t="shared" si="68"/>
        <v>OK</v>
      </c>
    </row>
    <row r="4453" spans="1:4">
      <c r="A4453" s="5">
        <v>4394</v>
      </c>
      <c r="B4453" s="924"/>
      <c r="D4453" s="2" t="str">
        <f t="shared" si="68"/>
        <v>OK</v>
      </c>
    </row>
    <row r="4454" spans="1:4">
      <c r="A4454" s="5">
        <v>4395</v>
      </c>
      <c r="B4454" s="924"/>
      <c r="D4454" s="2" t="str">
        <f t="shared" si="68"/>
        <v>OK</v>
      </c>
    </row>
    <row r="4455" spans="1:4">
      <c r="A4455" s="5">
        <v>4396</v>
      </c>
      <c r="B4455" s="924"/>
      <c r="D4455" s="2" t="str">
        <f t="shared" si="68"/>
        <v>OK</v>
      </c>
    </row>
    <row r="4456" spans="1:4">
      <c r="A4456" s="5">
        <v>4397</v>
      </c>
      <c r="B4456" s="924"/>
      <c r="D4456" s="2" t="str">
        <f t="shared" si="68"/>
        <v>OK</v>
      </c>
    </row>
    <row r="4457" spans="1:4">
      <c r="A4457" s="5">
        <v>4398</v>
      </c>
      <c r="B4457" s="924"/>
      <c r="D4457" s="2" t="str">
        <f t="shared" si="68"/>
        <v>OK</v>
      </c>
    </row>
    <row r="4458" spans="1:4">
      <c r="A4458" s="5">
        <v>4399</v>
      </c>
      <c r="B4458" s="924"/>
      <c r="D4458" s="2" t="str">
        <f t="shared" si="68"/>
        <v>OK</v>
      </c>
    </row>
    <row r="4459" spans="1:4">
      <c r="A4459" s="5">
        <v>4400</v>
      </c>
      <c r="B4459" s="924"/>
      <c r="D4459" s="2" t="str">
        <f t="shared" si="68"/>
        <v>OK</v>
      </c>
    </row>
    <row r="4460" spans="1:4">
      <c r="A4460" s="5">
        <v>4401</v>
      </c>
      <c r="B4460" s="924"/>
      <c r="D4460" s="2" t="str">
        <f t="shared" si="68"/>
        <v>OK</v>
      </c>
    </row>
    <row r="4461" spans="1:4">
      <c r="A4461" s="5">
        <v>4402</v>
      </c>
      <c r="B4461" s="924"/>
      <c r="D4461" s="2" t="str">
        <f t="shared" si="68"/>
        <v>OK</v>
      </c>
    </row>
    <row r="4462" spans="1:4">
      <c r="A4462" s="5">
        <v>4403</v>
      </c>
      <c r="B4462" s="924"/>
      <c r="D4462" s="2" t="str">
        <f t="shared" si="68"/>
        <v>OK</v>
      </c>
    </row>
    <row r="4463" spans="1:4">
      <c r="A4463" s="5">
        <v>4404</v>
      </c>
      <c r="B4463" s="924"/>
      <c r="D4463" s="2" t="str">
        <f t="shared" si="68"/>
        <v>OK</v>
      </c>
    </row>
    <row r="4464" spans="1:4">
      <c r="A4464" s="5">
        <v>4405</v>
      </c>
      <c r="B4464" s="924"/>
      <c r="D4464" s="2" t="str">
        <f t="shared" si="68"/>
        <v>OK</v>
      </c>
    </row>
    <row r="4465" spans="1:4">
      <c r="A4465" s="5">
        <v>4406</v>
      </c>
      <c r="B4465" s="924"/>
      <c r="D4465" s="2" t="str">
        <f t="shared" si="68"/>
        <v>OK</v>
      </c>
    </row>
    <row r="4466" spans="1:4">
      <c r="A4466" s="5">
        <v>4407</v>
      </c>
      <c r="B4466" s="924"/>
      <c r="D4466" s="2" t="str">
        <f t="shared" si="68"/>
        <v>OK</v>
      </c>
    </row>
    <row r="4467" spans="1:4">
      <c r="A4467" s="5">
        <v>4408</v>
      </c>
      <c r="B4467" s="924"/>
      <c r="D4467" s="2" t="str">
        <f t="shared" si="68"/>
        <v>OK</v>
      </c>
    </row>
    <row r="4468" spans="1:4">
      <c r="A4468" s="5">
        <v>4409</v>
      </c>
      <c r="B4468" s="924"/>
      <c r="D4468" s="2" t="str">
        <f t="shared" si="68"/>
        <v>OK</v>
      </c>
    </row>
    <row r="4469" spans="1:4">
      <c r="A4469" s="5">
        <v>4410</v>
      </c>
      <c r="B4469" s="924"/>
      <c r="D4469" s="2" t="str">
        <f t="shared" si="68"/>
        <v>OK</v>
      </c>
    </row>
    <row r="4470" spans="1:4">
      <c r="A4470" s="5">
        <v>4411</v>
      </c>
      <c r="B4470" s="924"/>
      <c r="D4470" s="2" t="str">
        <f t="shared" si="68"/>
        <v>OK</v>
      </c>
    </row>
    <row r="4471" spans="1:4">
      <c r="A4471" s="5">
        <v>4412</v>
      </c>
      <c r="B4471" s="924"/>
      <c r="D4471" s="2" t="str">
        <f t="shared" si="68"/>
        <v>OK</v>
      </c>
    </row>
    <row r="4472" spans="1:4">
      <c r="A4472" s="5">
        <v>4413</v>
      </c>
      <c r="B4472" s="924"/>
      <c r="D4472" s="2" t="str">
        <f t="shared" si="68"/>
        <v>OK</v>
      </c>
    </row>
    <row r="4473" spans="1:4">
      <c r="A4473" s="5">
        <v>4414</v>
      </c>
      <c r="B4473" s="924"/>
      <c r="D4473" s="2" t="str">
        <f t="shared" si="68"/>
        <v>OK</v>
      </c>
    </row>
    <row r="4474" spans="1:4">
      <c r="A4474" s="5">
        <v>4415</v>
      </c>
      <c r="B4474" s="924"/>
      <c r="D4474" s="2" t="str">
        <f t="shared" si="68"/>
        <v>OK</v>
      </c>
    </row>
    <row r="4475" spans="1:4">
      <c r="A4475" s="5">
        <v>4416</v>
      </c>
      <c r="B4475" s="924"/>
      <c r="D4475" s="2" t="str">
        <f t="shared" si="68"/>
        <v>OK</v>
      </c>
    </row>
    <row r="4476" spans="1:4">
      <c r="A4476" s="5">
        <v>4417</v>
      </c>
      <c r="B4476" s="924"/>
      <c r="D4476" s="2" t="str">
        <f t="shared" si="68"/>
        <v>OK</v>
      </c>
    </row>
    <row r="4477" spans="1:4">
      <c r="A4477" s="5">
        <v>4418</v>
      </c>
      <c r="B4477" s="924"/>
      <c r="D4477" s="2" t="str">
        <f t="shared" ref="D4477:D4540" si="69">IF(ISBLANK(B4477),"OK",IF(A4477-B4477=0,"OK","Error?"))</f>
        <v>OK</v>
      </c>
    </row>
    <row r="4478" spans="1:4">
      <c r="A4478" s="5">
        <v>4419</v>
      </c>
      <c r="B4478" s="924"/>
      <c r="D4478" s="2" t="str">
        <f t="shared" si="69"/>
        <v>OK</v>
      </c>
    </row>
    <row r="4479" spans="1:4">
      <c r="A4479" s="5">
        <v>4420</v>
      </c>
      <c r="B4479" s="924"/>
      <c r="D4479" s="2" t="str">
        <f t="shared" si="69"/>
        <v>OK</v>
      </c>
    </row>
    <row r="4480" spans="1:4">
      <c r="A4480" s="5">
        <v>4421</v>
      </c>
      <c r="B4480" s="924"/>
      <c r="D4480" s="2" t="str">
        <f t="shared" si="69"/>
        <v>OK</v>
      </c>
    </row>
    <row r="4481" spans="1:4">
      <c r="A4481" s="5">
        <v>4422</v>
      </c>
      <c r="B4481" s="924"/>
      <c r="D4481" s="2" t="str">
        <f t="shared" si="69"/>
        <v>OK</v>
      </c>
    </row>
    <row r="4482" spans="1:4">
      <c r="A4482" s="5">
        <v>4423</v>
      </c>
      <c r="B4482" s="924"/>
      <c r="D4482" s="2" t="str">
        <f t="shared" si="69"/>
        <v>OK</v>
      </c>
    </row>
    <row r="4483" spans="1:4">
      <c r="A4483" s="5">
        <v>4424</v>
      </c>
      <c r="B4483" s="924"/>
      <c r="D4483" s="2" t="str">
        <f t="shared" si="69"/>
        <v>OK</v>
      </c>
    </row>
    <row r="4484" spans="1:4">
      <c r="A4484" s="5">
        <v>4425</v>
      </c>
      <c r="B4484" s="924"/>
      <c r="D4484" s="2" t="str">
        <f t="shared" si="69"/>
        <v>OK</v>
      </c>
    </row>
    <row r="4485" spans="1:4">
      <c r="A4485" s="5">
        <v>4426</v>
      </c>
      <c r="B4485" s="924"/>
      <c r="D4485" s="2" t="str">
        <f t="shared" si="69"/>
        <v>OK</v>
      </c>
    </row>
    <row r="4486" spans="1:4">
      <c r="A4486" s="5">
        <v>4427</v>
      </c>
      <c r="B4486" s="924"/>
      <c r="D4486" s="2" t="str">
        <f t="shared" si="69"/>
        <v>OK</v>
      </c>
    </row>
    <row r="4487" spans="1:4">
      <c r="A4487" s="5">
        <v>4428</v>
      </c>
      <c r="B4487" s="924"/>
      <c r="D4487" s="2" t="str">
        <f t="shared" si="69"/>
        <v>OK</v>
      </c>
    </row>
    <row r="4488" spans="1:4">
      <c r="A4488" s="5">
        <v>4429</v>
      </c>
      <c r="B4488" s="924"/>
      <c r="D4488" s="2" t="str">
        <f t="shared" si="69"/>
        <v>OK</v>
      </c>
    </row>
    <row r="4489" spans="1:4">
      <c r="A4489" s="5">
        <v>4430</v>
      </c>
      <c r="B4489" s="924"/>
      <c r="D4489" s="2" t="str">
        <f t="shared" si="69"/>
        <v>OK</v>
      </c>
    </row>
    <row r="4490" spans="1:4">
      <c r="A4490" s="5">
        <v>4431</v>
      </c>
      <c r="B4490" s="924"/>
      <c r="D4490" s="2" t="str">
        <f t="shared" si="69"/>
        <v>OK</v>
      </c>
    </row>
    <row r="4491" spans="1:4">
      <c r="A4491" s="5">
        <v>4432</v>
      </c>
      <c r="B4491" s="924"/>
      <c r="D4491" s="2" t="str">
        <f t="shared" si="69"/>
        <v>OK</v>
      </c>
    </row>
    <row r="4492" spans="1:4">
      <c r="A4492" s="5">
        <v>4433</v>
      </c>
      <c r="B4492" s="924"/>
      <c r="D4492" s="2" t="str">
        <f t="shared" si="69"/>
        <v>OK</v>
      </c>
    </row>
    <row r="4493" spans="1:4">
      <c r="A4493" s="5">
        <v>4434</v>
      </c>
      <c r="B4493" s="924"/>
      <c r="D4493" s="2" t="str">
        <f t="shared" si="69"/>
        <v>OK</v>
      </c>
    </row>
    <row r="4494" spans="1:4">
      <c r="A4494" s="5">
        <v>4435</v>
      </c>
      <c r="B4494" s="924"/>
      <c r="D4494" s="2" t="str">
        <f t="shared" si="69"/>
        <v>OK</v>
      </c>
    </row>
    <row r="4495" spans="1:4">
      <c r="A4495" s="5">
        <v>4436</v>
      </c>
      <c r="B4495" s="924"/>
      <c r="D4495" s="2" t="str">
        <f t="shared" si="69"/>
        <v>OK</v>
      </c>
    </row>
    <row r="4496" spans="1:4">
      <c r="A4496" s="5">
        <v>4437</v>
      </c>
      <c r="B4496" s="924"/>
      <c r="D4496" s="2" t="str">
        <f t="shared" si="69"/>
        <v>OK</v>
      </c>
    </row>
    <row r="4497" spans="1:4">
      <c r="A4497" s="5">
        <v>4438</v>
      </c>
      <c r="B4497" s="924"/>
      <c r="D4497" s="2" t="str">
        <f t="shared" si="69"/>
        <v>OK</v>
      </c>
    </row>
    <row r="4498" spans="1:4">
      <c r="A4498" s="5">
        <v>4439</v>
      </c>
      <c r="B4498" s="924"/>
      <c r="D4498" s="2" t="str">
        <f t="shared" si="69"/>
        <v>OK</v>
      </c>
    </row>
    <row r="4499" spans="1:4">
      <c r="A4499" s="5">
        <v>4440</v>
      </c>
      <c r="B4499" s="924"/>
      <c r="D4499" s="2" t="str">
        <f t="shared" si="69"/>
        <v>OK</v>
      </c>
    </row>
    <row r="4500" spans="1:4">
      <c r="A4500" s="5">
        <v>4441</v>
      </c>
      <c r="B4500" s="924"/>
      <c r="D4500" s="2" t="str">
        <f t="shared" si="69"/>
        <v>OK</v>
      </c>
    </row>
    <row r="4501" spans="1:4">
      <c r="A4501" s="5">
        <v>4442</v>
      </c>
      <c r="B4501" s="924"/>
      <c r="D4501" s="2" t="str">
        <f t="shared" si="69"/>
        <v>OK</v>
      </c>
    </row>
    <row r="4502" spans="1:4">
      <c r="A4502" s="5">
        <v>4443</v>
      </c>
      <c r="B4502" s="924"/>
      <c r="D4502" s="2" t="str">
        <f t="shared" si="69"/>
        <v>OK</v>
      </c>
    </row>
    <row r="4503" spans="1:4">
      <c r="A4503" s="5">
        <v>4444</v>
      </c>
      <c r="B4503" s="924"/>
      <c r="D4503" s="2" t="str">
        <f t="shared" si="69"/>
        <v>OK</v>
      </c>
    </row>
    <row r="4504" spans="1:4">
      <c r="A4504" s="5">
        <v>4445</v>
      </c>
      <c r="B4504" s="924"/>
      <c r="D4504" s="2" t="str">
        <f t="shared" si="69"/>
        <v>OK</v>
      </c>
    </row>
    <row r="4505" spans="1:4">
      <c r="A4505" s="5">
        <v>4446</v>
      </c>
      <c r="B4505" s="924"/>
      <c r="D4505" s="2" t="str">
        <f t="shared" si="69"/>
        <v>OK</v>
      </c>
    </row>
    <row r="4506" spans="1:4">
      <c r="A4506" s="5">
        <v>4447</v>
      </c>
      <c r="B4506" s="924"/>
      <c r="D4506" s="2" t="str">
        <f t="shared" si="69"/>
        <v>OK</v>
      </c>
    </row>
    <row r="4507" spans="1:4">
      <c r="A4507" s="5">
        <v>4448</v>
      </c>
      <c r="B4507" s="924"/>
      <c r="D4507" s="2" t="str">
        <f t="shared" si="69"/>
        <v>OK</v>
      </c>
    </row>
    <row r="4508" spans="1:4">
      <c r="A4508" s="5">
        <v>4449</v>
      </c>
      <c r="B4508" s="924"/>
      <c r="D4508" s="2" t="str">
        <f t="shared" si="69"/>
        <v>OK</v>
      </c>
    </row>
    <row r="4509" spans="1:4">
      <c r="A4509" s="5">
        <v>4450</v>
      </c>
      <c r="B4509" s="924"/>
      <c r="D4509" s="2" t="str">
        <f t="shared" si="69"/>
        <v>OK</v>
      </c>
    </row>
    <row r="4510" spans="1:4">
      <c r="A4510" s="5">
        <v>4451</v>
      </c>
      <c r="B4510" s="924"/>
      <c r="D4510" s="2" t="str">
        <f t="shared" si="69"/>
        <v>OK</v>
      </c>
    </row>
    <row r="4511" spans="1:4">
      <c r="A4511" s="5">
        <v>4452</v>
      </c>
      <c r="B4511" s="924"/>
      <c r="D4511" s="2" t="str">
        <f t="shared" si="69"/>
        <v>OK</v>
      </c>
    </row>
    <row r="4512" spans="1:4">
      <c r="A4512" s="5">
        <v>4453</v>
      </c>
      <c r="B4512" s="924"/>
      <c r="D4512" s="2" t="str">
        <f t="shared" si="69"/>
        <v>OK</v>
      </c>
    </row>
    <row r="4513" spans="1:4">
      <c r="A4513" s="5">
        <v>4454</v>
      </c>
      <c r="B4513" s="924"/>
      <c r="D4513" s="2" t="str">
        <f t="shared" si="69"/>
        <v>OK</v>
      </c>
    </row>
    <row r="4514" spans="1:4">
      <c r="A4514" s="5">
        <v>4455</v>
      </c>
      <c r="B4514" s="924"/>
      <c r="D4514" s="2" t="str">
        <f t="shared" si="69"/>
        <v>OK</v>
      </c>
    </row>
    <row r="4515" spans="1:4">
      <c r="A4515" s="5">
        <v>4456</v>
      </c>
      <c r="B4515" s="924"/>
      <c r="D4515" s="2" t="str">
        <f t="shared" si="69"/>
        <v>OK</v>
      </c>
    </row>
    <row r="4516" spans="1:4">
      <c r="A4516" s="5">
        <v>4457</v>
      </c>
      <c r="B4516" s="924"/>
      <c r="D4516" s="2" t="str">
        <f t="shared" si="69"/>
        <v>OK</v>
      </c>
    </row>
    <row r="4517" spans="1:4">
      <c r="A4517" s="5">
        <v>4458</v>
      </c>
      <c r="B4517" s="924"/>
      <c r="D4517" s="2" t="str">
        <f t="shared" si="69"/>
        <v>OK</v>
      </c>
    </row>
    <row r="4518" spans="1:4">
      <c r="A4518" s="5">
        <v>4459</v>
      </c>
      <c r="B4518" s="924"/>
      <c r="D4518" s="2" t="str">
        <f t="shared" si="69"/>
        <v>OK</v>
      </c>
    </row>
    <row r="4519" spans="1:4">
      <c r="A4519" s="5">
        <v>4460</v>
      </c>
      <c r="B4519" s="924"/>
      <c r="D4519" s="2" t="str">
        <f t="shared" si="69"/>
        <v>OK</v>
      </c>
    </row>
    <row r="4520" spans="1:4">
      <c r="A4520" s="5">
        <v>4461</v>
      </c>
      <c r="B4520" s="924"/>
      <c r="D4520" s="2" t="str">
        <f t="shared" si="69"/>
        <v>OK</v>
      </c>
    </row>
    <row r="4521" spans="1:4">
      <c r="A4521" s="5">
        <v>4462</v>
      </c>
      <c r="B4521" s="924"/>
      <c r="D4521" s="2" t="str">
        <f t="shared" si="69"/>
        <v>OK</v>
      </c>
    </row>
    <row r="4522" spans="1:4">
      <c r="A4522" s="5">
        <v>4463</v>
      </c>
      <c r="B4522" s="924"/>
      <c r="D4522" s="2" t="str">
        <f t="shared" si="69"/>
        <v>OK</v>
      </c>
    </row>
    <row r="4523" spans="1:4">
      <c r="A4523" s="5">
        <v>4464</v>
      </c>
      <c r="B4523" s="924"/>
      <c r="D4523" s="2" t="str">
        <f t="shared" si="69"/>
        <v>OK</v>
      </c>
    </row>
    <row r="4524" spans="1:4">
      <c r="A4524" s="5">
        <v>4465</v>
      </c>
      <c r="B4524" s="924"/>
      <c r="D4524" s="2" t="str">
        <f t="shared" si="69"/>
        <v>OK</v>
      </c>
    </row>
    <row r="4525" spans="1:4">
      <c r="A4525" s="5">
        <v>4466</v>
      </c>
      <c r="B4525" s="924"/>
      <c r="D4525" s="2" t="str">
        <f t="shared" si="69"/>
        <v>OK</v>
      </c>
    </row>
    <row r="4526" spans="1:4">
      <c r="A4526" s="5">
        <v>4467</v>
      </c>
      <c r="B4526" s="924"/>
      <c r="D4526" s="2" t="str">
        <f t="shared" si="69"/>
        <v>OK</v>
      </c>
    </row>
    <row r="4527" spans="1:4">
      <c r="A4527" s="5">
        <v>4468</v>
      </c>
      <c r="B4527" s="924"/>
      <c r="D4527" s="2" t="str">
        <f t="shared" si="69"/>
        <v>OK</v>
      </c>
    </row>
    <row r="4528" spans="1:4">
      <c r="A4528" s="5">
        <v>4469</v>
      </c>
      <c r="B4528" s="924"/>
      <c r="D4528" s="2" t="str">
        <f t="shared" si="69"/>
        <v>OK</v>
      </c>
    </row>
    <row r="4529" spans="1:4">
      <c r="A4529" s="5">
        <v>4470</v>
      </c>
      <c r="B4529" s="924"/>
      <c r="D4529" s="2" t="str">
        <f t="shared" si="69"/>
        <v>OK</v>
      </c>
    </row>
    <row r="4530" spans="1:4">
      <c r="A4530" s="5">
        <v>4471</v>
      </c>
      <c r="B4530" s="924"/>
      <c r="D4530" s="2" t="str">
        <f t="shared" si="69"/>
        <v>OK</v>
      </c>
    </row>
    <row r="4531" spans="1:4">
      <c r="A4531" s="5">
        <v>4472</v>
      </c>
      <c r="B4531" s="924"/>
      <c r="D4531" s="2" t="str">
        <f t="shared" si="69"/>
        <v>OK</v>
      </c>
    </row>
    <row r="4532" spans="1:4">
      <c r="A4532" s="5">
        <v>4473</v>
      </c>
      <c r="B4532" s="924"/>
      <c r="D4532" s="2" t="str">
        <f t="shared" si="69"/>
        <v>OK</v>
      </c>
    </row>
    <row r="4533" spans="1:4">
      <c r="A4533" s="5">
        <v>4474</v>
      </c>
      <c r="B4533" s="924"/>
      <c r="D4533" s="2" t="str">
        <f t="shared" si="69"/>
        <v>OK</v>
      </c>
    </row>
    <row r="4534" spans="1:4">
      <c r="A4534" s="5">
        <v>4475</v>
      </c>
      <c r="B4534" s="924"/>
      <c r="D4534" s="2" t="str">
        <f t="shared" si="69"/>
        <v>OK</v>
      </c>
    </row>
    <row r="4535" spans="1:4">
      <c r="A4535" s="5">
        <v>4476</v>
      </c>
      <c r="B4535" s="924"/>
      <c r="D4535" s="2" t="str">
        <f t="shared" si="69"/>
        <v>OK</v>
      </c>
    </row>
    <row r="4536" spans="1:4">
      <c r="A4536" s="5">
        <v>4477</v>
      </c>
      <c r="B4536" s="924"/>
      <c r="D4536" s="2" t="str">
        <f t="shared" si="69"/>
        <v>OK</v>
      </c>
    </row>
    <row r="4537" spans="1:4">
      <c r="A4537" s="5">
        <v>4478</v>
      </c>
      <c r="B4537" s="924"/>
      <c r="D4537" s="2" t="str">
        <f t="shared" si="69"/>
        <v>OK</v>
      </c>
    </row>
    <row r="4538" spans="1:4">
      <c r="A4538" s="5">
        <v>4479</v>
      </c>
      <c r="B4538" s="924"/>
      <c r="D4538" s="2" t="str">
        <f t="shared" si="69"/>
        <v>OK</v>
      </c>
    </row>
    <row r="4539" spans="1:4">
      <c r="A4539" s="5">
        <v>4480</v>
      </c>
      <c r="B4539" s="924"/>
      <c r="D4539" s="2" t="str">
        <f t="shared" si="69"/>
        <v>OK</v>
      </c>
    </row>
    <row r="4540" spans="1:4">
      <c r="A4540" s="5">
        <v>4481</v>
      </c>
      <c r="B4540" s="924"/>
      <c r="D4540" s="2" t="str">
        <f t="shared" si="69"/>
        <v>OK</v>
      </c>
    </row>
    <row r="4541" spans="1:4">
      <c r="A4541" s="5">
        <v>4482</v>
      </c>
      <c r="B4541" s="924"/>
      <c r="D4541" s="2" t="str">
        <f t="shared" ref="D4541:D4604" si="70">IF(ISBLANK(B4541),"OK",IF(A4541-B4541=0,"OK","Error?"))</f>
        <v>OK</v>
      </c>
    </row>
    <row r="4542" spans="1:4">
      <c r="A4542" s="5">
        <v>4483</v>
      </c>
      <c r="B4542" s="924"/>
      <c r="D4542" s="2" t="str">
        <f t="shared" si="70"/>
        <v>OK</v>
      </c>
    </row>
    <row r="4543" spans="1:4">
      <c r="A4543" s="5">
        <v>4484</v>
      </c>
      <c r="B4543" s="924"/>
      <c r="D4543" s="2" t="str">
        <f t="shared" si="70"/>
        <v>OK</v>
      </c>
    </row>
    <row r="4544" spans="1:4">
      <c r="A4544" s="5">
        <v>4485</v>
      </c>
      <c r="B4544" s="924"/>
      <c r="D4544" s="2" t="str">
        <f t="shared" si="70"/>
        <v>OK</v>
      </c>
    </row>
    <row r="4545" spans="1:4">
      <c r="A4545" s="5">
        <v>4486</v>
      </c>
      <c r="B4545" s="924"/>
      <c r="D4545" s="2" t="str">
        <f t="shared" si="70"/>
        <v>OK</v>
      </c>
    </row>
    <row r="4546" spans="1:4">
      <c r="A4546" s="5">
        <v>4487</v>
      </c>
      <c r="B4546" s="924"/>
      <c r="D4546" s="2" t="str">
        <f t="shared" si="70"/>
        <v>OK</v>
      </c>
    </row>
    <row r="4547" spans="1:4">
      <c r="A4547" s="5">
        <v>4488</v>
      </c>
      <c r="B4547" s="924"/>
      <c r="D4547" s="2" t="str">
        <f t="shared" si="70"/>
        <v>OK</v>
      </c>
    </row>
    <row r="4548" spans="1:4">
      <c r="A4548" s="5">
        <v>4489</v>
      </c>
      <c r="B4548" s="924"/>
      <c r="D4548" s="2" t="str">
        <f t="shared" si="70"/>
        <v>OK</v>
      </c>
    </row>
    <row r="4549" spans="1:4">
      <c r="A4549" s="5">
        <v>4490</v>
      </c>
      <c r="B4549" s="924"/>
      <c r="D4549" s="2" t="str">
        <f t="shared" si="70"/>
        <v>OK</v>
      </c>
    </row>
    <row r="4550" spans="1:4">
      <c r="A4550" s="5">
        <v>4491</v>
      </c>
      <c r="B4550" s="924"/>
      <c r="D4550" s="2" t="str">
        <f t="shared" si="70"/>
        <v>OK</v>
      </c>
    </row>
    <row r="4551" spans="1:4">
      <c r="A4551" s="5">
        <v>4492</v>
      </c>
      <c r="B4551" s="924"/>
      <c r="D4551" s="2" t="str">
        <f t="shared" si="70"/>
        <v>OK</v>
      </c>
    </row>
    <row r="4552" spans="1:4">
      <c r="A4552" s="5">
        <v>4493</v>
      </c>
      <c r="B4552" s="924"/>
      <c r="D4552" s="2" t="str">
        <f t="shared" si="70"/>
        <v>OK</v>
      </c>
    </row>
    <row r="4553" spans="1:4">
      <c r="A4553" s="5">
        <v>4494</v>
      </c>
      <c r="B4553" s="924"/>
      <c r="D4553" s="2" t="str">
        <f t="shared" si="70"/>
        <v>OK</v>
      </c>
    </row>
    <row r="4554" spans="1:4">
      <c r="A4554" s="5">
        <v>4495</v>
      </c>
      <c r="B4554" s="924"/>
      <c r="D4554" s="2" t="str">
        <f t="shared" si="70"/>
        <v>OK</v>
      </c>
    </row>
    <row r="4555" spans="1:4">
      <c r="A4555" s="5">
        <v>4496</v>
      </c>
      <c r="B4555" s="924"/>
      <c r="D4555" s="2" t="str">
        <f t="shared" si="70"/>
        <v>OK</v>
      </c>
    </row>
    <row r="4556" spans="1:4">
      <c r="A4556" s="5">
        <v>4497</v>
      </c>
      <c r="B4556" s="924"/>
      <c r="D4556" s="2" t="str">
        <f t="shared" si="70"/>
        <v>OK</v>
      </c>
    </row>
    <row r="4557" spans="1:4">
      <c r="A4557" s="5">
        <v>4498</v>
      </c>
      <c r="B4557" s="924"/>
      <c r="D4557" s="2" t="str">
        <f t="shared" si="70"/>
        <v>OK</v>
      </c>
    </row>
    <row r="4558" spans="1:4">
      <c r="A4558" s="5">
        <v>4499</v>
      </c>
      <c r="B4558" s="924"/>
      <c r="D4558" s="2" t="str">
        <f t="shared" si="70"/>
        <v>OK</v>
      </c>
    </row>
    <row r="4559" spans="1:4">
      <c r="A4559" s="5">
        <v>4500</v>
      </c>
      <c r="B4559" s="924"/>
      <c r="D4559" s="2" t="str">
        <f t="shared" si="70"/>
        <v>OK</v>
      </c>
    </row>
    <row r="4560" spans="1:4">
      <c r="A4560" s="5">
        <v>4501</v>
      </c>
      <c r="B4560" s="924"/>
      <c r="D4560" s="2" t="str">
        <f t="shared" si="70"/>
        <v>OK</v>
      </c>
    </row>
    <row r="4561" spans="1:4">
      <c r="A4561" s="5">
        <v>4502</v>
      </c>
      <c r="B4561" s="924"/>
      <c r="D4561" s="2" t="str">
        <f t="shared" si="70"/>
        <v>OK</v>
      </c>
    </row>
    <row r="4562" spans="1:4">
      <c r="A4562" s="5">
        <v>4503</v>
      </c>
      <c r="B4562" s="924"/>
      <c r="D4562" s="2" t="str">
        <f t="shared" si="70"/>
        <v>OK</v>
      </c>
    </row>
    <row r="4563" spans="1:4">
      <c r="A4563" s="5">
        <v>4504</v>
      </c>
      <c r="B4563" s="924"/>
      <c r="D4563" s="2" t="str">
        <f t="shared" si="70"/>
        <v>OK</v>
      </c>
    </row>
    <row r="4564" spans="1:4">
      <c r="A4564" s="5">
        <v>4505</v>
      </c>
      <c r="B4564" s="924"/>
      <c r="D4564" s="2" t="str">
        <f t="shared" si="70"/>
        <v>OK</v>
      </c>
    </row>
    <row r="4565" spans="1:4">
      <c r="A4565" s="5">
        <v>4506</v>
      </c>
      <c r="B4565" s="924"/>
      <c r="D4565" s="2" t="str">
        <f t="shared" si="70"/>
        <v>OK</v>
      </c>
    </row>
    <row r="4566" spans="1:4">
      <c r="A4566" s="5">
        <v>4507</v>
      </c>
      <c r="B4566" s="924"/>
      <c r="D4566" s="2" t="str">
        <f t="shared" si="70"/>
        <v>OK</v>
      </c>
    </row>
    <row r="4567" spans="1:4">
      <c r="A4567" s="5">
        <v>4508</v>
      </c>
      <c r="B4567" s="924"/>
      <c r="D4567" s="2" t="str">
        <f t="shared" si="70"/>
        <v>OK</v>
      </c>
    </row>
    <row r="4568" spans="1:4">
      <c r="A4568" s="5">
        <v>4509</v>
      </c>
      <c r="B4568" s="924"/>
      <c r="D4568" s="2" t="str">
        <f t="shared" si="70"/>
        <v>OK</v>
      </c>
    </row>
    <row r="4569" spans="1:4">
      <c r="A4569" s="5">
        <v>4510</v>
      </c>
      <c r="B4569" s="924"/>
      <c r="D4569" s="2" t="str">
        <f t="shared" si="70"/>
        <v>OK</v>
      </c>
    </row>
    <row r="4570" spans="1:4">
      <c r="A4570" s="5">
        <v>4511</v>
      </c>
      <c r="B4570" s="924"/>
      <c r="D4570" s="2" t="str">
        <f t="shared" si="70"/>
        <v>OK</v>
      </c>
    </row>
    <row r="4571" spans="1:4">
      <c r="A4571" s="5">
        <v>4512</v>
      </c>
      <c r="B4571" s="924"/>
      <c r="D4571" s="2" t="str">
        <f t="shared" si="70"/>
        <v>OK</v>
      </c>
    </row>
    <row r="4572" spans="1:4">
      <c r="A4572" s="5">
        <v>4513</v>
      </c>
      <c r="B4572" s="924"/>
      <c r="D4572" s="2" t="str">
        <f t="shared" si="70"/>
        <v>OK</v>
      </c>
    </row>
    <row r="4573" spans="1:4">
      <c r="A4573" s="5">
        <v>4514</v>
      </c>
      <c r="B4573" s="924"/>
      <c r="D4573" s="2" t="str">
        <f t="shared" si="70"/>
        <v>OK</v>
      </c>
    </row>
    <row r="4574" spans="1:4">
      <c r="A4574" s="5">
        <v>4515</v>
      </c>
      <c r="B4574" s="924"/>
      <c r="D4574" s="2" t="str">
        <f t="shared" si="70"/>
        <v>OK</v>
      </c>
    </row>
    <row r="4575" spans="1:4">
      <c r="A4575" s="5">
        <v>4516</v>
      </c>
      <c r="B4575" s="924"/>
      <c r="D4575" s="2" t="str">
        <f t="shared" si="70"/>
        <v>OK</v>
      </c>
    </row>
    <row r="4576" spans="1:4">
      <c r="A4576" s="5">
        <v>4517</v>
      </c>
      <c r="B4576" s="924"/>
      <c r="D4576" s="2" t="str">
        <f t="shared" si="70"/>
        <v>OK</v>
      </c>
    </row>
    <row r="4577" spans="1:4">
      <c r="A4577" s="5">
        <v>4518</v>
      </c>
      <c r="B4577" s="924"/>
      <c r="D4577" s="2" t="str">
        <f t="shared" si="70"/>
        <v>OK</v>
      </c>
    </row>
    <row r="4578" spans="1:4">
      <c r="A4578" s="5">
        <v>4519</v>
      </c>
      <c r="B4578" s="924"/>
      <c r="D4578" s="2" t="str">
        <f t="shared" si="70"/>
        <v>OK</v>
      </c>
    </row>
    <row r="4579" spans="1:4">
      <c r="A4579" s="5">
        <v>4520</v>
      </c>
      <c r="B4579" s="924"/>
      <c r="D4579" s="2" t="str">
        <f t="shared" si="70"/>
        <v>OK</v>
      </c>
    </row>
    <row r="4580" spans="1:4">
      <c r="A4580" s="5">
        <v>4521</v>
      </c>
      <c r="B4580" s="924"/>
      <c r="D4580" s="2" t="str">
        <f t="shared" si="70"/>
        <v>OK</v>
      </c>
    </row>
    <row r="4581" spans="1:4">
      <c r="A4581" s="5">
        <v>4522</v>
      </c>
      <c r="B4581" s="924"/>
      <c r="D4581" s="2" t="str">
        <f t="shared" si="70"/>
        <v>OK</v>
      </c>
    </row>
    <row r="4582" spans="1:4">
      <c r="A4582" s="5">
        <v>4523</v>
      </c>
      <c r="B4582" s="924"/>
      <c r="D4582" s="2" t="str">
        <f t="shared" si="70"/>
        <v>OK</v>
      </c>
    </row>
    <row r="4583" spans="1:4">
      <c r="A4583" s="5">
        <v>4524</v>
      </c>
      <c r="B4583" s="924"/>
      <c r="D4583" s="2" t="str">
        <f t="shared" si="70"/>
        <v>OK</v>
      </c>
    </row>
    <row r="4584" spans="1:4">
      <c r="A4584" s="5">
        <v>4525</v>
      </c>
      <c r="B4584" s="924"/>
      <c r="D4584" s="2" t="str">
        <f t="shared" si="70"/>
        <v>OK</v>
      </c>
    </row>
    <row r="4585" spans="1:4">
      <c r="A4585" s="5">
        <v>4526</v>
      </c>
      <c r="B4585" s="924"/>
      <c r="D4585" s="2" t="str">
        <f t="shared" si="70"/>
        <v>OK</v>
      </c>
    </row>
    <row r="4586" spans="1:4">
      <c r="A4586" s="5">
        <v>4527</v>
      </c>
      <c r="B4586" s="924"/>
      <c r="D4586" s="2" t="str">
        <f t="shared" si="70"/>
        <v>OK</v>
      </c>
    </row>
    <row r="4587" spans="1:4">
      <c r="A4587" s="5">
        <v>4528</v>
      </c>
      <c r="B4587" s="924"/>
      <c r="D4587" s="2" t="str">
        <f t="shared" si="70"/>
        <v>OK</v>
      </c>
    </row>
    <row r="4588" spans="1:4">
      <c r="A4588" s="5">
        <v>4529</v>
      </c>
      <c r="B4588" s="924"/>
      <c r="D4588" s="2" t="str">
        <f t="shared" si="70"/>
        <v>OK</v>
      </c>
    </row>
    <row r="4589" spans="1:4">
      <c r="A4589" s="5">
        <v>4530</v>
      </c>
      <c r="B4589" s="924"/>
      <c r="D4589" s="2" t="str">
        <f t="shared" si="70"/>
        <v>OK</v>
      </c>
    </row>
    <row r="4590" spans="1:4">
      <c r="A4590" s="5">
        <v>4531</v>
      </c>
      <c r="B4590" s="924"/>
      <c r="D4590" s="2" t="str">
        <f t="shared" si="70"/>
        <v>OK</v>
      </c>
    </row>
    <row r="4591" spans="1:4">
      <c r="A4591" s="5">
        <v>4532</v>
      </c>
      <c r="B4591" s="924"/>
      <c r="D4591" s="2" t="str">
        <f t="shared" si="70"/>
        <v>OK</v>
      </c>
    </row>
    <row r="4592" spans="1:4">
      <c r="A4592" s="5">
        <v>4533</v>
      </c>
      <c r="B4592" s="924"/>
      <c r="D4592" s="2" t="str">
        <f t="shared" si="70"/>
        <v>OK</v>
      </c>
    </row>
    <row r="4593" spans="1:4">
      <c r="A4593" s="5">
        <v>4534</v>
      </c>
      <c r="B4593" s="924"/>
      <c r="D4593" s="2" t="str">
        <f t="shared" si="70"/>
        <v>OK</v>
      </c>
    </row>
    <row r="4594" spans="1:4">
      <c r="A4594" s="5">
        <v>4535</v>
      </c>
      <c r="B4594" s="924"/>
      <c r="D4594" s="2" t="str">
        <f t="shared" si="70"/>
        <v>OK</v>
      </c>
    </row>
    <row r="4595" spans="1:4">
      <c r="A4595" s="5">
        <v>4536</v>
      </c>
      <c r="B4595" s="924"/>
      <c r="D4595" s="2" t="str">
        <f t="shared" si="70"/>
        <v>OK</v>
      </c>
    </row>
    <row r="4596" spans="1:4">
      <c r="A4596" s="5">
        <v>4537</v>
      </c>
      <c r="B4596" s="924"/>
      <c r="D4596" s="2" t="str">
        <f t="shared" si="70"/>
        <v>OK</v>
      </c>
    </row>
    <row r="4597" spans="1:4">
      <c r="A4597" s="5">
        <v>4538</v>
      </c>
      <c r="B4597" s="924"/>
      <c r="D4597" s="2" t="str">
        <f t="shared" si="70"/>
        <v>OK</v>
      </c>
    </row>
    <row r="4598" spans="1:4">
      <c r="A4598" s="5">
        <v>4539</v>
      </c>
      <c r="B4598" s="924"/>
      <c r="D4598" s="2" t="str">
        <f t="shared" si="70"/>
        <v>OK</v>
      </c>
    </row>
    <row r="4599" spans="1:4">
      <c r="A4599" s="5">
        <v>4540</v>
      </c>
      <c r="B4599" s="924"/>
      <c r="D4599" s="2" t="str">
        <f t="shared" si="70"/>
        <v>OK</v>
      </c>
    </row>
    <row r="4600" spans="1:4">
      <c r="A4600" s="5">
        <v>4541</v>
      </c>
      <c r="B4600" s="924"/>
      <c r="D4600" s="2" t="str">
        <f t="shared" si="70"/>
        <v>OK</v>
      </c>
    </row>
    <row r="4601" spans="1:4">
      <c r="A4601" s="5">
        <v>4542</v>
      </c>
      <c r="B4601" s="924"/>
      <c r="D4601" s="2" t="str">
        <f t="shared" si="70"/>
        <v>OK</v>
      </c>
    </row>
    <row r="4602" spans="1:4">
      <c r="A4602" s="5">
        <v>4543</v>
      </c>
      <c r="B4602" s="924"/>
      <c r="D4602" s="2" t="str">
        <f t="shared" si="70"/>
        <v>OK</v>
      </c>
    </row>
    <row r="4603" spans="1:4">
      <c r="A4603" s="5">
        <v>4544</v>
      </c>
      <c r="B4603" s="924"/>
      <c r="D4603" s="2" t="str">
        <f t="shared" si="70"/>
        <v>OK</v>
      </c>
    </row>
    <row r="4604" spans="1:4">
      <c r="A4604" s="5">
        <v>4545</v>
      </c>
      <c r="B4604" s="924"/>
      <c r="D4604" s="2" t="str">
        <f t="shared" si="70"/>
        <v>OK</v>
      </c>
    </row>
    <row r="4605" spans="1:4">
      <c r="A4605" s="5">
        <v>4546</v>
      </c>
      <c r="B4605" s="924"/>
      <c r="D4605" s="2" t="str">
        <f t="shared" ref="D4605:D4668" si="71">IF(ISBLANK(B4605),"OK",IF(A4605-B4605=0,"OK","Error?"))</f>
        <v>OK</v>
      </c>
    </row>
    <row r="4606" spans="1:4">
      <c r="A4606" s="5">
        <v>4547</v>
      </c>
      <c r="B4606" s="924"/>
      <c r="D4606" s="2" t="str">
        <f t="shared" si="71"/>
        <v>OK</v>
      </c>
    </row>
    <row r="4607" spans="1:4">
      <c r="A4607" s="5">
        <v>4548</v>
      </c>
      <c r="B4607" s="924"/>
      <c r="D4607" s="2" t="str">
        <f t="shared" si="71"/>
        <v>OK</v>
      </c>
    </row>
    <row r="4608" spans="1:4">
      <c r="A4608" s="5">
        <v>4549</v>
      </c>
      <c r="B4608" s="924"/>
      <c r="D4608" s="2" t="str">
        <f t="shared" si="71"/>
        <v>OK</v>
      </c>
    </row>
    <row r="4609" spans="1:4">
      <c r="A4609" s="5">
        <v>4550</v>
      </c>
      <c r="B4609" s="924"/>
      <c r="D4609" s="2" t="str">
        <f t="shared" si="71"/>
        <v>OK</v>
      </c>
    </row>
    <row r="4610" spans="1:4">
      <c r="A4610" s="5">
        <v>4551</v>
      </c>
      <c r="B4610" s="924"/>
      <c r="D4610" s="2" t="str">
        <f t="shared" si="71"/>
        <v>OK</v>
      </c>
    </row>
    <row r="4611" spans="1:4">
      <c r="A4611" s="5">
        <v>4552</v>
      </c>
      <c r="B4611" s="924"/>
      <c r="D4611" s="2" t="str">
        <f t="shared" si="71"/>
        <v>OK</v>
      </c>
    </row>
    <row r="4612" spans="1:4">
      <c r="A4612" s="5">
        <v>4553</v>
      </c>
      <c r="B4612" s="924"/>
      <c r="D4612" s="2" t="str">
        <f t="shared" si="71"/>
        <v>OK</v>
      </c>
    </row>
    <row r="4613" spans="1:4">
      <c r="A4613" s="5">
        <v>4554</v>
      </c>
      <c r="B4613" s="924"/>
      <c r="D4613" s="2" t="str">
        <f t="shared" si="71"/>
        <v>OK</v>
      </c>
    </row>
    <row r="4614" spans="1:4">
      <c r="A4614" s="5">
        <v>4555</v>
      </c>
      <c r="B4614" s="924"/>
      <c r="D4614" s="2" t="str">
        <f t="shared" si="71"/>
        <v>OK</v>
      </c>
    </row>
    <row r="4615" spans="1:4">
      <c r="A4615" s="5">
        <v>4556</v>
      </c>
      <c r="B4615" s="924"/>
      <c r="D4615" s="2" t="str">
        <f t="shared" si="71"/>
        <v>OK</v>
      </c>
    </row>
    <row r="4616" spans="1:4">
      <c r="A4616" s="5">
        <v>4557</v>
      </c>
      <c r="B4616" s="924"/>
      <c r="D4616" s="2" t="str">
        <f t="shared" si="71"/>
        <v>OK</v>
      </c>
    </row>
    <row r="4617" spans="1:4">
      <c r="A4617" s="5">
        <v>4558</v>
      </c>
      <c r="B4617" s="924"/>
      <c r="D4617" s="2" t="str">
        <f t="shared" si="71"/>
        <v>OK</v>
      </c>
    </row>
    <row r="4618" spans="1:4">
      <c r="A4618" s="5">
        <v>4559</v>
      </c>
      <c r="B4618" s="924"/>
      <c r="D4618" s="2" t="str">
        <f t="shared" si="71"/>
        <v>OK</v>
      </c>
    </row>
    <row r="4619" spans="1:4">
      <c r="A4619" s="5">
        <v>4560</v>
      </c>
      <c r="B4619" s="924"/>
      <c r="D4619" s="2" t="str">
        <f t="shared" si="71"/>
        <v>OK</v>
      </c>
    </row>
    <row r="4620" spans="1:4">
      <c r="A4620" s="5">
        <v>4561</v>
      </c>
      <c r="B4620" s="924"/>
      <c r="D4620" s="2" t="str">
        <f t="shared" si="71"/>
        <v>OK</v>
      </c>
    </row>
    <row r="4621" spans="1:4">
      <c r="A4621" s="5">
        <v>4562</v>
      </c>
      <c r="B4621" s="924"/>
      <c r="D4621" s="2" t="str">
        <f t="shared" si="71"/>
        <v>OK</v>
      </c>
    </row>
    <row r="4622" spans="1:4">
      <c r="A4622" s="5">
        <v>4563</v>
      </c>
      <c r="B4622" s="924"/>
      <c r="D4622" s="2" t="str">
        <f t="shared" si="71"/>
        <v>OK</v>
      </c>
    </row>
    <row r="4623" spans="1:4">
      <c r="A4623" s="5">
        <v>4564</v>
      </c>
      <c r="B4623" s="924"/>
      <c r="D4623" s="2" t="str">
        <f t="shared" si="71"/>
        <v>OK</v>
      </c>
    </row>
    <row r="4624" spans="1:4">
      <c r="A4624" s="5">
        <v>4565</v>
      </c>
      <c r="B4624" s="924"/>
      <c r="D4624" s="2" t="str">
        <f t="shared" si="71"/>
        <v>OK</v>
      </c>
    </row>
    <row r="4625" spans="1:4">
      <c r="A4625" s="5">
        <v>4566</v>
      </c>
      <c r="B4625" s="924"/>
      <c r="D4625" s="2" t="str">
        <f t="shared" si="71"/>
        <v>OK</v>
      </c>
    </row>
    <row r="4626" spans="1:4">
      <c r="A4626" s="5">
        <v>4567</v>
      </c>
      <c r="B4626" s="924"/>
      <c r="D4626" s="2" t="str">
        <f t="shared" si="71"/>
        <v>OK</v>
      </c>
    </row>
    <row r="4627" spans="1:4">
      <c r="A4627" s="5">
        <v>4568</v>
      </c>
      <c r="B4627" s="924"/>
      <c r="D4627" s="2" t="str">
        <f t="shared" si="71"/>
        <v>OK</v>
      </c>
    </row>
    <row r="4628" spans="1:4">
      <c r="A4628" s="5">
        <v>4569</v>
      </c>
      <c r="B4628" s="924"/>
      <c r="D4628" s="2" t="str">
        <f t="shared" si="71"/>
        <v>OK</v>
      </c>
    </row>
    <row r="4629" spans="1:4">
      <c r="A4629" s="5">
        <v>4570</v>
      </c>
      <c r="B4629" s="924"/>
      <c r="D4629" s="2" t="str">
        <f t="shared" si="71"/>
        <v>OK</v>
      </c>
    </row>
    <row r="4630" spans="1:4">
      <c r="A4630" s="5">
        <v>4571</v>
      </c>
      <c r="B4630" s="924"/>
      <c r="D4630" s="2" t="str">
        <f t="shared" si="71"/>
        <v>OK</v>
      </c>
    </row>
    <row r="4631" spans="1:4">
      <c r="A4631" s="5">
        <v>4572</v>
      </c>
      <c r="B4631" s="924"/>
      <c r="D4631" s="2" t="str">
        <f t="shared" si="71"/>
        <v>OK</v>
      </c>
    </row>
    <row r="4632" spans="1:4">
      <c r="A4632" s="5">
        <v>4573</v>
      </c>
      <c r="B4632" s="924"/>
      <c r="D4632" s="2" t="str">
        <f t="shared" si="71"/>
        <v>OK</v>
      </c>
    </row>
    <row r="4633" spans="1:4">
      <c r="A4633" s="5">
        <v>4574</v>
      </c>
      <c r="B4633" s="924"/>
      <c r="D4633" s="2" t="str">
        <f t="shared" si="71"/>
        <v>OK</v>
      </c>
    </row>
    <row r="4634" spans="1:4">
      <c r="A4634" s="5">
        <v>4575</v>
      </c>
      <c r="B4634" s="924"/>
      <c r="D4634" s="2" t="str">
        <f t="shared" si="71"/>
        <v>OK</v>
      </c>
    </row>
    <row r="4635" spans="1:4">
      <c r="A4635" s="5">
        <v>4576</v>
      </c>
      <c r="B4635" s="924"/>
      <c r="D4635" s="2" t="str">
        <f t="shared" si="71"/>
        <v>OK</v>
      </c>
    </row>
    <row r="4636" spans="1:4">
      <c r="A4636" s="5">
        <v>4577</v>
      </c>
      <c r="B4636" s="924"/>
      <c r="D4636" s="2" t="str">
        <f t="shared" si="71"/>
        <v>OK</v>
      </c>
    </row>
    <row r="4637" spans="1:4">
      <c r="A4637" s="5">
        <v>4578</v>
      </c>
      <c r="B4637" s="924"/>
      <c r="D4637" s="2" t="str">
        <f t="shared" si="71"/>
        <v>OK</v>
      </c>
    </row>
    <row r="4638" spans="1:4">
      <c r="A4638" s="5">
        <v>4579</v>
      </c>
      <c r="B4638" s="924"/>
      <c r="D4638" s="2" t="str">
        <f t="shared" si="71"/>
        <v>OK</v>
      </c>
    </row>
    <row r="4639" spans="1:4">
      <c r="A4639" s="5">
        <v>4580</v>
      </c>
      <c r="B4639" s="924"/>
      <c r="D4639" s="2" t="str">
        <f t="shared" si="71"/>
        <v>OK</v>
      </c>
    </row>
    <row r="4640" spans="1:4">
      <c r="A4640" s="5">
        <v>4581</v>
      </c>
      <c r="B4640" s="924"/>
      <c r="D4640" s="2" t="str">
        <f t="shared" si="71"/>
        <v>OK</v>
      </c>
    </row>
    <row r="4641" spans="1:4">
      <c r="A4641" s="5">
        <v>4582</v>
      </c>
      <c r="B4641" s="924"/>
      <c r="D4641" s="2" t="str">
        <f t="shared" si="71"/>
        <v>OK</v>
      </c>
    </row>
    <row r="4642" spans="1:4">
      <c r="A4642" s="5">
        <v>4583</v>
      </c>
      <c r="B4642" s="924"/>
      <c r="D4642" s="2" t="str">
        <f t="shared" si="71"/>
        <v>OK</v>
      </c>
    </row>
    <row r="4643" spans="1:4">
      <c r="A4643" s="5">
        <v>4584</v>
      </c>
      <c r="B4643" s="924"/>
      <c r="D4643" s="2" t="str">
        <f t="shared" si="71"/>
        <v>OK</v>
      </c>
    </row>
    <row r="4644" spans="1:4">
      <c r="A4644" s="5">
        <v>4585</v>
      </c>
      <c r="B4644" s="924"/>
      <c r="D4644" s="2" t="str">
        <f t="shared" si="71"/>
        <v>OK</v>
      </c>
    </row>
    <row r="4645" spans="1:4">
      <c r="A4645" s="5">
        <v>4586</v>
      </c>
      <c r="B4645" s="924"/>
      <c r="D4645" s="2" t="str">
        <f t="shared" si="71"/>
        <v>OK</v>
      </c>
    </row>
    <row r="4646" spans="1:4">
      <c r="A4646" s="5">
        <v>4587</v>
      </c>
      <c r="B4646" s="924"/>
      <c r="D4646" s="2" t="str">
        <f t="shared" si="71"/>
        <v>OK</v>
      </c>
    </row>
    <row r="4647" spans="1:4">
      <c r="A4647" s="5">
        <v>4588</v>
      </c>
      <c r="B4647" s="924"/>
      <c r="D4647" s="2" t="str">
        <f t="shared" si="71"/>
        <v>OK</v>
      </c>
    </row>
    <row r="4648" spans="1:4">
      <c r="A4648" s="5">
        <v>4589</v>
      </c>
      <c r="B4648" s="924"/>
      <c r="D4648" s="2" t="str">
        <f t="shared" si="71"/>
        <v>OK</v>
      </c>
    </row>
    <row r="4649" spans="1:4">
      <c r="A4649" s="5">
        <v>4590</v>
      </c>
      <c r="B4649" s="924"/>
      <c r="D4649" s="2" t="str">
        <f t="shared" si="71"/>
        <v>OK</v>
      </c>
    </row>
    <row r="4650" spans="1:4">
      <c r="A4650" s="5">
        <v>4591</v>
      </c>
      <c r="B4650" s="924"/>
      <c r="D4650" s="2" t="str">
        <f t="shared" si="71"/>
        <v>OK</v>
      </c>
    </row>
    <row r="4651" spans="1:4">
      <c r="A4651" s="5">
        <v>4592</v>
      </c>
      <c r="B4651" s="924"/>
      <c r="D4651" s="2" t="str">
        <f t="shared" si="71"/>
        <v>OK</v>
      </c>
    </row>
    <row r="4652" spans="1:4">
      <c r="A4652" s="5">
        <v>4593</v>
      </c>
      <c r="B4652" s="924"/>
      <c r="D4652" s="2" t="str">
        <f t="shared" si="71"/>
        <v>OK</v>
      </c>
    </row>
    <row r="4653" spans="1:4">
      <c r="A4653" s="5">
        <v>4594</v>
      </c>
      <c r="B4653" s="924"/>
      <c r="D4653" s="2" t="str">
        <f t="shared" si="71"/>
        <v>OK</v>
      </c>
    </row>
    <row r="4654" spans="1:4">
      <c r="A4654" s="5">
        <v>4595</v>
      </c>
      <c r="B4654" s="924"/>
      <c r="D4654" s="2" t="str">
        <f t="shared" si="71"/>
        <v>OK</v>
      </c>
    </row>
    <row r="4655" spans="1:4">
      <c r="A4655" s="5">
        <v>4596</v>
      </c>
      <c r="B4655" s="924"/>
      <c r="D4655" s="2" t="str">
        <f t="shared" si="71"/>
        <v>OK</v>
      </c>
    </row>
    <row r="4656" spans="1:4">
      <c r="A4656" s="5">
        <v>4597</v>
      </c>
      <c r="B4656" s="924"/>
      <c r="D4656" s="2" t="str">
        <f t="shared" si="71"/>
        <v>OK</v>
      </c>
    </row>
    <row r="4657" spans="1:4">
      <c r="A4657" s="5">
        <v>4598</v>
      </c>
      <c r="B4657" s="924"/>
      <c r="D4657" s="2" t="str">
        <f t="shared" si="71"/>
        <v>OK</v>
      </c>
    </row>
    <row r="4658" spans="1:4">
      <c r="A4658" s="5">
        <v>4599</v>
      </c>
      <c r="B4658" s="924"/>
      <c r="D4658" s="2" t="str">
        <f t="shared" si="71"/>
        <v>OK</v>
      </c>
    </row>
    <row r="4659" spans="1:4">
      <c r="A4659" s="5">
        <v>4600</v>
      </c>
      <c r="B4659" s="924"/>
      <c r="D4659" s="2" t="str">
        <f t="shared" si="71"/>
        <v>OK</v>
      </c>
    </row>
    <row r="4660" spans="1:4">
      <c r="A4660" s="5">
        <v>4601</v>
      </c>
      <c r="B4660" s="924"/>
      <c r="D4660" s="2" t="str">
        <f t="shared" si="71"/>
        <v>OK</v>
      </c>
    </row>
    <row r="4661" spans="1:4">
      <c r="A4661" s="5">
        <v>4602</v>
      </c>
      <c r="B4661" s="924"/>
      <c r="D4661" s="2" t="str">
        <f t="shared" si="71"/>
        <v>OK</v>
      </c>
    </row>
    <row r="4662" spans="1:4">
      <c r="A4662" s="5">
        <v>4603</v>
      </c>
      <c r="B4662" s="924"/>
      <c r="D4662" s="2" t="str">
        <f t="shared" si="71"/>
        <v>OK</v>
      </c>
    </row>
    <row r="4663" spans="1:4">
      <c r="A4663" s="5">
        <v>4604</v>
      </c>
      <c r="B4663" s="924"/>
      <c r="D4663" s="2" t="str">
        <f t="shared" si="71"/>
        <v>OK</v>
      </c>
    </row>
    <row r="4664" spans="1:4">
      <c r="A4664" s="5">
        <v>4605</v>
      </c>
      <c r="B4664" s="924"/>
      <c r="D4664" s="2" t="str">
        <f t="shared" si="71"/>
        <v>OK</v>
      </c>
    </row>
    <row r="4665" spans="1:4">
      <c r="A4665" s="5">
        <v>4606</v>
      </c>
      <c r="B4665" s="924"/>
      <c r="D4665" s="2" t="str">
        <f t="shared" si="71"/>
        <v>OK</v>
      </c>
    </row>
    <row r="4666" spans="1:4">
      <c r="A4666" s="5">
        <v>4607</v>
      </c>
      <c r="B4666" s="924"/>
      <c r="D4666" s="2" t="str">
        <f t="shared" si="71"/>
        <v>OK</v>
      </c>
    </row>
    <row r="4667" spans="1:4">
      <c r="A4667" s="5">
        <v>4608</v>
      </c>
      <c r="B4667" s="924"/>
      <c r="D4667" s="2" t="str">
        <f t="shared" si="71"/>
        <v>OK</v>
      </c>
    </row>
    <row r="4668" spans="1:4">
      <c r="A4668" s="5">
        <v>4609</v>
      </c>
      <c r="B4668" s="924"/>
      <c r="D4668" s="2" t="str">
        <f t="shared" si="71"/>
        <v>OK</v>
      </c>
    </row>
    <row r="4669" spans="1:4">
      <c r="A4669" s="5">
        <v>4610</v>
      </c>
      <c r="B4669" s="924"/>
      <c r="D4669" s="2" t="str">
        <f t="shared" ref="D4669:D4732" si="72">IF(ISBLANK(B4669),"OK",IF(A4669-B4669=0,"OK","Error?"))</f>
        <v>OK</v>
      </c>
    </row>
    <row r="4670" spans="1:4">
      <c r="A4670" s="5">
        <v>4611</v>
      </c>
      <c r="B4670" s="924"/>
      <c r="D4670" s="2" t="str">
        <f t="shared" si="72"/>
        <v>OK</v>
      </c>
    </row>
    <row r="4671" spans="1:4">
      <c r="A4671" s="5">
        <v>4612</v>
      </c>
      <c r="B4671" s="924"/>
      <c r="D4671" s="2" t="str">
        <f t="shared" si="72"/>
        <v>OK</v>
      </c>
    </row>
    <row r="4672" spans="1:4">
      <c r="A4672" s="5">
        <v>4613</v>
      </c>
      <c r="B4672" s="924"/>
      <c r="D4672" s="2" t="str">
        <f t="shared" si="72"/>
        <v>OK</v>
      </c>
    </row>
    <row r="4673" spans="1:4">
      <c r="A4673" s="5">
        <v>4614</v>
      </c>
      <c r="B4673" s="924"/>
      <c r="D4673" s="2" t="str">
        <f t="shared" si="72"/>
        <v>OK</v>
      </c>
    </row>
    <row r="4674" spans="1:4">
      <c r="A4674" s="5">
        <v>4615</v>
      </c>
      <c r="B4674" s="924"/>
      <c r="D4674" s="2" t="str">
        <f t="shared" si="72"/>
        <v>OK</v>
      </c>
    </row>
    <row r="4675" spans="1:4">
      <c r="A4675" s="5">
        <v>4616</v>
      </c>
      <c r="B4675" s="924"/>
      <c r="D4675" s="2" t="str">
        <f t="shared" si="72"/>
        <v>OK</v>
      </c>
    </row>
    <row r="4676" spans="1:4">
      <c r="A4676" s="5">
        <v>4617</v>
      </c>
      <c r="B4676" s="924"/>
      <c r="D4676" s="2" t="str">
        <f t="shared" si="72"/>
        <v>OK</v>
      </c>
    </row>
    <row r="4677" spans="1:4">
      <c r="A4677" s="5">
        <v>4618</v>
      </c>
      <c r="B4677" s="924"/>
      <c r="D4677" s="2" t="str">
        <f t="shared" si="72"/>
        <v>OK</v>
      </c>
    </row>
    <row r="4678" spans="1:4">
      <c r="A4678" s="5">
        <v>4619</v>
      </c>
      <c r="B4678" s="924"/>
      <c r="D4678" s="2" t="str">
        <f t="shared" si="72"/>
        <v>OK</v>
      </c>
    </row>
    <row r="4679" spans="1:4">
      <c r="A4679" s="5">
        <v>4620</v>
      </c>
      <c r="B4679" s="924"/>
      <c r="D4679" s="2" t="str">
        <f t="shared" si="72"/>
        <v>OK</v>
      </c>
    </row>
    <row r="4680" spans="1:4">
      <c r="A4680" s="5">
        <v>4621</v>
      </c>
      <c r="B4680" s="924"/>
      <c r="D4680" s="2" t="str">
        <f t="shared" si="72"/>
        <v>OK</v>
      </c>
    </row>
    <row r="4681" spans="1:4">
      <c r="A4681" s="5">
        <v>4622</v>
      </c>
      <c r="B4681" s="924"/>
      <c r="D4681" s="2" t="str">
        <f t="shared" si="72"/>
        <v>OK</v>
      </c>
    </row>
    <row r="4682" spans="1:4">
      <c r="A4682" s="5">
        <v>4623</v>
      </c>
      <c r="B4682" s="924"/>
      <c r="D4682" s="2" t="str">
        <f t="shared" si="72"/>
        <v>OK</v>
      </c>
    </row>
    <row r="4683" spans="1:4">
      <c r="A4683" s="5">
        <v>4624</v>
      </c>
      <c r="B4683" s="924"/>
      <c r="D4683" s="2" t="str">
        <f t="shared" si="72"/>
        <v>OK</v>
      </c>
    </row>
    <row r="4684" spans="1:4">
      <c r="A4684" s="5">
        <v>4625</v>
      </c>
      <c r="B4684" s="924"/>
      <c r="D4684" s="2" t="str">
        <f t="shared" si="72"/>
        <v>OK</v>
      </c>
    </row>
    <row r="4685" spans="1:4">
      <c r="A4685" s="5">
        <v>4626</v>
      </c>
      <c r="B4685" s="924"/>
      <c r="D4685" s="2" t="str">
        <f t="shared" si="72"/>
        <v>OK</v>
      </c>
    </row>
    <row r="4686" spans="1:4">
      <c r="A4686" s="5">
        <v>4627</v>
      </c>
      <c r="B4686" s="924"/>
      <c r="D4686" s="2" t="str">
        <f t="shared" si="72"/>
        <v>OK</v>
      </c>
    </row>
    <row r="4687" spans="1:4">
      <c r="A4687" s="5">
        <v>4628</v>
      </c>
      <c r="B4687" s="924"/>
      <c r="D4687" s="2" t="str">
        <f t="shared" si="72"/>
        <v>OK</v>
      </c>
    </row>
    <row r="4688" spans="1:4">
      <c r="A4688" s="5">
        <v>4629</v>
      </c>
      <c r="B4688" s="924"/>
      <c r="D4688" s="2" t="str">
        <f t="shared" si="72"/>
        <v>OK</v>
      </c>
    </row>
    <row r="4689" spans="1:4">
      <c r="A4689" s="5">
        <v>4630</v>
      </c>
      <c r="B4689" s="924"/>
      <c r="D4689" s="2" t="str">
        <f t="shared" si="72"/>
        <v>OK</v>
      </c>
    </row>
    <row r="4690" spans="1:4">
      <c r="A4690" s="5">
        <v>4631</v>
      </c>
      <c r="B4690" s="924"/>
      <c r="D4690" s="2" t="str">
        <f t="shared" si="72"/>
        <v>OK</v>
      </c>
    </row>
    <row r="4691" spans="1:4">
      <c r="A4691" s="5">
        <v>4632</v>
      </c>
      <c r="B4691" s="924"/>
      <c r="D4691" s="2" t="str">
        <f t="shared" si="72"/>
        <v>OK</v>
      </c>
    </row>
    <row r="4692" spans="1:4">
      <c r="A4692" s="5">
        <v>4633</v>
      </c>
      <c r="B4692" s="924"/>
      <c r="D4692" s="2" t="str">
        <f t="shared" si="72"/>
        <v>OK</v>
      </c>
    </row>
    <row r="4693" spans="1:4">
      <c r="A4693" s="5">
        <v>4634</v>
      </c>
      <c r="B4693" s="924"/>
      <c r="D4693" s="2" t="str">
        <f t="shared" si="72"/>
        <v>OK</v>
      </c>
    </row>
    <row r="4694" spans="1:4">
      <c r="A4694" s="5">
        <v>4635</v>
      </c>
      <c r="B4694" s="924"/>
      <c r="D4694" s="2" t="str">
        <f t="shared" si="72"/>
        <v>OK</v>
      </c>
    </row>
    <row r="4695" spans="1:4">
      <c r="A4695" s="5">
        <v>4636</v>
      </c>
      <c r="B4695" s="924"/>
      <c r="D4695" s="2" t="str">
        <f t="shared" si="72"/>
        <v>OK</v>
      </c>
    </row>
    <row r="4696" spans="1:4">
      <c r="A4696" s="5">
        <v>4637</v>
      </c>
      <c r="B4696" s="924"/>
      <c r="D4696" s="2" t="str">
        <f t="shared" si="72"/>
        <v>OK</v>
      </c>
    </row>
    <row r="4697" spans="1:4">
      <c r="A4697" s="5">
        <v>4638</v>
      </c>
      <c r="B4697" s="924"/>
      <c r="D4697" s="2" t="str">
        <f t="shared" si="72"/>
        <v>OK</v>
      </c>
    </row>
    <row r="4698" spans="1:4">
      <c r="A4698" s="5">
        <v>4639</v>
      </c>
      <c r="B4698" s="924"/>
      <c r="D4698" s="2" t="str">
        <f t="shared" si="72"/>
        <v>OK</v>
      </c>
    </row>
    <row r="4699" spans="1:4">
      <c r="A4699" s="5">
        <v>4640</v>
      </c>
      <c r="B4699" s="924"/>
      <c r="D4699" s="2" t="str">
        <f t="shared" si="72"/>
        <v>OK</v>
      </c>
    </row>
    <row r="4700" spans="1:4">
      <c r="A4700" s="5">
        <v>4641</v>
      </c>
      <c r="B4700" s="924"/>
      <c r="D4700" s="2" t="str">
        <f t="shared" si="72"/>
        <v>OK</v>
      </c>
    </row>
    <row r="4701" spans="1:4">
      <c r="A4701" s="5">
        <v>4642</v>
      </c>
      <c r="B4701" s="924"/>
      <c r="D4701" s="2" t="str">
        <f t="shared" si="72"/>
        <v>OK</v>
      </c>
    </row>
    <row r="4702" spans="1:4">
      <c r="A4702" s="5">
        <v>4643</v>
      </c>
      <c r="B4702" s="924"/>
      <c r="D4702" s="2" t="str">
        <f t="shared" si="72"/>
        <v>OK</v>
      </c>
    </row>
    <row r="4703" spans="1:4">
      <c r="A4703" s="5">
        <v>4644</v>
      </c>
      <c r="B4703" s="924"/>
      <c r="D4703" s="2" t="str">
        <f t="shared" si="72"/>
        <v>OK</v>
      </c>
    </row>
    <row r="4704" spans="1:4">
      <c r="A4704" s="5">
        <v>4645</v>
      </c>
      <c r="B4704" s="924"/>
      <c r="D4704" s="2" t="str">
        <f t="shared" si="72"/>
        <v>OK</v>
      </c>
    </row>
    <row r="4705" spans="1:4">
      <c r="A4705" s="5">
        <v>4646</v>
      </c>
      <c r="B4705" s="924"/>
      <c r="D4705" s="2" t="str">
        <f t="shared" si="72"/>
        <v>OK</v>
      </c>
    </row>
    <row r="4706" spans="1:4">
      <c r="A4706" s="5">
        <v>4647</v>
      </c>
      <c r="B4706" s="924"/>
      <c r="D4706" s="2" t="str">
        <f t="shared" si="72"/>
        <v>OK</v>
      </c>
    </row>
    <row r="4707" spans="1:4">
      <c r="A4707" s="5">
        <v>4648</v>
      </c>
      <c r="B4707" s="924"/>
      <c r="D4707" s="2" t="str">
        <f t="shared" si="72"/>
        <v>OK</v>
      </c>
    </row>
    <row r="4708" spans="1:4">
      <c r="A4708" s="5">
        <v>4649</v>
      </c>
      <c r="B4708" s="924"/>
      <c r="D4708" s="2" t="str">
        <f t="shared" si="72"/>
        <v>OK</v>
      </c>
    </row>
    <row r="4709" spans="1:4">
      <c r="A4709" s="5">
        <v>4650</v>
      </c>
      <c r="B4709" s="924"/>
      <c r="D4709" s="2" t="str">
        <f t="shared" si="72"/>
        <v>OK</v>
      </c>
    </row>
    <row r="4710" spans="1:4">
      <c r="A4710" s="5">
        <v>4651</v>
      </c>
      <c r="B4710" s="924"/>
      <c r="D4710" s="2" t="str">
        <f t="shared" si="72"/>
        <v>OK</v>
      </c>
    </row>
    <row r="4711" spans="1:4">
      <c r="A4711" s="5">
        <v>4652</v>
      </c>
      <c r="B4711" s="924"/>
      <c r="D4711" s="2" t="str">
        <f t="shared" si="72"/>
        <v>OK</v>
      </c>
    </row>
    <row r="4712" spans="1:4">
      <c r="A4712" s="5">
        <v>4653</v>
      </c>
      <c r="B4712" s="924"/>
      <c r="D4712" s="2" t="str">
        <f t="shared" si="72"/>
        <v>OK</v>
      </c>
    </row>
    <row r="4713" spans="1:4">
      <c r="A4713" s="5">
        <v>4654</v>
      </c>
      <c r="B4713" s="924"/>
      <c r="D4713" s="2" t="str">
        <f t="shared" si="72"/>
        <v>OK</v>
      </c>
    </row>
    <row r="4714" spans="1:4">
      <c r="A4714" s="5">
        <v>4655</v>
      </c>
      <c r="B4714" s="924"/>
      <c r="D4714" s="2" t="str">
        <f t="shared" si="72"/>
        <v>OK</v>
      </c>
    </row>
    <row r="4715" spans="1:4">
      <c r="A4715" s="5">
        <v>4656</v>
      </c>
      <c r="B4715" s="924"/>
      <c r="D4715" s="2" t="str">
        <f t="shared" si="72"/>
        <v>OK</v>
      </c>
    </row>
    <row r="4716" spans="1:4">
      <c r="A4716" s="5">
        <v>4657</v>
      </c>
      <c r="B4716" s="924"/>
      <c r="D4716" s="2" t="str">
        <f t="shared" si="72"/>
        <v>OK</v>
      </c>
    </row>
    <row r="4717" spans="1:4">
      <c r="A4717" s="5">
        <v>4658</v>
      </c>
      <c r="B4717" s="924"/>
      <c r="D4717" s="2" t="str">
        <f t="shared" si="72"/>
        <v>OK</v>
      </c>
    </row>
    <row r="4718" spans="1:4">
      <c r="A4718" s="5">
        <v>4659</v>
      </c>
      <c r="B4718" s="924"/>
      <c r="D4718" s="2" t="str">
        <f t="shared" si="72"/>
        <v>OK</v>
      </c>
    </row>
    <row r="4719" spans="1:4">
      <c r="A4719" s="5">
        <v>4660</v>
      </c>
      <c r="B4719" s="924"/>
      <c r="D4719" s="2" t="str">
        <f t="shared" si="72"/>
        <v>OK</v>
      </c>
    </row>
    <row r="4720" spans="1:4">
      <c r="A4720" s="5">
        <v>4661</v>
      </c>
      <c r="B4720" s="924"/>
      <c r="D4720" s="2" t="str">
        <f t="shared" si="72"/>
        <v>OK</v>
      </c>
    </row>
    <row r="4721" spans="1:4">
      <c r="A4721" s="5">
        <v>4662</v>
      </c>
      <c r="B4721" s="924"/>
      <c r="D4721" s="2" t="str">
        <f t="shared" si="72"/>
        <v>OK</v>
      </c>
    </row>
    <row r="4722" spans="1:4">
      <c r="A4722" s="5">
        <v>4663</v>
      </c>
      <c r="B4722" s="924"/>
      <c r="D4722" s="2" t="str">
        <f t="shared" si="72"/>
        <v>OK</v>
      </c>
    </row>
    <row r="4723" spans="1:4">
      <c r="A4723" s="5">
        <v>4664</v>
      </c>
      <c r="B4723" s="924"/>
      <c r="D4723" s="2" t="str">
        <f t="shared" si="72"/>
        <v>OK</v>
      </c>
    </row>
    <row r="4724" spans="1:4">
      <c r="A4724" s="5">
        <v>4665</v>
      </c>
      <c r="B4724" s="924"/>
      <c r="D4724" s="2" t="str">
        <f t="shared" si="72"/>
        <v>OK</v>
      </c>
    </row>
    <row r="4725" spans="1:4">
      <c r="A4725" s="5">
        <v>4666</v>
      </c>
      <c r="B4725" s="924"/>
      <c r="D4725" s="2" t="str">
        <f t="shared" si="72"/>
        <v>OK</v>
      </c>
    </row>
    <row r="4726" spans="1:4">
      <c r="A4726" s="5">
        <v>4667</v>
      </c>
      <c r="B4726" s="924"/>
      <c r="D4726" s="2" t="str">
        <f t="shared" si="72"/>
        <v>OK</v>
      </c>
    </row>
    <row r="4727" spans="1:4">
      <c r="A4727" s="5">
        <v>4668</v>
      </c>
      <c r="B4727" s="924"/>
      <c r="D4727" s="2" t="str">
        <f t="shared" si="72"/>
        <v>OK</v>
      </c>
    </row>
    <row r="4728" spans="1:4">
      <c r="A4728" s="5">
        <v>4669</v>
      </c>
      <c r="B4728" s="924"/>
      <c r="D4728" s="2" t="str">
        <f t="shared" si="72"/>
        <v>OK</v>
      </c>
    </row>
    <row r="4729" spans="1:4">
      <c r="A4729" s="5">
        <v>4670</v>
      </c>
      <c r="B4729" s="924"/>
      <c r="D4729" s="2" t="str">
        <f t="shared" si="72"/>
        <v>OK</v>
      </c>
    </row>
    <row r="4730" spans="1:4">
      <c r="A4730" s="5">
        <v>4671</v>
      </c>
      <c r="B4730" s="924"/>
      <c r="D4730" s="2" t="str">
        <f t="shared" si="72"/>
        <v>OK</v>
      </c>
    </row>
    <row r="4731" spans="1:4">
      <c r="A4731" s="5">
        <v>4672</v>
      </c>
      <c r="B4731" s="924"/>
      <c r="D4731" s="2" t="str">
        <f t="shared" si="72"/>
        <v>OK</v>
      </c>
    </row>
    <row r="4732" spans="1:4">
      <c r="A4732" s="5">
        <v>4673</v>
      </c>
      <c r="B4732" s="924"/>
      <c r="D4732" s="2" t="str">
        <f t="shared" si="72"/>
        <v>OK</v>
      </c>
    </row>
    <row r="4733" spans="1:4">
      <c r="A4733" s="5">
        <v>4674</v>
      </c>
      <c r="B4733" s="924"/>
      <c r="D4733" s="2" t="str">
        <f t="shared" ref="D4733:D4796" si="73">IF(ISBLANK(B4733),"OK",IF(A4733-B4733=0,"OK","Error?"))</f>
        <v>OK</v>
      </c>
    </row>
    <row r="4734" spans="1:4">
      <c r="A4734" s="5">
        <v>4675</v>
      </c>
      <c r="B4734" s="924"/>
      <c r="D4734" s="2" t="str">
        <f t="shared" si="73"/>
        <v>OK</v>
      </c>
    </row>
    <row r="4735" spans="1:4">
      <c r="A4735" s="5">
        <v>4676</v>
      </c>
      <c r="B4735" s="924"/>
      <c r="D4735" s="2" t="str">
        <f t="shared" si="73"/>
        <v>OK</v>
      </c>
    </row>
    <row r="4736" spans="1:4">
      <c r="A4736" s="5">
        <v>4677</v>
      </c>
      <c r="B4736" s="924"/>
      <c r="D4736" s="2" t="str">
        <f t="shared" si="73"/>
        <v>OK</v>
      </c>
    </row>
    <row r="4737" spans="1:4">
      <c r="A4737" s="5">
        <v>4678</v>
      </c>
      <c r="B4737" s="924"/>
      <c r="D4737" s="2" t="str">
        <f t="shared" si="73"/>
        <v>OK</v>
      </c>
    </row>
    <row r="4738" spans="1:4">
      <c r="A4738" s="5">
        <v>4679</v>
      </c>
      <c r="B4738" s="924"/>
      <c r="D4738" s="2" t="str">
        <f t="shared" si="73"/>
        <v>OK</v>
      </c>
    </row>
    <row r="4739" spans="1:4">
      <c r="A4739" s="5">
        <v>4680</v>
      </c>
      <c r="B4739" s="924"/>
      <c r="D4739" s="2" t="str">
        <f t="shared" si="73"/>
        <v>OK</v>
      </c>
    </row>
    <row r="4740" spans="1:4">
      <c r="A4740" s="5">
        <v>4681</v>
      </c>
      <c r="B4740" s="924"/>
      <c r="D4740" s="2" t="str">
        <f t="shared" si="73"/>
        <v>OK</v>
      </c>
    </row>
    <row r="4741" spans="1:4">
      <c r="A4741" s="5">
        <v>4682</v>
      </c>
      <c r="B4741" s="924"/>
      <c r="D4741" s="2" t="str">
        <f t="shared" si="73"/>
        <v>OK</v>
      </c>
    </row>
    <row r="4742" spans="1:4">
      <c r="A4742" s="5">
        <v>4683</v>
      </c>
      <c r="B4742" s="924"/>
      <c r="D4742" s="2" t="str">
        <f t="shared" si="73"/>
        <v>OK</v>
      </c>
    </row>
    <row r="4743" spans="1:4">
      <c r="A4743" s="5">
        <v>4684</v>
      </c>
      <c r="B4743" s="924"/>
      <c r="D4743" s="2" t="str">
        <f t="shared" si="73"/>
        <v>OK</v>
      </c>
    </row>
    <row r="4744" spans="1:4">
      <c r="A4744" s="5">
        <v>4685</v>
      </c>
      <c r="B4744" s="924"/>
      <c r="D4744" s="2" t="str">
        <f t="shared" si="73"/>
        <v>OK</v>
      </c>
    </row>
    <row r="4745" spans="1:4">
      <c r="A4745" s="5">
        <v>4686</v>
      </c>
      <c r="B4745" s="924"/>
      <c r="D4745" s="2" t="str">
        <f t="shared" si="73"/>
        <v>OK</v>
      </c>
    </row>
    <row r="4746" spans="1:4">
      <c r="A4746" s="5">
        <v>4687</v>
      </c>
      <c r="B4746" s="924"/>
      <c r="D4746" s="2" t="str">
        <f t="shared" si="73"/>
        <v>OK</v>
      </c>
    </row>
    <row r="4747" spans="1:4">
      <c r="A4747" s="5">
        <v>4688</v>
      </c>
      <c r="B4747" s="924"/>
      <c r="D4747" s="2" t="str">
        <f t="shared" si="73"/>
        <v>OK</v>
      </c>
    </row>
    <row r="4748" spans="1:4">
      <c r="A4748" s="5">
        <v>4689</v>
      </c>
      <c r="B4748" s="924"/>
      <c r="D4748" s="2" t="str">
        <f t="shared" si="73"/>
        <v>OK</v>
      </c>
    </row>
    <row r="4749" spans="1:4">
      <c r="A4749" s="5">
        <v>4690</v>
      </c>
      <c r="B4749" s="924"/>
      <c r="D4749" s="2" t="str">
        <f t="shared" si="73"/>
        <v>OK</v>
      </c>
    </row>
    <row r="4750" spans="1:4">
      <c r="A4750" s="5">
        <v>4691</v>
      </c>
      <c r="B4750" s="924"/>
      <c r="D4750" s="2" t="str">
        <f t="shared" si="73"/>
        <v>OK</v>
      </c>
    </row>
    <row r="4751" spans="1:4">
      <c r="A4751" s="5">
        <v>4692</v>
      </c>
      <c r="B4751" s="924"/>
      <c r="D4751" s="2" t="str">
        <f t="shared" si="73"/>
        <v>OK</v>
      </c>
    </row>
    <row r="4752" spans="1:4">
      <c r="A4752" s="5">
        <v>4693</v>
      </c>
      <c r="B4752" s="924"/>
      <c r="D4752" s="2" t="str">
        <f t="shared" si="73"/>
        <v>OK</v>
      </c>
    </row>
    <row r="4753" spans="1:4">
      <c r="A4753" s="5">
        <v>4694</v>
      </c>
      <c r="B4753" s="924"/>
      <c r="D4753" s="2" t="str">
        <f t="shared" si="73"/>
        <v>OK</v>
      </c>
    </row>
    <row r="4754" spans="1:4">
      <c r="A4754" s="5">
        <v>4695</v>
      </c>
      <c r="B4754" s="924"/>
      <c r="D4754" s="2" t="str">
        <f t="shared" si="73"/>
        <v>OK</v>
      </c>
    </row>
    <row r="4755" spans="1:4">
      <c r="A4755" s="5">
        <v>4696</v>
      </c>
      <c r="B4755" s="924"/>
      <c r="D4755" s="2" t="str">
        <f t="shared" si="73"/>
        <v>OK</v>
      </c>
    </row>
    <row r="4756" spans="1:4">
      <c r="A4756" s="5">
        <v>4697</v>
      </c>
      <c r="B4756" s="924"/>
      <c r="D4756" s="2" t="str">
        <f t="shared" si="73"/>
        <v>OK</v>
      </c>
    </row>
    <row r="4757" spans="1:4">
      <c r="A4757" s="5">
        <v>4698</v>
      </c>
      <c r="B4757" s="924"/>
      <c r="D4757" s="2" t="str">
        <f t="shared" si="73"/>
        <v>OK</v>
      </c>
    </row>
    <row r="4758" spans="1:4">
      <c r="A4758" s="5">
        <v>4699</v>
      </c>
      <c r="B4758" s="924"/>
      <c r="D4758" s="2" t="str">
        <f t="shared" si="73"/>
        <v>OK</v>
      </c>
    </row>
    <row r="4759" spans="1:4">
      <c r="A4759">
        <v>4700</v>
      </c>
      <c r="B4759" s="924">
        <f>'Revenues 10-15'!C106</f>
        <v>0</v>
      </c>
      <c r="D4759" s="2" t="str">
        <f t="shared" si="73"/>
        <v>Error?</v>
      </c>
    </row>
    <row r="4760" spans="1:4">
      <c r="A4760" s="5">
        <v>4701</v>
      </c>
      <c r="B4760" s="924"/>
      <c r="D4760" s="2" t="str">
        <f t="shared" si="73"/>
        <v>OK</v>
      </c>
    </row>
    <row r="4761" spans="1:4">
      <c r="A4761" s="5">
        <v>4702</v>
      </c>
      <c r="B4761" s="924"/>
      <c r="D4761" s="2" t="str">
        <f t="shared" si="73"/>
        <v>OK</v>
      </c>
    </row>
    <row r="4762" spans="1:4">
      <c r="A4762" s="5">
        <v>4703</v>
      </c>
      <c r="B4762" s="924"/>
      <c r="D4762" s="2" t="str">
        <f t="shared" si="73"/>
        <v>OK</v>
      </c>
    </row>
    <row r="4763" spans="1:4">
      <c r="A4763" s="5">
        <v>4704</v>
      </c>
      <c r="B4763" s="924"/>
      <c r="D4763" s="2" t="str">
        <f t="shared" si="73"/>
        <v>OK</v>
      </c>
    </row>
    <row r="4764" spans="1:4">
      <c r="A4764" s="5">
        <v>4705</v>
      </c>
      <c r="B4764" s="924"/>
      <c r="D4764" s="2" t="str">
        <f t="shared" si="73"/>
        <v>OK</v>
      </c>
    </row>
    <row r="4765" spans="1:4">
      <c r="A4765" s="5">
        <v>4706</v>
      </c>
      <c r="B4765" s="924"/>
      <c r="D4765" s="2" t="str">
        <f t="shared" si="73"/>
        <v>OK</v>
      </c>
    </row>
    <row r="4766" spans="1:4">
      <c r="A4766" s="5">
        <v>4707</v>
      </c>
      <c r="B4766" s="924"/>
      <c r="D4766" s="2" t="str">
        <f t="shared" si="73"/>
        <v>OK</v>
      </c>
    </row>
    <row r="4767" spans="1:4">
      <c r="A4767" s="5">
        <v>4708</v>
      </c>
      <c r="B4767" s="924"/>
      <c r="D4767" s="2" t="str">
        <f t="shared" si="73"/>
        <v>OK</v>
      </c>
    </row>
    <row r="4768" spans="1:4">
      <c r="A4768" s="5">
        <v>4709</v>
      </c>
      <c r="B4768" s="924"/>
      <c r="D4768" s="2" t="str">
        <f t="shared" si="73"/>
        <v>OK</v>
      </c>
    </row>
    <row r="4769" spans="1:4">
      <c r="A4769">
        <v>4710</v>
      </c>
      <c r="B4769" s="924">
        <f>'Revenues 10-15'!G138</f>
        <v>0</v>
      </c>
      <c r="C4769" s="2" t="s">
        <v>512</v>
      </c>
      <c r="D4769" s="2" t="str">
        <f t="shared" si="73"/>
        <v>Error?</v>
      </c>
    </row>
    <row r="4770" spans="1:4">
      <c r="A4770" s="5">
        <v>4711</v>
      </c>
      <c r="B4770" s="924"/>
      <c r="D4770" s="2" t="str">
        <f t="shared" si="73"/>
        <v>OK</v>
      </c>
    </row>
    <row r="4771" spans="1:4">
      <c r="A4771" s="5">
        <v>4712</v>
      </c>
      <c r="B4771" s="924"/>
      <c r="D4771" s="2" t="str">
        <f t="shared" si="73"/>
        <v>OK</v>
      </c>
    </row>
    <row r="4772" spans="1:4">
      <c r="A4772" s="5">
        <v>4713</v>
      </c>
      <c r="B4772" s="924"/>
      <c r="D4772" s="2" t="str">
        <f t="shared" si="73"/>
        <v>OK</v>
      </c>
    </row>
    <row r="4773" spans="1:4">
      <c r="A4773" s="5">
        <v>4714</v>
      </c>
      <c r="B4773" s="924"/>
      <c r="D4773" s="2" t="str">
        <f t="shared" si="73"/>
        <v>OK</v>
      </c>
    </row>
    <row r="4774" spans="1:4">
      <c r="A4774" s="5">
        <v>4715</v>
      </c>
      <c r="B4774" s="924"/>
      <c r="D4774" s="2" t="str">
        <f t="shared" si="73"/>
        <v>OK</v>
      </c>
    </row>
    <row r="4775" spans="1:4">
      <c r="A4775" s="5">
        <v>4716</v>
      </c>
      <c r="B4775" s="924"/>
      <c r="D4775" s="2" t="str">
        <f t="shared" si="73"/>
        <v>OK</v>
      </c>
    </row>
    <row r="4776" spans="1:4">
      <c r="A4776" s="5">
        <v>4717</v>
      </c>
      <c r="B4776" s="924"/>
      <c r="D4776" s="2" t="str">
        <f t="shared" si="73"/>
        <v>OK</v>
      </c>
    </row>
    <row r="4777" spans="1:4">
      <c r="A4777" s="5">
        <v>4718</v>
      </c>
      <c r="B4777" s="924"/>
      <c r="D4777" s="2" t="str">
        <f t="shared" si="73"/>
        <v>OK</v>
      </c>
    </row>
    <row r="4778" spans="1:4">
      <c r="A4778" s="5">
        <v>4719</v>
      </c>
      <c r="B4778" s="924"/>
      <c r="D4778" s="2" t="str">
        <f t="shared" si="73"/>
        <v>OK</v>
      </c>
    </row>
    <row r="4779" spans="1:4">
      <c r="A4779" s="5">
        <v>4720</v>
      </c>
      <c r="B4779" s="924"/>
      <c r="D4779" s="2" t="str">
        <f t="shared" si="73"/>
        <v>OK</v>
      </c>
    </row>
    <row r="4780" spans="1:4">
      <c r="A4780" s="5">
        <v>4721</v>
      </c>
      <c r="B4780" s="924"/>
      <c r="D4780" s="2" t="str">
        <f t="shared" si="73"/>
        <v>OK</v>
      </c>
    </row>
    <row r="4781" spans="1:4">
      <c r="A4781" s="5">
        <v>4722</v>
      </c>
      <c r="B4781" s="924"/>
      <c r="D4781" s="2" t="str">
        <f t="shared" si="73"/>
        <v>OK</v>
      </c>
    </row>
    <row r="4782" spans="1:4">
      <c r="A4782" s="5">
        <v>4723</v>
      </c>
      <c r="B4782" s="924"/>
      <c r="D4782" s="2" t="str">
        <f t="shared" si="73"/>
        <v>OK</v>
      </c>
    </row>
    <row r="4783" spans="1:4">
      <c r="A4783" s="5">
        <v>4724</v>
      </c>
      <c r="B4783" s="924"/>
      <c r="D4783" s="2" t="str">
        <f t="shared" si="73"/>
        <v>OK</v>
      </c>
    </row>
    <row r="4784" spans="1:4">
      <c r="A4784" s="5">
        <v>4725</v>
      </c>
      <c r="B4784" s="924"/>
      <c r="D4784" s="2" t="str">
        <f t="shared" si="73"/>
        <v>OK</v>
      </c>
    </row>
    <row r="4785" spans="1:4">
      <c r="A4785" s="5">
        <v>4726</v>
      </c>
      <c r="B4785" s="924"/>
      <c r="D4785" s="2" t="str">
        <f t="shared" si="73"/>
        <v>OK</v>
      </c>
    </row>
    <row r="4786" spans="1:4">
      <c r="A4786" s="5">
        <v>4727</v>
      </c>
      <c r="B4786" s="924"/>
      <c r="D4786" s="2" t="str">
        <f t="shared" si="73"/>
        <v>OK</v>
      </c>
    </row>
    <row r="4787" spans="1:4">
      <c r="A4787" s="5">
        <v>4728</v>
      </c>
      <c r="B4787" s="924"/>
      <c r="D4787" s="2" t="str">
        <f t="shared" si="73"/>
        <v>OK</v>
      </c>
    </row>
    <row r="4788" spans="1:4">
      <c r="A4788" s="5">
        <v>4729</v>
      </c>
      <c r="B4788" s="924"/>
      <c r="D4788" s="2" t="str">
        <f t="shared" si="73"/>
        <v>OK</v>
      </c>
    </row>
    <row r="4789" spans="1:4">
      <c r="A4789" s="5">
        <v>4730</v>
      </c>
      <c r="B4789" s="924"/>
      <c r="D4789" s="2" t="str">
        <f t="shared" si="73"/>
        <v>OK</v>
      </c>
    </row>
    <row r="4790" spans="1:4">
      <c r="A4790">
        <v>4731</v>
      </c>
      <c r="B4790" s="924">
        <f>'Revenues 10-15'!C170</f>
        <v>1947</v>
      </c>
      <c r="D4790" s="2" t="str">
        <f t="shared" si="73"/>
        <v>Error?</v>
      </c>
    </row>
    <row r="4791" spans="1:4">
      <c r="A4791">
        <v>4732</v>
      </c>
      <c r="B4791" s="924">
        <f>'Revenues 10-15'!D170</f>
        <v>0</v>
      </c>
      <c r="D4791" s="2" t="str">
        <f t="shared" si="73"/>
        <v>Error?</v>
      </c>
    </row>
    <row r="4792" spans="1:4">
      <c r="A4792">
        <v>4733</v>
      </c>
      <c r="B4792" s="924">
        <f>'Revenues 10-15'!E170</f>
        <v>0</v>
      </c>
      <c r="D4792" s="2" t="str">
        <f t="shared" si="73"/>
        <v>Error?</v>
      </c>
    </row>
    <row r="4793" spans="1:4">
      <c r="A4793">
        <v>4734</v>
      </c>
      <c r="B4793" s="924">
        <f>'Revenues 10-15'!F170</f>
        <v>0</v>
      </c>
      <c r="D4793" s="2" t="str">
        <f t="shared" si="73"/>
        <v>Error?</v>
      </c>
    </row>
    <row r="4794" spans="1:4">
      <c r="A4794">
        <v>4735</v>
      </c>
      <c r="B4794" s="924">
        <f>'Revenues 10-15'!G170</f>
        <v>0</v>
      </c>
      <c r="D4794" s="2" t="str">
        <f t="shared" si="73"/>
        <v>Error?</v>
      </c>
    </row>
    <row r="4795" spans="1:4">
      <c r="A4795">
        <v>4736</v>
      </c>
      <c r="B4795" s="924">
        <f>'Revenues 10-15'!H170</f>
        <v>0</v>
      </c>
      <c r="D4795" s="2" t="str">
        <f t="shared" si="73"/>
        <v>Error?</v>
      </c>
    </row>
    <row r="4796" spans="1:4">
      <c r="A4796" s="5">
        <v>4737</v>
      </c>
      <c r="B4796" s="924"/>
      <c r="D4796" s="2" t="str">
        <f t="shared" si="73"/>
        <v>OK</v>
      </c>
    </row>
    <row r="4797" spans="1:4">
      <c r="A4797">
        <v>4738</v>
      </c>
      <c r="B4797" s="924">
        <f>'Revenues 10-15'!K170</f>
        <v>0</v>
      </c>
      <c r="D4797" s="2" t="str">
        <f t="shared" ref="D4797:D4860" si="74">IF(ISBLANK(B4797),"OK",IF(A4797-B4797=0,"OK","Error?"))</f>
        <v>Error?</v>
      </c>
    </row>
    <row r="4798" spans="1:4">
      <c r="A4798" s="5">
        <v>4739</v>
      </c>
      <c r="B4798" s="924"/>
      <c r="D4798" s="2" t="str">
        <f t="shared" si="74"/>
        <v>OK</v>
      </c>
    </row>
    <row r="4799" spans="1:4">
      <c r="A4799">
        <v>4740</v>
      </c>
      <c r="B4799" s="924">
        <f>'Revenues 10-15'!C181</f>
        <v>0</v>
      </c>
      <c r="D4799" s="2" t="str">
        <f t="shared" si="74"/>
        <v>Error?</v>
      </c>
    </row>
    <row r="4800" spans="1:4">
      <c r="A4800">
        <v>4741</v>
      </c>
      <c r="B4800" s="924">
        <f>'Revenues 10-15'!D181</f>
        <v>0</v>
      </c>
      <c r="D4800" s="2" t="str">
        <f t="shared" si="74"/>
        <v>Error?</v>
      </c>
    </row>
    <row r="4801" spans="1:4">
      <c r="A4801" s="5">
        <v>4742</v>
      </c>
      <c r="B4801" s="924"/>
      <c r="D4801" s="2" t="str">
        <f t="shared" si="74"/>
        <v>OK</v>
      </c>
    </row>
    <row r="4802" spans="1:4">
      <c r="A4802">
        <v>4743</v>
      </c>
      <c r="B4802" s="924">
        <f>'Revenues 10-15'!F181</f>
        <v>0</v>
      </c>
      <c r="D4802" s="2" t="str">
        <f t="shared" si="74"/>
        <v>Error?</v>
      </c>
    </row>
    <row r="4803" spans="1:4">
      <c r="A4803">
        <v>4744</v>
      </c>
      <c r="B4803" s="924">
        <f>'Revenues 10-15'!C182</f>
        <v>0</v>
      </c>
      <c r="D4803" s="2" t="str">
        <f t="shared" si="74"/>
        <v>Error?</v>
      </c>
    </row>
    <row r="4804" spans="1:4">
      <c r="A4804">
        <v>4745</v>
      </c>
      <c r="B4804" s="924">
        <f>'Revenues 10-15'!D182</f>
        <v>0</v>
      </c>
      <c r="D4804" s="2" t="str">
        <f t="shared" si="74"/>
        <v>Error?</v>
      </c>
    </row>
    <row r="4805" spans="1:4">
      <c r="A4805" s="5">
        <v>4746</v>
      </c>
      <c r="B4805" s="924"/>
      <c r="D4805" s="2" t="str">
        <f t="shared" si="74"/>
        <v>OK</v>
      </c>
    </row>
    <row r="4806" spans="1:4">
      <c r="A4806" s="1">
        <v>4747</v>
      </c>
      <c r="B4806" s="924">
        <f>'Revenues 10-15'!F182</f>
        <v>0</v>
      </c>
      <c r="D4806" s="2" t="str">
        <f t="shared" si="74"/>
        <v>Error?</v>
      </c>
    </row>
    <row r="4807" spans="1:4">
      <c r="A4807">
        <v>4748</v>
      </c>
      <c r="B4807" s="924"/>
      <c r="D4807" s="2" t="str">
        <f t="shared" si="74"/>
        <v>OK</v>
      </c>
    </row>
    <row r="4808" spans="1:4">
      <c r="A4808">
        <v>4749</v>
      </c>
      <c r="B4808" s="924">
        <f>'Revenues 10-15'!G181</f>
        <v>0</v>
      </c>
      <c r="D4808" s="2" t="str">
        <f t="shared" si="74"/>
        <v>Error?</v>
      </c>
    </row>
    <row r="4809" spans="1:4">
      <c r="A4809">
        <v>4750</v>
      </c>
      <c r="B4809" s="924">
        <f>'Revenues 10-15'!H181</f>
        <v>0</v>
      </c>
      <c r="D4809" s="2" t="str">
        <f t="shared" si="74"/>
        <v>Error?</v>
      </c>
    </row>
    <row r="4810" spans="1:4">
      <c r="A4810" s="5">
        <v>4751</v>
      </c>
      <c r="B4810" s="924"/>
      <c r="D4810" s="2" t="str">
        <f t="shared" si="74"/>
        <v>OK</v>
      </c>
    </row>
    <row r="4811" spans="1:4">
      <c r="A4811">
        <v>4752</v>
      </c>
      <c r="B4811" s="924">
        <f>'Revenues 10-15'!G182</f>
        <v>0</v>
      </c>
      <c r="D4811" s="2" t="str">
        <f t="shared" si="74"/>
        <v>Error?</v>
      </c>
    </row>
    <row r="4812" spans="1:4">
      <c r="A4812">
        <v>4753</v>
      </c>
      <c r="B4812" s="924">
        <f>'Revenues 10-15'!H182</f>
        <v>0</v>
      </c>
      <c r="D4812" s="2" t="str">
        <f t="shared" si="74"/>
        <v>Error?</v>
      </c>
    </row>
    <row r="4813" spans="1:4">
      <c r="A4813" s="5">
        <v>4754</v>
      </c>
      <c r="B4813" s="924"/>
      <c r="D4813" s="2" t="str">
        <f t="shared" si="74"/>
        <v>OK</v>
      </c>
    </row>
    <row r="4814" spans="1:4">
      <c r="A4814">
        <v>4755</v>
      </c>
      <c r="B4814" s="924">
        <f>'Revenues 10-15'!K182</f>
        <v>0</v>
      </c>
      <c r="D4814" s="2" t="str">
        <f t="shared" si="74"/>
        <v>Error?</v>
      </c>
    </row>
    <row r="4815" spans="1:4">
      <c r="A4815" s="5">
        <v>4756</v>
      </c>
      <c r="B4815" s="924"/>
      <c r="D4815" s="2" t="str">
        <f t="shared" si="74"/>
        <v>OK</v>
      </c>
    </row>
    <row r="4816" spans="1:4">
      <c r="A4816" s="5">
        <v>4757</v>
      </c>
      <c r="B4816" s="924"/>
      <c r="D4816" s="2" t="str">
        <f t="shared" si="74"/>
        <v>OK</v>
      </c>
    </row>
    <row r="4817" spans="1:4">
      <c r="A4817" s="5">
        <v>4758</v>
      </c>
      <c r="B4817" s="924"/>
      <c r="D4817" s="2" t="str">
        <f t="shared" si="74"/>
        <v>OK</v>
      </c>
    </row>
    <row r="4818" spans="1:4">
      <c r="A4818" s="5">
        <v>4759</v>
      </c>
      <c r="B4818" s="924"/>
      <c r="D4818" s="2" t="str">
        <f t="shared" si="74"/>
        <v>OK</v>
      </c>
    </row>
    <row r="4819" spans="1:4">
      <c r="A4819" s="5">
        <v>4760</v>
      </c>
      <c r="B4819" s="924"/>
      <c r="D4819" s="2" t="str">
        <f t="shared" si="74"/>
        <v>OK</v>
      </c>
    </row>
    <row r="4820" spans="1:4">
      <c r="A4820" s="5">
        <v>4761</v>
      </c>
      <c r="B4820" s="924"/>
      <c r="D4820" s="2" t="str">
        <f t="shared" si="74"/>
        <v>OK</v>
      </c>
    </row>
    <row r="4821" spans="1:4">
      <c r="A4821" s="5">
        <v>4762</v>
      </c>
      <c r="B4821" s="924"/>
      <c r="D4821" s="2" t="str">
        <f t="shared" si="74"/>
        <v>OK</v>
      </c>
    </row>
    <row r="4822" spans="1:4">
      <c r="A4822" s="5">
        <v>4763</v>
      </c>
      <c r="B4822" s="924"/>
      <c r="D4822" s="2" t="str">
        <f t="shared" si="74"/>
        <v>OK</v>
      </c>
    </row>
    <row r="4823" spans="1:4">
      <c r="A4823" s="5">
        <v>4764</v>
      </c>
      <c r="B4823" s="924"/>
      <c r="D4823" s="2" t="str">
        <f t="shared" si="74"/>
        <v>OK</v>
      </c>
    </row>
    <row r="4824" spans="1:4">
      <c r="A4824" s="5">
        <v>4765</v>
      </c>
      <c r="B4824" s="924"/>
      <c r="D4824" s="2" t="str">
        <f t="shared" si="74"/>
        <v>OK</v>
      </c>
    </row>
    <row r="4825" spans="1:4">
      <c r="A4825" s="5">
        <v>4766</v>
      </c>
      <c r="B4825" s="924"/>
      <c r="D4825" s="2" t="str">
        <f t="shared" si="74"/>
        <v>OK</v>
      </c>
    </row>
    <row r="4826" spans="1:4">
      <c r="A4826" s="5">
        <v>4767</v>
      </c>
      <c r="B4826" s="924"/>
      <c r="D4826" s="2" t="str">
        <f t="shared" si="74"/>
        <v>OK</v>
      </c>
    </row>
    <row r="4827" spans="1:4">
      <c r="A4827" s="5">
        <v>4768</v>
      </c>
      <c r="B4827" s="924"/>
      <c r="D4827" s="2" t="str">
        <f t="shared" si="74"/>
        <v>OK</v>
      </c>
    </row>
    <row r="4828" spans="1:4">
      <c r="A4828" s="5">
        <v>4769</v>
      </c>
      <c r="B4828" s="924"/>
      <c r="D4828" s="2" t="str">
        <f t="shared" si="74"/>
        <v>OK</v>
      </c>
    </row>
    <row r="4829" spans="1:4">
      <c r="A4829" s="5">
        <v>4770</v>
      </c>
      <c r="B4829" s="924"/>
      <c r="D4829" s="2" t="str">
        <f t="shared" si="74"/>
        <v>OK</v>
      </c>
    </row>
    <row r="4830" spans="1:4">
      <c r="A4830" s="5">
        <v>4771</v>
      </c>
      <c r="B4830" s="924"/>
      <c r="D4830" s="2" t="str">
        <f t="shared" si="74"/>
        <v>OK</v>
      </c>
    </row>
    <row r="4831" spans="1:4">
      <c r="A4831" s="5">
        <v>4772</v>
      </c>
      <c r="B4831" s="924"/>
      <c r="D4831" s="2" t="str">
        <f t="shared" si="74"/>
        <v>OK</v>
      </c>
    </row>
    <row r="4832" spans="1:4">
      <c r="A4832" s="5">
        <v>4773</v>
      </c>
      <c r="B4832" s="924"/>
      <c r="D4832" s="2" t="str">
        <f t="shared" si="74"/>
        <v>OK</v>
      </c>
    </row>
    <row r="4833" spans="1:4">
      <c r="A4833" s="5">
        <v>4774</v>
      </c>
      <c r="B4833" s="924"/>
      <c r="D4833" s="2" t="str">
        <f t="shared" si="74"/>
        <v>OK</v>
      </c>
    </row>
    <row r="4834" spans="1:4">
      <c r="A4834" s="5">
        <v>4775</v>
      </c>
      <c r="B4834" s="924"/>
      <c r="D4834" s="2" t="str">
        <f t="shared" si="74"/>
        <v>OK</v>
      </c>
    </row>
    <row r="4835" spans="1:4">
      <c r="A4835" s="5">
        <v>4776</v>
      </c>
      <c r="B4835" s="924"/>
      <c r="D4835" s="2" t="str">
        <f t="shared" si="74"/>
        <v>OK</v>
      </c>
    </row>
    <row r="4836" spans="1:4">
      <c r="A4836" s="5">
        <v>4777</v>
      </c>
      <c r="B4836" s="924"/>
      <c r="D4836" s="2" t="str">
        <f t="shared" si="74"/>
        <v>OK</v>
      </c>
    </row>
    <row r="4837" spans="1:4">
      <c r="A4837" s="5">
        <v>4778</v>
      </c>
      <c r="B4837" s="924"/>
      <c r="D4837" s="2" t="str">
        <f t="shared" si="74"/>
        <v>OK</v>
      </c>
    </row>
    <row r="4838" spans="1:4">
      <c r="A4838" s="5">
        <v>4779</v>
      </c>
      <c r="B4838" s="924"/>
      <c r="D4838" s="2" t="str">
        <f t="shared" si="74"/>
        <v>OK</v>
      </c>
    </row>
    <row r="4839" spans="1:4">
      <c r="A4839" s="5">
        <v>4780</v>
      </c>
      <c r="B4839" s="924"/>
      <c r="D4839" s="2" t="str">
        <f t="shared" si="74"/>
        <v>OK</v>
      </c>
    </row>
    <row r="4840" spans="1:4">
      <c r="A4840" s="5">
        <v>4781</v>
      </c>
      <c r="B4840" s="924"/>
      <c r="D4840" s="2" t="str">
        <f t="shared" si="74"/>
        <v>OK</v>
      </c>
    </row>
    <row r="4841" spans="1:4">
      <c r="A4841" s="5">
        <v>4782</v>
      </c>
      <c r="B4841" s="924"/>
      <c r="D4841" s="2" t="str">
        <f t="shared" si="74"/>
        <v>OK</v>
      </c>
    </row>
    <row r="4842" spans="1:4">
      <c r="A4842" s="5">
        <v>4783</v>
      </c>
      <c r="B4842" s="924"/>
      <c r="D4842" s="2" t="str">
        <f t="shared" si="74"/>
        <v>OK</v>
      </c>
    </row>
    <row r="4843" spans="1:4">
      <c r="A4843" s="5">
        <v>4784</v>
      </c>
      <c r="B4843" s="924"/>
      <c r="D4843" s="2" t="str">
        <f t="shared" si="74"/>
        <v>OK</v>
      </c>
    </row>
    <row r="4844" spans="1:4">
      <c r="A4844" s="5">
        <v>4785</v>
      </c>
      <c r="B4844" s="924"/>
      <c r="D4844" s="2" t="str">
        <f t="shared" si="74"/>
        <v>OK</v>
      </c>
    </row>
    <row r="4845" spans="1:4">
      <c r="A4845" s="5">
        <v>4786</v>
      </c>
      <c r="B4845" s="924"/>
      <c r="D4845" s="2" t="str">
        <f t="shared" si="74"/>
        <v>OK</v>
      </c>
    </row>
    <row r="4846" spans="1:4">
      <c r="A4846" s="5">
        <v>4787</v>
      </c>
      <c r="B4846" s="924"/>
      <c r="D4846" s="2" t="str">
        <f t="shared" si="74"/>
        <v>OK</v>
      </c>
    </row>
    <row r="4847" spans="1:4">
      <c r="A4847" s="5">
        <v>4788</v>
      </c>
      <c r="B4847" s="924"/>
      <c r="D4847" s="2" t="str">
        <f t="shared" si="74"/>
        <v>OK</v>
      </c>
    </row>
    <row r="4848" spans="1:4">
      <c r="A4848" s="5">
        <v>4789</v>
      </c>
      <c r="B4848" s="924"/>
      <c r="D4848" s="2" t="str">
        <f t="shared" si="74"/>
        <v>OK</v>
      </c>
    </row>
    <row r="4849" spans="1:4">
      <c r="A4849" s="5">
        <v>4790</v>
      </c>
      <c r="B4849" s="924"/>
      <c r="D4849" s="2" t="str">
        <f t="shared" si="74"/>
        <v>OK</v>
      </c>
    </row>
    <row r="4850" spans="1:4">
      <c r="A4850">
        <v>4791</v>
      </c>
      <c r="B4850" s="924">
        <f>'Revenues 10-15'!C267</f>
        <v>991037</v>
      </c>
      <c r="D4850" s="2" t="str">
        <f t="shared" si="74"/>
        <v>Error?</v>
      </c>
    </row>
    <row r="4851" spans="1:4">
      <c r="A4851">
        <v>4792</v>
      </c>
      <c r="B4851" s="924">
        <f>'Revenues 10-15'!D267</f>
        <v>0</v>
      </c>
      <c r="D4851" s="2" t="str">
        <f t="shared" si="74"/>
        <v>Error?</v>
      </c>
    </row>
    <row r="4852" spans="1:4">
      <c r="A4852" s="5">
        <v>4793</v>
      </c>
      <c r="B4852" s="924"/>
      <c r="D4852" s="2" t="str">
        <f t="shared" si="74"/>
        <v>OK</v>
      </c>
    </row>
    <row r="4853" spans="1:4">
      <c r="A4853">
        <v>4794</v>
      </c>
      <c r="B4853" s="924">
        <f>'Revenues 10-15'!F267</f>
        <v>0</v>
      </c>
      <c r="D4853" s="2" t="str">
        <f t="shared" si="74"/>
        <v>Error?</v>
      </c>
    </row>
    <row r="4854" spans="1:4">
      <c r="A4854" s="5">
        <v>4795</v>
      </c>
      <c r="B4854" s="924"/>
      <c r="D4854" s="2" t="str">
        <f t="shared" si="74"/>
        <v>OK</v>
      </c>
    </row>
    <row r="4855" spans="1:4">
      <c r="A4855" s="5">
        <v>4796</v>
      </c>
      <c r="B4855" s="924"/>
      <c r="D4855" s="2" t="str">
        <f t="shared" si="74"/>
        <v>OK</v>
      </c>
    </row>
    <row r="4856" spans="1:4">
      <c r="A4856" s="5">
        <v>4797</v>
      </c>
      <c r="B4856" s="924"/>
      <c r="D4856" s="2" t="str">
        <f t="shared" si="74"/>
        <v>OK</v>
      </c>
    </row>
    <row r="4857" spans="1:4">
      <c r="A4857" s="5">
        <v>4798</v>
      </c>
      <c r="B4857" s="924"/>
      <c r="D4857" s="2" t="str">
        <f t="shared" si="74"/>
        <v>OK</v>
      </c>
    </row>
    <row r="4858" spans="1:4">
      <c r="A4858" s="5">
        <v>4799</v>
      </c>
      <c r="B4858" s="924"/>
      <c r="D4858" s="2" t="str">
        <f t="shared" si="74"/>
        <v>OK</v>
      </c>
    </row>
    <row r="4859" spans="1:4">
      <c r="A4859" s="5">
        <v>4800</v>
      </c>
      <c r="B4859" s="924"/>
      <c r="D4859" s="2" t="str">
        <f t="shared" si="74"/>
        <v>OK</v>
      </c>
    </row>
    <row r="4860" spans="1:4">
      <c r="A4860" s="5">
        <v>4801</v>
      </c>
      <c r="B4860" s="924"/>
      <c r="D4860" s="2" t="str">
        <f t="shared" si="74"/>
        <v>OK</v>
      </c>
    </row>
    <row r="4861" spans="1:4">
      <c r="A4861" s="5">
        <v>4802</v>
      </c>
      <c r="B4861" s="924"/>
      <c r="D4861" s="2" t="str">
        <f t="shared" ref="D4861:D4924" si="75">IF(ISBLANK(B4861),"OK",IF(A4861-B4861=0,"OK","Error?"))</f>
        <v>OK</v>
      </c>
    </row>
    <row r="4862" spans="1:4">
      <c r="A4862">
        <v>4803</v>
      </c>
      <c r="B4862" s="924">
        <f>'Revenues 10-15'!G267</f>
        <v>0</v>
      </c>
      <c r="D4862" s="2" t="str">
        <f t="shared" si="75"/>
        <v>Error?</v>
      </c>
    </row>
    <row r="4863" spans="1:4">
      <c r="A4863">
        <v>4804</v>
      </c>
      <c r="B4863" s="924">
        <f>'Revenues 10-15'!H267</f>
        <v>948363</v>
      </c>
      <c r="D4863" s="2" t="str">
        <f t="shared" si="75"/>
        <v>Error?</v>
      </c>
    </row>
    <row r="4864" spans="1:4">
      <c r="A4864" s="5">
        <v>4805</v>
      </c>
      <c r="B4864" s="924"/>
      <c r="D4864" s="2" t="str">
        <f t="shared" si="75"/>
        <v>OK</v>
      </c>
    </row>
    <row r="4865" spans="1:4">
      <c r="A4865" s="5">
        <v>4806</v>
      </c>
      <c r="B4865" s="924"/>
      <c r="D4865" s="2" t="str">
        <f t="shared" si="75"/>
        <v>OK</v>
      </c>
    </row>
    <row r="4866" spans="1:4">
      <c r="A4866">
        <v>4807</v>
      </c>
      <c r="B4866" s="924">
        <f>'Revenues 10-15'!K267</f>
        <v>0</v>
      </c>
      <c r="D4866" s="2" t="str">
        <f t="shared" si="75"/>
        <v>Error?</v>
      </c>
    </row>
    <row r="4867" spans="1:4">
      <c r="A4867" s="5">
        <v>4808</v>
      </c>
      <c r="B4867" s="924"/>
      <c r="D4867" s="2" t="str">
        <f t="shared" si="75"/>
        <v>OK</v>
      </c>
    </row>
    <row r="4868" spans="1:4">
      <c r="A4868" s="5">
        <v>4809</v>
      </c>
      <c r="B4868" s="924"/>
      <c r="D4868" s="2" t="str">
        <f t="shared" si="75"/>
        <v>OK</v>
      </c>
    </row>
    <row r="4869" spans="1:4">
      <c r="A4869" s="5">
        <v>4810</v>
      </c>
      <c r="B4869" s="924"/>
      <c r="D4869" s="2" t="str">
        <f t="shared" si="75"/>
        <v>OK</v>
      </c>
    </row>
    <row r="4870" spans="1:4">
      <c r="A4870" s="5">
        <v>4811</v>
      </c>
      <c r="B4870" s="924"/>
      <c r="D4870" s="2" t="str">
        <f t="shared" si="75"/>
        <v>OK</v>
      </c>
    </row>
    <row r="4871" spans="1:4">
      <c r="A4871" s="5">
        <v>4812</v>
      </c>
      <c r="B4871" s="924"/>
      <c r="D4871" s="2" t="str">
        <f t="shared" si="75"/>
        <v>OK</v>
      </c>
    </row>
    <row r="4872" spans="1:4">
      <c r="A4872" s="5">
        <v>4813</v>
      </c>
      <c r="B4872" s="924"/>
      <c r="D4872" s="2" t="str">
        <f t="shared" si="75"/>
        <v>OK</v>
      </c>
    </row>
    <row r="4873" spans="1:4">
      <c r="A4873" s="5">
        <v>4814</v>
      </c>
      <c r="B4873" s="924"/>
      <c r="D4873" s="2" t="str">
        <f t="shared" si="75"/>
        <v>OK</v>
      </c>
    </row>
    <row r="4874" spans="1:4">
      <c r="A4874" s="5">
        <v>4815</v>
      </c>
      <c r="B4874" s="924"/>
      <c r="D4874" s="2" t="str">
        <f t="shared" si="75"/>
        <v>OK</v>
      </c>
    </row>
    <row r="4875" spans="1:4">
      <c r="A4875" s="5">
        <v>4816</v>
      </c>
      <c r="B4875" s="924"/>
      <c r="D4875" s="2" t="str">
        <f t="shared" si="75"/>
        <v>OK</v>
      </c>
    </row>
    <row r="4876" spans="1:4">
      <c r="A4876" s="5">
        <v>4817</v>
      </c>
      <c r="B4876" s="924"/>
      <c r="D4876" s="2" t="str">
        <f t="shared" si="75"/>
        <v>OK</v>
      </c>
    </row>
    <row r="4877" spans="1:4">
      <c r="A4877" s="5">
        <v>4818</v>
      </c>
      <c r="B4877" s="924"/>
      <c r="D4877" s="2" t="str">
        <f t="shared" si="75"/>
        <v>OK</v>
      </c>
    </row>
    <row r="4878" spans="1:4">
      <c r="A4878" s="5">
        <v>4819</v>
      </c>
      <c r="B4878" s="924"/>
      <c r="D4878" s="2" t="str">
        <f t="shared" si="75"/>
        <v>OK</v>
      </c>
    </row>
    <row r="4879" spans="1:4">
      <c r="A4879" s="5">
        <v>4820</v>
      </c>
      <c r="B4879" s="924"/>
      <c r="D4879" s="2" t="str">
        <f t="shared" si="75"/>
        <v>OK</v>
      </c>
    </row>
    <row r="4880" spans="1:4">
      <c r="A4880">
        <v>4821</v>
      </c>
      <c r="B4880" s="924">
        <f>'Revenues 10-15'!C123</f>
        <v>0</v>
      </c>
      <c r="D4880" s="2" t="str">
        <f t="shared" si="75"/>
        <v>Error?</v>
      </c>
    </row>
    <row r="4881" spans="1:4">
      <c r="A4881">
        <v>4822</v>
      </c>
      <c r="B4881" s="924">
        <f>'Revenues 10-15'!D123</f>
        <v>0</v>
      </c>
      <c r="D4881" s="2" t="str">
        <f t="shared" si="75"/>
        <v>Error?</v>
      </c>
    </row>
    <row r="4882" spans="1:4">
      <c r="A4882">
        <v>4823</v>
      </c>
      <c r="B4882" s="924">
        <f>'Revenues 10-15'!E123</f>
        <v>0</v>
      </c>
      <c r="D4882" s="2" t="str">
        <f t="shared" si="75"/>
        <v>Error?</v>
      </c>
    </row>
    <row r="4883" spans="1:4">
      <c r="A4883">
        <v>4824</v>
      </c>
      <c r="B4883" s="924">
        <f>'Revenues 10-15'!F123</f>
        <v>0</v>
      </c>
      <c r="D4883" s="2" t="str">
        <f t="shared" si="75"/>
        <v>Error?</v>
      </c>
    </row>
    <row r="4884" spans="1:4">
      <c r="A4884">
        <v>4825</v>
      </c>
      <c r="B4884" s="924">
        <f>'Revenues 10-15'!G123</f>
        <v>0</v>
      </c>
      <c r="D4884" s="2" t="str">
        <f t="shared" si="75"/>
        <v>Error?</v>
      </c>
    </row>
    <row r="4885" spans="1:4">
      <c r="A4885" s="5">
        <v>4826</v>
      </c>
      <c r="B4885" s="924"/>
      <c r="D4885" s="2" t="str">
        <f t="shared" si="75"/>
        <v>OK</v>
      </c>
    </row>
    <row r="4886" spans="1:4">
      <c r="A4886" s="5">
        <v>4827</v>
      </c>
      <c r="B4886" s="924"/>
      <c r="D4886" s="2" t="str">
        <f t="shared" si="75"/>
        <v>OK</v>
      </c>
    </row>
    <row r="4887" spans="1:4">
      <c r="A4887">
        <v>4828</v>
      </c>
      <c r="B4887" s="924">
        <f>'Revenues 10-15'!K123</f>
        <v>0</v>
      </c>
      <c r="D4887" s="2" t="str">
        <f t="shared" si="75"/>
        <v>Error?</v>
      </c>
    </row>
    <row r="4888" spans="1:4">
      <c r="A4888" s="5">
        <v>4829</v>
      </c>
      <c r="B4888" s="924"/>
      <c r="D4888" s="2" t="str">
        <f t="shared" si="75"/>
        <v>OK</v>
      </c>
    </row>
    <row r="4889" spans="1:4">
      <c r="A4889" s="5">
        <v>4830</v>
      </c>
      <c r="B4889" s="924"/>
      <c r="D4889" s="2" t="str">
        <f t="shared" si="75"/>
        <v>OK</v>
      </c>
    </row>
    <row r="4890" spans="1:4">
      <c r="A4890" s="5">
        <v>4831</v>
      </c>
      <c r="B4890" s="924"/>
      <c r="D4890" s="2" t="str">
        <f t="shared" si="75"/>
        <v>OK</v>
      </c>
    </row>
    <row r="4891" spans="1:4">
      <c r="A4891" s="5">
        <v>4832</v>
      </c>
      <c r="B4891" s="924"/>
      <c r="D4891" s="2" t="str">
        <f t="shared" si="75"/>
        <v>OK</v>
      </c>
    </row>
    <row r="4892" spans="1:4">
      <c r="A4892" s="5">
        <v>4833</v>
      </c>
      <c r="B4892" s="924"/>
      <c r="D4892" s="2" t="str">
        <f t="shared" si="75"/>
        <v>OK</v>
      </c>
    </row>
    <row r="4893" spans="1:4">
      <c r="A4893" s="5">
        <v>4834</v>
      </c>
      <c r="B4893" s="924"/>
      <c r="D4893" s="2" t="str">
        <f t="shared" si="75"/>
        <v>OK</v>
      </c>
    </row>
    <row r="4894" spans="1:4">
      <c r="A4894" s="5">
        <v>4835</v>
      </c>
      <c r="B4894" s="924"/>
      <c r="D4894" s="2" t="str">
        <f t="shared" si="75"/>
        <v>OK</v>
      </c>
    </row>
    <row r="4895" spans="1:4">
      <c r="A4895" s="5">
        <v>4836</v>
      </c>
      <c r="B4895" s="924"/>
      <c r="D4895" s="2" t="str">
        <f t="shared" si="75"/>
        <v>OK</v>
      </c>
    </row>
    <row r="4896" spans="1:4">
      <c r="A4896" s="5">
        <v>4837</v>
      </c>
      <c r="B4896" s="924"/>
      <c r="D4896" s="2" t="str">
        <f t="shared" si="75"/>
        <v>OK</v>
      </c>
    </row>
    <row r="4897" spans="1:4">
      <c r="A4897" s="5">
        <v>4838</v>
      </c>
      <c r="B4897" s="924"/>
      <c r="D4897" s="2" t="str">
        <f t="shared" si="75"/>
        <v>OK</v>
      </c>
    </row>
    <row r="4898" spans="1:4">
      <c r="A4898" s="5">
        <v>4839</v>
      </c>
      <c r="B4898" s="924"/>
      <c r="D4898" s="2" t="str">
        <f t="shared" si="75"/>
        <v>OK</v>
      </c>
    </row>
    <row r="4899" spans="1:4">
      <c r="A4899" s="5">
        <v>4840</v>
      </c>
      <c r="B4899" s="924"/>
      <c r="D4899" s="2" t="str">
        <f t="shared" si="75"/>
        <v>OK</v>
      </c>
    </row>
    <row r="4900" spans="1:4">
      <c r="A4900" s="5">
        <v>4841</v>
      </c>
      <c r="B4900" s="924"/>
      <c r="D4900" s="2" t="str">
        <f t="shared" si="75"/>
        <v>OK</v>
      </c>
    </row>
    <row r="4901" spans="1:4">
      <c r="A4901" s="5">
        <v>4842</v>
      </c>
      <c r="B4901" s="924"/>
      <c r="D4901" s="2" t="str">
        <f t="shared" si="75"/>
        <v>OK</v>
      </c>
    </row>
    <row r="4902" spans="1:4">
      <c r="A4902" s="5">
        <v>4843</v>
      </c>
      <c r="B4902" s="924"/>
      <c r="D4902" s="2" t="str">
        <f t="shared" si="75"/>
        <v>OK</v>
      </c>
    </row>
    <row r="4903" spans="1:4">
      <c r="A4903" s="5">
        <v>4844</v>
      </c>
      <c r="B4903" s="924"/>
      <c r="D4903" s="2" t="str">
        <f t="shared" si="75"/>
        <v>OK</v>
      </c>
    </row>
    <row r="4904" spans="1:4">
      <c r="A4904" s="5">
        <v>4845</v>
      </c>
      <c r="B4904" s="924"/>
      <c r="D4904" s="2" t="str">
        <f t="shared" si="75"/>
        <v>OK</v>
      </c>
    </row>
    <row r="4905" spans="1:4">
      <c r="A4905" s="5">
        <v>4846</v>
      </c>
      <c r="B4905" s="924"/>
      <c r="D4905" s="2" t="str">
        <f t="shared" si="75"/>
        <v>OK</v>
      </c>
    </row>
    <row r="4906" spans="1:4">
      <c r="A4906" s="5">
        <v>4847</v>
      </c>
      <c r="B4906" s="924"/>
      <c r="D4906" s="2" t="str">
        <f t="shared" si="75"/>
        <v>OK</v>
      </c>
    </row>
    <row r="4907" spans="1:4">
      <c r="A4907" s="5">
        <v>4848</v>
      </c>
      <c r="B4907" s="924"/>
      <c r="D4907" s="2" t="str">
        <f t="shared" si="75"/>
        <v>OK</v>
      </c>
    </row>
    <row r="4908" spans="1:4">
      <c r="A4908" s="5">
        <v>4849</v>
      </c>
      <c r="B4908" s="924"/>
      <c r="D4908" s="2" t="str">
        <f t="shared" si="75"/>
        <v>OK</v>
      </c>
    </row>
    <row r="4909" spans="1:4">
      <c r="A4909" s="5">
        <v>4850</v>
      </c>
      <c r="B4909" s="924"/>
      <c r="D4909" s="2" t="str">
        <f t="shared" si="75"/>
        <v>OK</v>
      </c>
    </row>
    <row r="4910" spans="1:4">
      <c r="A4910" s="5">
        <v>4851</v>
      </c>
      <c r="B4910" s="924"/>
      <c r="D4910" s="2" t="str">
        <f t="shared" si="75"/>
        <v>OK</v>
      </c>
    </row>
    <row r="4911" spans="1:4">
      <c r="A4911" s="5">
        <v>4852</v>
      </c>
      <c r="B4911" s="924"/>
      <c r="D4911" s="2" t="str">
        <f t="shared" si="75"/>
        <v>OK</v>
      </c>
    </row>
    <row r="4912" spans="1:4">
      <c r="A4912" s="5">
        <v>4853</v>
      </c>
      <c r="B4912" s="924"/>
      <c r="D4912" s="2" t="str">
        <f t="shared" si="75"/>
        <v>OK</v>
      </c>
    </row>
    <row r="4913" spans="1:4">
      <c r="A4913">
        <v>4854</v>
      </c>
      <c r="B4913" s="924">
        <f>'Revenues 10-15'!C164</f>
        <v>0</v>
      </c>
      <c r="D4913" s="2" t="str">
        <f t="shared" si="75"/>
        <v>Error?</v>
      </c>
    </row>
    <row r="4914" spans="1:4">
      <c r="A4914">
        <v>4855</v>
      </c>
      <c r="B4914" s="924">
        <f>'Revenues 10-15'!D164</f>
        <v>0</v>
      </c>
      <c r="D4914" s="2" t="str">
        <f t="shared" si="75"/>
        <v>Error?</v>
      </c>
    </row>
    <row r="4915" spans="1:4">
      <c r="A4915">
        <v>4856</v>
      </c>
      <c r="B4915" s="924">
        <f>'Revenues 10-15'!E164</f>
        <v>0</v>
      </c>
      <c r="D4915" s="2" t="str">
        <f t="shared" si="75"/>
        <v>Error?</v>
      </c>
    </row>
    <row r="4916" spans="1:4">
      <c r="A4916">
        <v>4857</v>
      </c>
      <c r="B4916" s="924">
        <f>'Revenues 10-15'!F164</f>
        <v>0</v>
      </c>
      <c r="D4916" s="2" t="str">
        <f t="shared" si="75"/>
        <v>Error?</v>
      </c>
    </row>
    <row r="4917" spans="1:4">
      <c r="A4917">
        <v>4858</v>
      </c>
      <c r="B4917" s="924">
        <f>'Revenues 10-15'!G164</f>
        <v>0</v>
      </c>
      <c r="D4917" s="2" t="str">
        <f t="shared" si="75"/>
        <v>Error?</v>
      </c>
    </row>
    <row r="4918" spans="1:4">
      <c r="A4918">
        <v>4859</v>
      </c>
      <c r="B4918" s="924">
        <f>'Revenues 10-15'!H164</f>
        <v>0</v>
      </c>
      <c r="D4918" s="2" t="str">
        <f t="shared" si="75"/>
        <v>Error?</v>
      </c>
    </row>
    <row r="4919" spans="1:4">
      <c r="A4919" s="5">
        <v>4860</v>
      </c>
      <c r="B4919" s="924"/>
      <c r="D4919" s="2" t="str">
        <f t="shared" si="75"/>
        <v>OK</v>
      </c>
    </row>
    <row r="4920" spans="1:4">
      <c r="A4920">
        <v>4861</v>
      </c>
      <c r="B4920" s="924">
        <f>'Revenues 10-15'!K164</f>
        <v>0</v>
      </c>
      <c r="D4920" s="2" t="str">
        <f t="shared" si="75"/>
        <v>Error?</v>
      </c>
    </row>
    <row r="4921" spans="1:4">
      <c r="A4921" s="5">
        <v>4862</v>
      </c>
      <c r="B4921" s="924"/>
      <c r="D4921" s="2" t="str">
        <f t="shared" si="75"/>
        <v>OK</v>
      </c>
    </row>
    <row r="4922" spans="1:4">
      <c r="A4922" s="5">
        <v>4863</v>
      </c>
      <c r="B4922" s="924"/>
      <c r="D4922" s="2" t="str">
        <f t="shared" si="75"/>
        <v>OK</v>
      </c>
    </row>
    <row r="4923" spans="1:4">
      <c r="A4923" s="5">
        <v>4864</v>
      </c>
      <c r="B4923" s="924"/>
      <c r="D4923" s="2" t="str">
        <f t="shared" si="75"/>
        <v>OK</v>
      </c>
    </row>
    <row r="4924" spans="1:4">
      <c r="A4924" s="5">
        <v>4865</v>
      </c>
      <c r="B4924" s="924"/>
      <c r="D4924" s="2" t="str">
        <f t="shared" si="75"/>
        <v>OK</v>
      </c>
    </row>
    <row r="4925" spans="1:4">
      <c r="A4925" s="5">
        <v>4866</v>
      </c>
      <c r="B4925" s="924"/>
      <c r="D4925" s="2" t="str">
        <f t="shared" ref="D4925:D4988" si="76">IF(ISBLANK(B4925),"OK",IF(A4925-B4925=0,"OK","Error?"))</f>
        <v>OK</v>
      </c>
    </row>
    <row r="4926" spans="1:4">
      <c r="A4926" s="5">
        <v>4867</v>
      </c>
      <c r="B4926" s="924"/>
      <c r="D4926" s="2" t="str">
        <f t="shared" si="76"/>
        <v>OK</v>
      </c>
    </row>
    <row r="4927" spans="1:4">
      <c r="A4927" s="5">
        <v>4868</v>
      </c>
      <c r="B4927" s="924"/>
      <c r="D4927" s="2" t="str">
        <f t="shared" si="76"/>
        <v>OK</v>
      </c>
    </row>
    <row r="4928" spans="1:4">
      <c r="A4928" s="5">
        <v>4869</v>
      </c>
      <c r="B4928" s="924"/>
      <c r="D4928" s="2" t="str">
        <f t="shared" si="76"/>
        <v>OK</v>
      </c>
    </row>
    <row r="4929" spans="1:4">
      <c r="A4929" s="5">
        <v>4870</v>
      </c>
      <c r="B4929" s="924"/>
      <c r="D4929" s="2" t="str">
        <f t="shared" si="76"/>
        <v>OK</v>
      </c>
    </row>
    <row r="4930" spans="1:4">
      <c r="A4930" s="5">
        <v>4871</v>
      </c>
      <c r="B4930" s="924"/>
      <c r="D4930" s="2" t="str">
        <f t="shared" si="76"/>
        <v>OK</v>
      </c>
    </row>
    <row r="4931" spans="1:4">
      <c r="A4931" s="5">
        <v>4872</v>
      </c>
      <c r="B4931" s="924"/>
      <c r="D4931" s="2" t="str">
        <f t="shared" si="76"/>
        <v>OK</v>
      </c>
    </row>
    <row r="4932" spans="1:4">
      <c r="A4932" s="5">
        <v>4873</v>
      </c>
      <c r="B4932" s="924"/>
      <c r="D4932" s="2" t="str">
        <f t="shared" si="76"/>
        <v>OK</v>
      </c>
    </row>
    <row r="4933" spans="1:4">
      <c r="A4933" s="5">
        <v>4874</v>
      </c>
      <c r="B4933" s="924"/>
      <c r="D4933" s="2" t="str">
        <f t="shared" si="76"/>
        <v>OK</v>
      </c>
    </row>
    <row r="4934" spans="1:4">
      <c r="A4934" s="5">
        <v>4875</v>
      </c>
      <c r="B4934" s="924"/>
      <c r="D4934" s="2" t="str">
        <f t="shared" si="76"/>
        <v>OK</v>
      </c>
    </row>
    <row r="4935" spans="1:4">
      <c r="A4935" s="5">
        <v>4876</v>
      </c>
      <c r="B4935" s="924"/>
      <c r="D4935" s="2" t="str">
        <f t="shared" si="76"/>
        <v>OK</v>
      </c>
    </row>
    <row r="4936" spans="1:4">
      <c r="A4936" s="5">
        <v>4877</v>
      </c>
      <c r="B4936" s="924"/>
      <c r="D4936" s="2" t="str">
        <f t="shared" si="76"/>
        <v>OK</v>
      </c>
    </row>
    <row r="4937" spans="1:4">
      <c r="A4937" s="5">
        <v>4878</v>
      </c>
      <c r="B4937" s="924"/>
      <c r="D4937" s="2" t="str">
        <f t="shared" si="76"/>
        <v>OK</v>
      </c>
    </row>
    <row r="4938" spans="1:4">
      <c r="A4938" s="5">
        <v>4879</v>
      </c>
      <c r="B4938" s="924"/>
      <c r="D4938" s="2" t="str">
        <f t="shared" si="76"/>
        <v>OK</v>
      </c>
    </row>
    <row r="4939" spans="1:4">
      <c r="A4939" s="5">
        <v>4880</v>
      </c>
      <c r="B4939" s="924"/>
      <c r="D4939" s="2" t="str">
        <f t="shared" si="76"/>
        <v>OK</v>
      </c>
    </row>
    <row r="4940" spans="1:4">
      <c r="A4940" s="5">
        <v>4881</v>
      </c>
      <c r="B4940" s="924"/>
      <c r="D4940" s="2" t="str">
        <f t="shared" si="76"/>
        <v>OK</v>
      </c>
    </row>
    <row r="4941" spans="1:4">
      <c r="A4941" s="5">
        <v>4882</v>
      </c>
      <c r="B4941" s="924"/>
      <c r="D4941" s="2" t="str">
        <f t="shared" si="76"/>
        <v>OK</v>
      </c>
    </row>
    <row r="4942" spans="1:4">
      <c r="A4942">
        <v>4883</v>
      </c>
      <c r="B4942" s="924">
        <f>'Revenues 10-15'!C176</f>
        <v>0</v>
      </c>
      <c r="D4942" s="2" t="str">
        <f t="shared" si="76"/>
        <v>Error?</v>
      </c>
    </row>
    <row r="4943" spans="1:4">
      <c r="A4943">
        <v>4884</v>
      </c>
      <c r="B4943" s="924">
        <f>'Revenues 10-15'!D176</f>
        <v>0</v>
      </c>
      <c r="D4943" s="2" t="str">
        <f t="shared" si="76"/>
        <v>Error?</v>
      </c>
    </row>
    <row r="4944" spans="1:4">
      <c r="A4944">
        <v>4885</v>
      </c>
      <c r="B4944" s="924">
        <f>'Revenues 10-15'!F176</f>
        <v>0</v>
      </c>
      <c r="D4944" s="2" t="str">
        <f t="shared" si="76"/>
        <v>Error?</v>
      </c>
    </row>
    <row r="4945" spans="1:4">
      <c r="A4945">
        <v>4886</v>
      </c>
      <c r="B4945" s="924">
        <f>'Revenues 10-15'!G176</f>
        <v>0</v>
      </c>
      <c r="D4945" s="2" t="str">
        <f t="shared" si="76"/>
        <v>Error?</v>
      </c>
    </row>
    <row r="4946" spans="1:4">
      <c r="A4946">
        <v>4887</v>
      </c>
      <c r="B4946" s="924">
        <f>'Revenues 10-15'!H176</f>
        <v>0</v>
      </c>
      <c r="D4946" s="2" t="str">
        <f t="shared" si="76"/>
        <v>Error?</v>
      </c>
    </row>
    <row r="4947" spans="1:4">
      <c r="A4947">
        <v>4888</v>
      </c>
      <c r="B4947" s="924">
        <f>'Revenues 10-15'!K176</f>
        <v>0</v>
      </c>
      <c r="D4947" s="2" t="str">
        <f t="shared" si="76"/>
        <v>Error?</v>
      </c>
    </row>
    <row r="4948" spans="1:4">
      <c r="A4948">
        <v>4889</v>
      </c>
      <c r="B4948" s="924">
        <f>'Revenues 10-15'!H177</f>
        <v>0</v>
      </c>
      <c r="D4948" s="2" t="str">
        <f t="shared" si="76"/>
        <v>Error?</v>
      </c>
    </row>
    <row r="4949" spans="1:4">
      <c r="A4949">
        <v>4890</v>
      </c>
      <c r="B4949" s="924">
        <f>'Revenues 10-15'!K177</f>
        <v>0</v>
      </c>
      <c r="D4949" s="2" t="str">
        <f t="shared" si="76"/>
        <v>Error?</v>
      </c>
    </row>
    <row r="4950" spans="1:4">
      <c r="A4950" s="5">
        <v>4891</v>
      </c>
      <c r="B4950" s="924"/>
      <c r="C4950" s="2" t="s">
        <v>512</v>
      </c>
      <c r="D4950" s="2" t="str">
        <f t="shared" si="76"/>
        <v>OK</v>
      </c>
    </row>
    <row r="4951" spans="1:4">
      <c r="A4951" s="5">
        <v>4892</v>
      </c>
      <c r="B4951" s="924"/>
      <c r="C4951" s="2" t="s">
        <v>512</v>
      </c>
      <c r="D4951" s="2" t="str">
        <f t="shared" si="76"/>
        <v>OK</v>
      </c>
    </row>
    <row r="4952" spans="1:4">
      <c r="A4952" s="5">
        <v>4893</v>
      </c>
      <c r="B4952" s="924"/>
      <c r="D4952" s="2" t="str">
        <f t="shared" si="76"/>
        <v>OK</v>
      </c>
    </row>
    <row r="4953" spans="1:4">
      <c r="A4953" s="5">
        <v>4894</v>
      </c>
      <c r="B4953" s="924"/>
      <c r="D4953" s="2" t="str">
        <f t="shared" si="76"/>
        <v>OK</v>
      </c>
    </row>
    <row r="4954" spans="1:4">
      <c r="A4954" s="5">
        <v>4895</v>
      </c>
      <c r="B4954" s="924"/>
      <c r="D4954" s="2" t="str">
        <f t="shared" si="76"/>
        <v>OK</v>
      </c>
    </row>
    <row r="4955" spans="1:4">
      <c r="A4955" s="5">
        <v>4896</v>
      </c>
      <c r="B4955" s="924"/>
      <c r="D4955" s="2" t="str">
        <f t="shared" si="76"/>
        <v>OK</v>
      </c>
    </row>
    <row r="4956" spans="1:4">
      <c r="A4956" s="5">
        <v>4897</v>
      </c>
      <c r="B4956" s="924"/>
      <c r="D4956" s="2" t="str">
        <f t="shared" si="76"/>
        <v>OK</v>
      </c>
    </row>
    <row r="4957" spans="1:4">
      <c r="A4957" s="5">
        <v>4898</v>
      </c>
      <c r="B4957" s="924"/>
      <c r="D4957" s="2" t="str">
        <f t="shared" si="76"/>
        <v>OK</v>
      </c>
    </row>
    <row r="4958" spans="1:4">
      <c r="A4958" s="5">
        <v>4899</v>
      </c>
      <c r="B4958" s="924"/>
      <c r="D4958" s="2" t="str">
        <f t="shared" si="76"/>
        <v>OK</v>
      </c>
    </row>
    <row r="4959" spans="1:4">
      <c r="A4959" s="5">
        <v>4900</v>
      </c>
      <c r="B4959" s="924"/>
      <c r="D4959" s="2" t="str">
        <f t="shared" si="76"/>
        <v>OK</v>
      </c>
    </row>
    <row r="4960" spans="1:4">
      <c r="A4960" s="5">
        <v>4901</v>
      </c>
      <c r="B4960" s="924"/>
      <c r="D4960" s="2" t="str">
        <f t="shared" si="76"/>
        <v>OK</v>
      </c>
    </row>
    <row r="4961" spans="1:4">
      <c r="A4961" s="5">
        <v>4902</v>
      </c>
      <c r="B4961" s="924"/>
      <c r="D4961" s="2" t="str">
        <f t="shared" si="76"/>
        <v>OK</v>
      </c>
    </row>
    <row r="4962" spans="1:4">
      <c r="A4962" s="5">
        <v>4903</v>
      </c>
      <c r="B4962" s="924"/>
      <c r="D4962" s="2" t="str">
        <f t="shared" si="76"/>
        <v>OK</v>
      </c>
    </row>
    <row r="4963" spans="1:4">
      <c r="A4963" s="5">
        <v>4904</v>
      </c>
      <c r="B4963" s="924"/>
      <c r="D4963" s="2" t="str">
        <f t="shared" si="76"/>
        <v>OK</v>
      </c>
    </row>
    <row r="4964" spans="1:4">
      <c r="A4964" s="5">
        <v>4905</v>
      </c>
      <c r="B4964" s="924"/>
      <c r="D4964" s="2" t="str">
        <f t="shared" si="76"/>
        <v>OK</v>
      </c>
    </row>
    <row r="4965" spans="1:4">
      <c r="A4965" s="5">
        <v>4906</v>
      </c>
      <c r="B4965" s="924"/>
      <c r="D4965" s="2" t="str">
        <f t="shared" si="76"/>
        <v>OK</v>
      </c>
    </row>
    <row r="4966" spans="1:4">
      <c r="A4966" s="5">
        <v>4907</v>
      </c>
      <c r="B4966" s="924"/>
      <c r="D4966" s="2" t="str">
        <f t="shared" si="76"/>
        <v>OK</v>
      </c>
    </row>
    <row r="4967" spans="1:4">
      <c r="A4967" s="5">
        <v>4908</v>
      </c>
      <c r="B4967" s="924"/>
      <c r="D4967" s="2" t="str">
        <f t="shared" si="76"/>
        <v>OK</v>
      </c>
    </row>
    <row r="4968" spans="1:4">
      <c r="A4968" s="5">
        <v>4909</v>
      </c>
      <c r="B4968" s="924"/>
      <c r="D4968" s="2" t="str">
        <f t="shared" si="76"/>
        <v>OK</v>
      </c>
    </row>
    <row r="4969" spans="1:4">
      <c r="A4969" s="5">
        <v>4910</v>
      </c>
      <c r="B4969" s="924"/>
      <c r="D4969" s="2" t="str">
        <f t="shared" si="76"/>
        <v>OK</v>
      </c>
    </row>
    <row r="4970" spans="1:4">
      <c r="A4970" s="5">
        <v>4911</v>
      </c>
      <c r="B4970" s="924"/>
      <c r="D4970" s="2" t="str">
        <f t="shared" si="76"/>
        <v>OK</v>
      </c>
    </row>
    <row r="4971" spans="1:4">
      <c r="A4971" s="5">
        <v>4912</v>
      </c>
      <c r="B4971" s="924"/>
      <c r="D4971" s="2" t="str">
        <f t="shared" si="76"/>
        <v>OK</v>
      </c>
    </row>
    <row r="4972" spans="1:4">
      <c r="A4972" s="5">
        <v>4913</v>
      </c>
      <c r="B4972" s="924"/>
      <c r="D4972" s="2" t="str">
        <f t="shared" si="76"/>
        <v>OK</v>
      </c>
    </row>
    <row r="4973" spans="1:4">
      <c r="A4973" s="5">
        <v>4914</v>
      </c>
      <c r="B4973" s="924"/>
      <c r="D4973" s="2" t="str">
        <f t="shared" si="76"/>
        <v>OK</v>
      </c>
    </row>
    <row r="4974" spans="1:4">
      <c r="A4974" s="5">
        <v>4915</v>
      </c>
      <c r="B4974" s="924"/>
      <c r="D4974" s="2" t="str">
        <f t="shared" si="76"/>
        <v>OK</v>
      </c>
    </row>
    <row r="4975" spans="1:4">
      <c r="A4975" s="5">
        <v>4916</v>
      </c>
      <c r="B4975" s="924"/>
      <c r="D4975" s="2" t="str">
        <f t="shared" si="76"/>
        <v>OK</v>
      </c>
    </row>
    <row r="4976" spans="1:4">
      <c r="A4976" s="5">
        <v>4917</v>
      </c>
      <c r="B4976" s="924"/>
      <c r="D4976" s="2" t="str">
        <f t="shared" si="76"/>
        <v>OK</v>
      </c>
    </row>
    <row r="4977" spans="1:4">
      <c r="A4977" s="5">
        <v>4918</v>
      </c>
      <c r="B4977" s="924"/>
      <c r="D4977" s="2" t="str">
        <f t="shared" si="76"/>
        <v>OK</v>
      </c>
    </row>
    <row r="4978" spans="1:4">
      <c r="A4978" s="5">
        <v>4919</v>
      </c>
      <c r="B4978" s="924"/>
      <c r="D4978" s="2" t="str">
        <f t="shared" si="76"/>
        <v>OK</v>
      </c>
    </row>
    <row r="4979" spans="1:4">
      <c r="A4979" s="5">
        <v>4920</v>
      </c>
      <c r="B4979" s="924"/>
      <c r="D4979" s="2" t="str">
        <f t="shared" si="76"/>
        <v>OK</v>
      </c>
    </row>
    <row r="4980" spans="1:4">
      <c r="A4980" s="5">
        <v>4921</v>
      </c>
      <c r="B4980" s="924"/>
      <c r="D4980" s="2" t="str">
        <f t="shared" si="76"/>
        <v>OK</v>
      </c>
    </row>
    <row r="4981" spans="1:4">
      <c r="A4981" s="5">
        <v>4922</v>
      </c>
      <c r="B4981" s="924"/>
      <c r="D4981" s="2" t="str">
        <f t="shared" si="76"/>
        <v>OK</v>
      </c>
    </row>
    <row r="4982" spans="1:4">
      <c r="A4982" s="5">
        <v>4923</v>
      </c>
      <c r="B4982" s="924"/>
      <c r="D4982" s="2" t="str">
        <f t="shared" si="76"/>
        <v>OK</v>
      </c>
    </row>
    <row r="4983" spans="1:4">
      <c r="A4983" s="5">
        <v>4924</v>
      </c>
      <c r="B4983" s="924"/>
      <c r="D4983" s="2" t="str">
        <f t="shared" si="76"/>
        <v>OK</v>
      </c>
    </row>
    <row r="4984" spans="1:4">
      <c r="A4984" s="5">
        <v>4925</v>
      </c>
      <c r="B4984" s="924"/>
      <c r="D4984" s="2" t="str">
        <f t="shared" si="76"/>
        <v>OK</v>
      </c>
    </row>
    <row r="4985" spans="1:4">
      <c r="A4985" s="5">
        <v>4926</v>
      </c>
      <c r="B4985" s="924"/>
      <c r="D4985" s="2" t="str">
        <f t="shared" si="76"/>
        <v>OK</v>
      </c>
    </row>
    <row r="4986" spans="1:4">
      <c r="A4986" s="5">
        <v>4927</v>
      </c>
      <c r="B4986" s="924"/>
      <c r="D4986" s="2" t="str">
        <f t="shared" si="76"/>
        <v>OK</v>
      </c>
    </row>
    <row r="4987" spans="1:4">
      <c r="A4987" s="5">
        <v>4928</v>
      </c>
      <c r="B4987" s="924"/>
      <c r="D4987" s="2" t="str">
        <f t="shared" si="76"/>
        <v>OK</v>
      </c>
    </row>
    <row r="4988" spans="1:4">
      <c r="A4988" s="5">
        <v>4929</v>
      </c>
      <c r="B4988" s="924"/>
      <c r="D4988" s="2" t="str">
        <f t="shared" si="76"/>
        <v>OK</v>
      </c>
    </row>
    <row r="4989" spans="1:4">
      <c r="A4989" s="5">
        <v>4930</v>
      </c>
      <c r="B4989" s="924"/>
      <c r="D4989" s="2" t="str">
        <f t="shared" ref="D4989:D5052" si="77">IF(ISBLANK(B4989),"OK",IF(A4989-B4989=0,"OK","Error?"))</f>
        <v>OK</v>
      </c>
    </row>
    <row r="4990" spans="1:4">
      <c r="A4990" s="5">
        <v>4931</v>
      </c>
      <c r="B4990" s="924"/>
      <c r="D4990" s="2" t="str">
        <f t="shared" si="77"/>
        <v>OK</v>
      </c>
    </row>
    <row r="4991" spans="1:4">
      <c r="A4991" s="5">
        <v>4932</v>
      </c>
      <c r="B4991" s="924"/>
      <c r="D4991" s="2" t="str">
        <f t="shared" si="77"/>
        <v>OK</v>
      </c>
    </row>
    <row r="4992" spans="1:4">
      <c r="A4992" s="5">
        <v>4933</v>
      </c>
      <c r="B4992" s="924"/>
      <c r="D4992" s="2" t="str">
        <f t="shared" si="77"/>
        <v>OK</v>
      </c>
    </row>
    <row r="4993" spans="1:4">
      <c r="A4993" s="1">
        <v>4934</v>
      </c>
      <c r="B4993" s="924">
        <f>'FP Info 3'!J7</f>
        <v>844675524</v>
      </c>
      <c r="D4993" s="2" t="str">
        <f t="shared" si="77"/>
        <v>Error?</v>
      </c>
    </row>
    <row r="4994" spans="1:4">
      <c r="A4994" s="1">
        <v>4935</v>
      </c>
      <c r="B4994" s="924">
        <f>'FP Info 3'!H32</f>
        <v>116565222.31200001</v>
      </c>
      <c r="D4994" s="2" t="str">
        <f t="shared" si="77"/>
        <v>Error?</v>
      </c>
    </row>
    <row r="4995" spans="1:4">
      <c r="A4995" s="1">
        <v>4936</v>
      </c>
      <c r="B4995" s="924">
        <f>'FP Info 3'!H38</f>
        <v>25580000</v>
      </c>
      <c r="D4995" s="2" t="str">
        <f t="shared" si="77"/>
        <v>Error?</v>
      </c>
    </row>
    <row r="4996" spans="1:4">
      <c r="A4996" s="5">
        <v>4937</v>
      </c>
      <c r="B4996" s="924"/>
      <c r="D4996" s="2" t="str">
        <f t="shared" si="77"/>
        <v>OK</v>
      </c>
    </row>
    <row r="4997" spans="1:4">
      <c r="A4997" s="5">
        <v>4938</v>
      </c>
      <c r="B4997" s="924"/>
      <c r="D4997" s="2" t="str">
        <f t="shared" si="77"/>
        <v>OK</v>
      </c>
    </row>
    <row r="4998" spans="1:4">
      <c r="A4998">
        <v>4939</v>
      </c>
      <c r="B4998" s="924">
        <f>'Revenues 10-15'!K171</f>
        <v>0</v>
      </c>
      <c r="D4998" s="2" t="str">
        <f t="shared" si="77"/>
        <v>Error?</v>
      </c>
    </row>
    <row r="4999" spans="1:4">
      <c r="A4999" s="5">
        <v>4940</v>
      </c>
      <c r="B4999" s="924"/>
      <c r="C4999" s="2" t="s">
        <v>512</v>
      </c>
      <c r="D4999" s="2" t="str">
        <f t="shared" si="77"/>
        <v>OK</v>
      </c>
    </row>
    <row r="5000" spans="1:4">
      <c r="A5000" s="5">
        <v>4941</v>
      </c>
      <c r="B5000" s="924"/>
      <c r="C5000" s="2" t="s">
        <v>512</v>
      </c>
      <c r="D5000" s="2" t="str">
        <f t="shared" si="77"/>
        <v>OK</v>
      </c>
    </row>
    <row r="5001" spans="1:4">
      <c r="A5001" s="5">
        <v>4942</v>
      </c>
      <c r="B5001" s="924"/>
      <c r="D5001" s="2" t="str">
        <f t="shared" si="77"/>
        <v>OK</v>
      </c>
    </row>
    <row r="5002" spans="1:4">
      <c r="A5002" s="5">
        <v>4943</v>
      </c>
      <c r="B5002" s="924"/>
      <c r="D5002" s="2" t="str">
        <f t="shared" si="77"/>
        <v>OK</v>
      </c>
    </row>
    <row r="5003" spans="1:4">
      <c r="A5003" s="5">
        <v>4944</v>
      </c>
      <c r="B5003" s="924"/>
      <c r="D5003" s="2" t="str">
        <f t="shared" si="77"/>
        <v>OK</v>
      </c>
    </row>
    <row r="5004" spans="1:4">
      <c r="A5004" s="5">
        <v>4945</v>
      </c>
      <c r="B5004" s="924"/>
      <c r="D5004" s="2" t="str">
        <f t="shared" si="77"/>
        <v>OK</v>
      </c>
    </row>
    <row r="5005" spans="1:4">
      <c r="A5005" s="5">
        <v>4946</v>
      </c>
      <c r="B5005" s="924"/>
      <c r="C5005" s="2" t="s">
        <v>512</v>
      </c>
      <c r="D5005" s="2" t="str">
        <f t="shared" si="77"/>
        <v>OK</v>
      </c>
    </row>
    <row r="5006" spans="1:4">
      <c r="A5006" s="5">
        <v>4947</v>
      </c>
      <c r="B5006" s="924"/>
      <c r="D5006" s="2" t="str">
        <f t="shared" si="77"/>
        <v>OK</v>
      </c>
    </row>
    <row r="5007" spans="1:4">
      <c r="A5007" s="5">
        <v>4948</v>
      </c>
      <c r="B5007" s="924"/>
      <c r="D5007" s="2" t="str">
        <f t="shared" si="77"/>
        <v>OK</v>
      </c>
    </row>
    <row r="5008" spans="1:4">
      <c r="A5008" s="5">
        <v>4949</v>
      </c>
      <c r="B5008" s="924"/>
      <c r="D5008" s="2" t="str">
        <f t="shared" si="77"/>
        <v>OK</v>
      </c>
    </row>
    <row r="5009" spans="1:4">
      <c r="A5009">
        <v>4950</v>
      </c>
      <c r="B5009" s="924">
        <f>'Acct Summary 7-9'!I6</f>
        <v>0</v>
      </c>
      <c r="C5009" s="2" t="s">
        <v>512</v>
      </c>
      <c r="D5009" s="2" t="str">
        <f t="shared" si="77"/>
        <v>Error?</v>
      </c>
    </row>
    <row r="5010" spans="1:4">
      <c r="A5010">
        <v>4951</v>
      </c>
      <c r="B5010" s="924">
        <f>'Acct Summary 7-9'!C27</f>
        <v>0</v>
      </c>
      <c r="C5010" s="2" t="s">
        <v>512</v>
      </c>
      <c r="D5010" s="2" t="str">
        <f t="shared" si="77"/>
        <v>Error?</v>
      </c>
    </row>
    <row r="5011" spans="1:4">
      <c r="A5011">
        <v>4952</v>
      </c>
      <c r="B5011" s="924">
        <f>'Acct Summary 7-9'!D27</f>
        <v>0</v>
      </c>
      <c r="C5011" s="2" t="s">
        <v>512</v>
      </c>
      <c r="D5011" s="2" t="str">
        <f t="shared" si="77"/>
        <v>Error?</v>
      </c>
    </row>
    <row r="5012" spans="1:4">
      <c r="A5012">
        <v>4953</v>
      </c>
      <c r="B5012" s="924">
        <f>'Acct Summary 7-9'!F27</f>
        <v>0</v>
      </c>
      <c r="C5012" s="2" t="s">
        <v>512</v>
      </c>
      <c r="D5012" s="2" t="str">
        <f t="shared" si="77"/>
        <v>Error?</v>
      </c>
    </row>
    <row r="5013" spans="1:4">
      <c r="A5013" s="5">
        <v>4954</v>
      </c>
      <c r="B5013" s="924"/>
      <c r="D5013" s="2" t="str">
        <f t="shared" si="77"/>
        <v>OK</v>
      </c>
    </row>
    <row r="5014" spans="1:4">
      <c r="A5014" s="5">
        <v>4955</v>
      </c>
      <c r="B5014" s="924"/>
      <c r="C5014" s="2" t="s">
        <v>512</v>
      </c>
      <c r="D5014" s="2" t="str">
        <f t="shared" si="77"/>
        <v>OK</v>
      </c>
    </row>
    <row r="5015" spans="1:4">
      <c r="A5015" s="5">
        <v>4956</v>
      </c>
      <c r="B5015" s="924"/>
      <c r="D5015" s="2" t="str">
        <f t="shared" si="77"/>
        <v>OK</v>
      </c>
    </row>
    <row r="5016" spans="1:4">
      <c r="A5016" s="5">
        <v>4957</v>
      </c>
      <c r="B5016" s="924"/>
      <c r="D5016" s="2" t="str">
        <f t="shared" si="77"/>
        <v>OK</v>
      </c>
    </row>
    <row r="5017" spans="1:4">
      <c r="A5017" s="5">
        <v>4958</v>
      </c>
      <c r="B5017" s="924"/>
      <c r="D5017" s="2" t="str">
        <f t="shared" si="77"/>
        <v>OK</v>
      </c>
    </row>
    <row r="5018" spans="1:4">
      <c r="A5018" s="5">
        <v>4959</v>
      </c>
      <c r="B5018" s="924"/>
      <c r="D5018" s="2" t="str">
        <f t="shared" si="77"/>
        <v>OK</v>
      </c>
    </row>
    <row r="5019" spans="1:4">
      <c r="A5019" s="5">
        <v>4960</v>
      </c>
      <c r="B5019" s="924"/>
      <c r="D5019" s="2" t="str">
        <f t="shared" si="77"/>
        <v>OK</v>
      </c>
    </row>
    <row r="5020" spans="1:4">
      <c r="A5020">
        <v>4961</v>
      </c>
      <c r="B5020" s="924">
        <f>'Acct Summary 7-9'!C49</f>
        <v>0</v>
      </c>
      <c r="D5020" s="2" t="str">
        <f t="shared" si="77"/>
        <v>Error?</v>
      </c>
    </row>
    <row r="5021" spans="1:4">
      <c r="A5021">
        <v>4962</v>
      </c>
      <c r="B5021" s="924">
        <f>'Acct Summary 7-9'!D49</f>
        <v>0</v>
      </c>
      <c r="D5021" s="2" t="str">
        <f t="shared" si="77"/>
        <v>Error?</v>
      </c>
    </row>
    <row r="5022" spans="1:4">
      <c r="A5022">
        <v>4963</v>
      </c>
      <c r="B5022" s="924">
        <f>'Acct Summary 7-9'!F49</f>
        <v>0</v>
      </c>
      <c r="D5022" s="2" t="str">
        <f t="shared" si="77"/>
        <v>Error?</v>
      </c>
    </row>
    <row r="5023" spans="1:4">
      <c r="A5023" s="5">
        <v>4964</v>
      </c>
      <c r="B5023" s="924"/>
      <c r="D5023" s="2" t="str">
        <f t="shared" si="77"/>
        <v>OK</v>
      </c>
    </row>
    <row r="5024" spans="1:4">
      <c r="A5024">
        <v>4965</v>
      </c>
      <c r="B5024" s="924">
        <f>'Revenues 10-15'!C6</f>
        <v>374342</v>
      </c>
      <c r="D5024" s="2" t="str">
        <f t="shared" si="77"/>
        <v>Error?</v>
      </c>
    </row>
    <row r="5025" spans="1:4">
      <c r="A5025">
        <v>4966</v>
      </c>
      <c r="B5025" s="924">
        <f>'Revenues 10-15'!F106</f>
        <v>0</v>
      </c>
      <c r="C5025" s="2" t="s">
        <v>512</v>
      </c>
      <c r="D5025" s="2" t="str">
        <f t="shared" si="77"/>
        <v>Error?</v>
      </c>
    </row>
    <row r="5026" spans="1:4">
      <c r="A5026" s="5">
        <v>4967</v>
      </c>
      <c r="B5026" s="924"/>
      <c r="D5026" s="2" t="str">
        <f t="shared" si="77"/>
        <v>OK</v>
      </c>
    </row>
    <row r="5027" spans="1:4">
      <c r="A5027" s="5">
        <v>4968</v>
      </c>
      <c r="B5027" s="924"/>
      <c r="D5027" s="2" t="str">
        <f t="shared" si="77"/>
        <v>OK</v>
      </c>
    </row>
    <row r="5028" spans="1:4">
      <c r="A5028" s="5">
        <v>4969</v>
      </c>
      <c r="B5028" s="924"/>
      <c r="D5028" s="2" t="str">
        <f t="shared" si="77"/>
        <v>OK</v>
      </c>
    </row>
    <row r="5029" spans="1:4">
      <c r="A5029" s="5">
        <v>4970</v>
      </c>
      <c r="B5029" s="924"/>
      <c r="D5029" s="2" t="str">
        <f t="shared" si="77"/>
        <v>OK</v>
      </c>
    </row>
    <row r="5030" spans="1:4">
      <c r="A5030" s="5">
        <v>4971</v>
      </c>
      <c r="B5030" s="924"/>
      <c r="D5030" s="2" t="str">
        <f t="shared" si="77"/>
        <v>OK</v>
      </c>
    </row>
    <row r="5031" spans="1:4">
      <c r="A5031" s="5">
        <v>4972</v>
      </c>
      <c r="B5031" s="924"/>
      <c r="D5031" s="2" t="str">
        <f t="shared" si="77"/>
        <v>OK</v>
      </c>
    </row>
    <row r="5032" spans="1:4">
      <c r="A5032" s="5">
        <v>4973</v>
      </c>
      <c r="B5032" s="924"/>
      <c r="D5032" s="2" t="str">
        <f t="shared" si="77"/>
        <v>OK</v>
      </c>
    </row>
    <row r="5033" spans="1:4">
      <c r="A5033" s="5">
        <v>4974</v>
      </c>
      <c r="B5033" s="924"/>
      <c r="D5033" s="2" t="str">
        <f t="shared" si="77"/>
        <v>OK</v>
      </c>
    </row>
    <row r="5034" spans="1:4">
      <c r="A5034" s="5">
        <v>4975</v>
      </c>
      <c r="B5034" s="924"/>
      <c r="D5034" s="2" t="str">
        <f t="shared" si="77"/>
        <v>OK</v>
      </c>
    </row>
    <row r="5035" spans="1:4">
      <c r="A5035" s="5">
        <v>4976</v>
      </c>
      <c r="B5035" s="924"/>
      <c r="D5035" s="2" t="str">
        <f t="shared" si="77"/>
        <v>OK</v>
      </c>
    </row>
    <row r="5036" spans="1:4">
      <c r="A5036" s="5">
        <v>4977</v>
      </c>
      <c r="B5036" s="924"/>
      <c r="D5036" s="2" t="str">
        <f t="shared" si="77"/>
        <v>OK</v>
      </c>
    </row>
    <row r="5037" spans="1:4">
      <c r="A5037" s="5">
        <v>4978</v>
      </c>
      <c r="B5037" s="924"/>
      <c r="D5037" s="2" t="str">
        <f t="shared" si="77"/>
        <v>OK</v>
      </c>
    </row>
    <row r="5038" spans="1:4">
      <c r="A5038" s="5">
        <v>4979</v>
      </c>
      <c r="B5038" s="924"/>
      <c r="D5038" s="2" t="str">
        <f t="shared" si="77"/>
        <v>OK</v>
      </c>
    </row>
    <row r="5039" spans="1:4">
      <c r="A5039" s="5">
        <v>4980</v>
      </c>
      <c r="B5039" s="924"/>
      <c r="D5039" s="2" t="str">
        <f t="shared" si="77"/>
        <v>OK</v>
      </c>
    </row>
    <row r="5040" spans="1:4">
      <c r="A5040" s="5">
        <v>4981</v>
      </c>
      <c r="B5040" s="924"/>
      <c r="D5040" s="2" t="str">
        <f t="shared" si="77"/>
        <v>OK</v>
      </c>
    </row>
    <row r="5041" spans="1:4">
      <c r="A5041" s="5">
        <v>4982</v>
      </c>
      <c r="B5041" s="924"/>
      <c r="D5041" s="2" t="str">
        <f t="shared" si="77"/>
        <v>OK</v>
      </c>
    </row>
    <row r="5042" spans="1:4">
      <c r="A5042" s="5">
        <v>4983</v>
      </c>
      <c r="B5042" s="924"/>
      <c r="D5042" s="2" t="str">
        <f t="shared" si="77"/>
        <v>OK</v>
      </c>
    </row>
    <row r="5043" spans="1:4">
      <c r="A5043" s="5">
        <v>4984</v>
      </c>
      <c r="B5043" s="924"/>
      <c r="D5043" s="2" t="str">
        <f t="shared" si="77"/>
        <v>OK</v>
      </c>
    </row>
    <row r="5044" spans="1:4">
      <c r="A5044" s="5">
        <v>4985</v>
      </c>
      <c r="B5044" s="924"/>
      <c r="D5044" s="2" t="str">
        <f t="shared" si="77"/>
        <v>OK</v>
      </c>
    </row>
    <row r="5045" spans="1:4">
      <c r="A5045" s="5">
        <v>4986</v>
      </c>
      <c r="B5045" s="924"/>
      <c r="D5045" s="2" t="str">
        <f t="shared" si="77"/>
        <v>OK</v>
      </c>
    </row>
    <row r="5046" spans="1:4">
      <c r="A5046" s="5">
        <v>4987</v>
      </c>
      <c r="B5046" s="924"/>
      <c r="D5046" s="2" t="str">
        <f t="shared" si="77"/>
        <v>OK</v>
      </c>
    </row>
    <row r="5047" spans="1:4">
      <c r="A5047" s="5">
        <v>4988</v>
      </c>
      <c r="B5047" s="924"/>
      <c r="D5047" s="2" t="str">
        <f t="shared" si="77"/>
        <v>OK</v>
      </c>
    </row>
    <row r="5048" spans="1:4">
      <c r="A5048" s="5">
        <v>4989</v>
      </c>
      <c r="B5048" s="924"/>
      <c r="D5048" s="2" t="str">
        <f t="shared" si="77"/>
        <v>OK</v>
      </c>
    </row>
    <row r="5049" spans="1:4">
      <c r="A5049" s="5">
        <v>4990</v>
      </c>
      <c r="B5049" s="924"/>
      <c r="D5049" s="2" t="str">
        <f t="shared" si="77"/>
        <v>OK</v>
      </c>
    </row>
    <row r="5050" spans="1:4">
      <c r="A5050" s="5">
        <v>4991</v>
      </c>
      <c r="B5050" s="924"/>
      <c r="D5050" s="2" t="str">
        <f t="shared" si="77"/>
        <v>OK</v>
      </c>
    </row>
    <row r="5051" spans="1:4">
      <c r="A5051" s="5">
        <v>4992</v>
      </c>
      <c r="B5051" s="924"/>
      <c r="D5051" s="2" t="str">
        <f t="shared" si="77"/>
        <v>OK</v>
      </c>
    </row>
    <row r="5052" spans="1:4">
      <c r="A5052" s="5">
        <v>4993</v>
      </c>
      <c r="B5052" s="924"/>
      <c r="D5052" s="2" t="str">
        <f t="shared" si="77"/>
        <v>OK</v>
      </c>
    </row>
    <row r="5053" spans="1:4">
      <c r="A5053" s="5">
        <v>4994</v>
      </c>
      <c r="B5053" s="924"/>
      <c r="D5053" s="2" t="str">
        <f t="shared" ref="D5053:D5116" si="78">IF(ISBLANK(B5053),"OK",IF(A5053-B5053=0,"OK","Error?"))</f>
        <v>OK</v>
      </c>
    </row>
    <row r="5054" spans="1:4">
      <c r="A5054">
        <v>4995</v>
      </c>
      <c r="B5054" s="924">
        <f>'Revenues 10-15'!C162</f>
        <v>0</v>
      </c>
      <c r="D5054" s="2" t="str">
        <f t="shared" si="78"/>
        <v>Error?</v>
      </c>
    </row>
    <row r="5055" spans="1:4">
      <c r="A5055">
        <v>4996</v>
      </c>
      <c r="B5055" s="924">
        <f>'Revenues 10-15'!D162</f>
        <v>0</v>
      </c>
      <c r="D5055" s="2" t="str">
        <f t="shared" si="78"/>
        <v>Error?</v>
      </c>
    </row>
    <row r="5056" spans="1:4">
      <c r="A5056">
        <v>4997</v>
      </c>
      <c r="B5056" s="924">
        <f>'Revenues 10-15'!F162</f>
        <v>0</v>
      </c>
      <c r="D5056" s="2" t="str">
        <f t="shared" si="78"/>
        <v>Error?</v>
      </c>
    </row>
    <row r="5057" spans="1:4">
      <c r="A5057">
        <v>4998</v>
      </c>
      <c r="B5057" s="924">
        <f>'Revenues 10-15'!G162</f>
        <v>0</v>
      </c>
      <c r="D5057" s="2" t="str">
        <f t="shared" si="78"/>
        <v>Error?</v>
      </c>
    </row>
    <row r="5058" spans="1:4">
      <c r="A5058">
        <v>4999</v>
      </c>
      <c r="B5058" s="924">
        <f>'Revenues 10-15'!C163</f>
        <v>0</v>
      </c>
      <c r="D5058" s="2" t="str">
        <f t="shared" si="78"/>
        <v>Error?</v>
      </c>
    </row>
    <row r="5059" spans="1:4">
      <c r="A5059">
        <v>5000</v>
      </c>
      <c r="B5059" s="924">
        <f>'Revenues 10-15'!C5</f>
        <v>16128500</v>
      </c>
      <c r="D5059" s="2" t="str">
        <f t="shared" si="78"/>
        <v>Error?</v>
      </c>
    </row>
    <row r="5060" spans="1:4">
      <c r="A5060" s="5">
        <v>5001</v>
      </c>
      <c r="B5060" s="924"/>
      <c r="D5060" s="2" t="str">
        <f t="shared" si="78"/>
        <v>OK</v>
      </c>
    </row>
    <row r="5061" spans="1:4">
      <c r="A5061">
        <v>5002</v>
      </c>
      <c r="B5061" s="924">
        <f>'Revenues 10-15'!C7</f>
        <v>326236</v>
      </c>
      <c r="D5061" s="2" t="str">
        <f t="shared" si="78"/>
        <v>Error?</v>
      </c>
    </row>
    <row r="5062" spans="1:4">
      <c r="A5062">
        <v>5003</v>
      </c>
      <c r="B5062" s="924">
        <f>'Revenues 10-15'!C10</f>
        <v>0</v>
      </c>
      <c r="D5062" s="2" t="str">
        <f t="shared" si="78"/>
        <v>Error?</v>
      </c>
    </row>
    <row r="5063" spans="1:4">
      <c r="A5063">
        <v>5004</v>
      </c>
      <c r="B5063" s="924">
        <f>'Revenues 10-15'!C11</f>
        <v>0</v>
      </c>
      <c r="D5063" s="2" t="str">
        <f t="shared" si="78"/>
        <v>Error?</v>
      </c>
    </row>
    <row r="5064" spans="1:4">
      <c r="A5064">
        <v>5005</v>
      </c>
      <c r="B5064" s="924">
        <f>'Revenues 10-15'!C12</f>
        <v>16829078</v>
      </c>
      <c r="D5064" s="2" t="str">
        <f t="shared" si="78"/>
        <v>Error?</v>
      </c>
    </row>
    <row r="5065" spans="1:4">
      <c r="A5065">
        <v>5006</v>
      </c>
      <c r="B5065" s="924">
        <f>'Revenues 10-15'!C14</f>
        <v>0</v>
      </c>
      <c r="D5065" s="2" t="str">
        <f t="shared" si="78"/>
        <v>Error?</v>
      </c>
    </row>
    <row r="5066" spans="1:4">
      <c r="A5066">
        <v>5007</v>
      </c>
      <c r="B5066" s="924">
        <f>'Revenues 10-15'!C15</f>
        <v>0</v>
      </c>
      <c r="C5066" s="2" t="s">
        <v>512</v>
      </c>
      <c r="D5066" s="2" t="str">
        <f t="shared" si="78"/>
        <v>Error?</v>
      </c>
    </row>
    <row r="5067" spans="1:4">
      <c r="A5067">
        <v>5008</v>
      </c>
      <c r="B5067" s="924">
        <f>'Revenues 10-15'!C16</f>
        <v>4274526</v>
      </c>
      <c r="D5067" s="2" t="str">
        <f t="shared" si="78"/>
        <v>Error?</v>
      </c>
    </row>
    <row r="5068" spans="1:4">
      <c r="A5068">
        <v>5009</v>
      </c>
      <c r="B5068" s="924">
        <f>'Revenues 10-15'!C17</f>
        <v>141711</v>
      </c>
      <c r="D5068" s="2" t="str">
        <f t="shared" si="78"/>
        <v>Error?</v>
      </c>
    </row>
    <row r="5069" spans="1:4">
      <c r="A5069">
        <v>5010</v>
      </c>
      <c r="B5069" s="924">
        <f>'Revenues 10-15'!C18</f>
        <v>4416237</v>
      </c>
      <c r="D5069" s="2" t="str">
        <f t="shared" si="78"/>
        <v>Error?</v>
      </c>
    </row>
    <row r="5070" spans="1:4">
      <c r="A5070">
        <v>5011</v>
      </c>
      <c r="B5070" s="924">
        <f>'Revenues 10-15'!C20</f>
        <v>0</v>
      </c>
      <c r="D5070" s="2" t="str">
        <f t="shared" si="78"/>
        <v>Error?</v>
      </c>
    </row>
    <row r="5071" spans="1:4">
      <c r="A5071">
        <v>5012</v>
      </c>
      <c r="B5071" s="924">
        <f>'Revenues 10-15'!C21</f>
        <v>0</v>
      </c>
      <c r="C5071" s="2" t="s">
        <v>512</v>
      </c>
      <c r="D5071" s="2" t="str">
        <f t="shared" si="78"/>
        <v>Error?</v>
      </c>
    </row>
    <row r="5072" spans="1:4">
      <c r="A5072">
        <v>5013</v>
      </c>
      <c r="B5072" s="924">
        <f>'Revenues 10-15'!C22</f>
        <v>0</v>
      </c>
      <c r="D5072" s="2" t="str">
        <f t="shared" si="78"/>
        <v>Error?</v>
      </c>
    </row>
    <row r="5073" spans="1:4">
      <c r="A5073">
        <v>5014</v>
      </c>
      <c r="B5073" s="924">
        <f>'Revenues 10-15'!C24</f>
        <v>4725</v>
      </c>
      <c r="D5073" s="2" t="str">
        <f t="shared" si="78"/>
        <v>Error?</v>
      </c>
    </row>
    <row r="5074" spans="1:4">
      <c r="A5074">
        <v>5015</v>
      </c>
      <c r="B5074" s="924">
        <f>'Revenues 10-15'!C25</f>
        <v>0</v>
      </c>
      <c r="D5074" s="2" t="str">
        <f t="shared" si="78"/>
        <v>Error?</v>
      </c>
    </row>
    <row r="5075" spans="1:4">
      <c r="A5075">
        <v>5016</v>
      </c>
      <c r="B5075" s="924">
        <f>'Revenues 10-15'!C26</f>
        <v>0</v>
      </c>
      <c r="D5075" s="2" t="str">
        <f t="shared" si="78"/>
        <v>Error?</v>
      </c>
    </row>
    <row r="5076" spans="1:4">
      <c r="A5076">
        <v>5017</v>
      </c>
      <c r="B5076" s="924">
        <f>'Revenues 10-15'!C28</f>
        <v>0</v>
      </c>
      <c r="D5076" s="2" t="str">
        <f t="shared" si="78"/>
        <v>Error?</v>
      </c>
    </row>
    <row r="5077" spans="1:4">
      <c r="A5077">
        <v>5018</v>
      </c>
      <c r="B5077" s="924">
        <f>'Revenues 10-15'!C29</f>
        <v>0</v>
      </c>
      <c r="D5077" s="2" t="str">
        <f t="shared" si="78"/>
        <v>Error?</v>
      </c>
    </row>
    <row r="5078" spans="1:4">
      <c r="A5078">
        <v>5019</v>
      </c>
      <c r="B5078" s="924">
        <f>'Revenues 10-15'!C30</f>
        <v>0</v>
      </c>
      <c r="D5078" s="2" t="str">
        <f t="shared" si="78"/>
        <v>Error?</v>
      </c>
    </row>
    <row r="5079" spans="1:4">
      <c r="A5079">
        <v>5020</v>
      </c>
      <c r="B5079" s="924">
        <f>'Revenues 10-15'!C32</f>
        <v>0</v>
      </c>
      <c r="D5079" s="2" t="str">
        <f t="shared" si="78"/>
        <v>Error?</v>
      </c>
    </row>
    <row r="5080" spans="1:4">
      <c r="A5080">
        <v>5021</v>
      </c>
      <c r="B5080" s="924">
        <f>'Revenues 10-15'!C33</f>
        <v>0</v>
      </c>
      <c r="D5080" s="2" t="str">
        <f t="shared" si="78"/>
        <v>Error?</v>
      </c>
    </row>
    <row r="5081" spans="1:4">
      <c r="A5081">
        <v>5022</v>
      </c>
      <c r="B5081" s="924">
        <f>'Revenues 10-15'!C34</f>
        <v>0</v>
      </c>
      <c r="D5081" s="2" t="str">
        <f t="shared" si="78"/>
        <v>Error?</v>
      </c>
    </row>
    <row r="5082" spans="1:4">
      <c r="A5082">
        <v>5023</v>
      </c>
      <c r="B5082" s="924">
        <f>'Revenues 10-15'!C36</f>
        <v>0</v>
      </c>
      <c r="D5082" s="2" t="str">
        <f t="shared" si="78"/>
        <v>Error?</v>
      </c>
    </row>
    <row r="5083" spans="1:4">
      <c r="A5083">
        <v>5024</v>
      </c>
      <c r="B5083" s="924">
        <f>'Revenues 10-15'!C37</f>
        <v>0</v>
      </c>
      <c r="D5083" s="2" t="str">
        <f t="shared" si="78"/>
        <v>Error?</v>
      </c>
    </row>
    <row r="5084" spans="1:4">
      <c r="A5084">
        <v>5025</v>
      </c>
      <c r="B5084" s="924">
        <f>'Revenues 10-15'!C38</f>
        <v>0</v>
      </c>
      <c r="D5084" s="2" t="str">
        <f t="shared" si="78"/>
        <v>Error?</v>
      </c>
    </row>
    <row r="5085" spans="1:4">
      <c r="A5085">
        <v>5026</v>
      </c>
      <c r="B5085" s="924">
        <f>'Revenues 10-15'!C40</f>
        <v>37212</v>
      </c>
      <c r="D5085" s="2" t="str">
        <f t="shared" si="78"/>
        <v>Error?</v>
      </c>
    </row>
    <row r="5086" spans="1:4">
      <c r="A5086">
        <v>5027</v>
      </c>
      <c r="B5086" s="924">
        <f>'Revenues 10-15'!C65</f>
        <v>56451</v>
      </c>
      <c r="D5086" s="2" t="str">
        <f t="shared" si="78"/>
        <v>Error?</v>
      </c>
    </row>
    <row r="5087" spans="1:4">
      <c r="A5087">
        <v>5028</v>
      </c>
      <c r="B5087" s="924">
        <f>'Revenues 10-15'!C66</f>
        <v>0</v>
      </c>
      <c r="C5087" s="2" t="s">
        <v>512</v>
      </c>
      <c r="D5087" s="2" t="str">
        <f t="shared" si="78"/>
        <v>Error?</v>
      </c>
    </row>
    <row r="5088" spans="1:4">
      <c r="A5088">
        <v>5029</v>
      </c>
      <c r="B5088" s="924">
        <f>'Revenues 10-15'!C67</f>
        <v>56451</v>
      </c>
      <c r="D5088" s="2" t="str">
        <f t="shared" si="78"/>
        <v>Error?</v>
      </c>
    </row>
    <row r="5089" spans="1:4">
      <c r="A5089">
        <v>5030</v>
      </c>
      <c r="B5089" s="924">
        <f>'Revenues 10-15'!C70</f>
        <v>0</v>
      </c>
      <c r="D5089" s="2" t="str">
        <f t="shared" si="78"/>
        <v>Error?</v>
      </c>
    </row>
    <row r="5090" spans="1:4">
      <c r="A5090">
        <v>5031</v>
      </c>
      <c r="B5090" s="924">
        <f>'Revenues 10-15'!C71</f>
        <v>0</v>
      </c>
      <c r="C5090" s="2" t="s">
        <v>512</v>
      </c>
      <c r="D5090" s="2" t="str">
        <f t="shared" si="78"/>
        <v>Error?</v>
      </c>
    </row>
    <row r="5091" spans="1:4">
      <c r="A5091">
        <v>5032</v>
      </c>
      <c r="B5091" s="924">
        <f>'Revenues 10-15'!C72</f>
        <v>0</v>
      </c>
      <c r="D5091" s="2" t="str">
        <f t="shared" si="78"/>
        <v>Error?</v>
      </c>
    </row>
    <row r="5092" spans="1:4">
      <c r="A5092">
        <v>5033</v>
      </c>
      <c r="B5092" s="924">
        <f>'Revenues 10-15'!C73</f>
        <v>15617</v>
      </c>
      <c r="D5092" s="2" t="str">
        <f t="shared" si="78"/>
        <v>Error?</v>
      </c>
    </row>
    <row r="5093" spans="1:4">
      <c r="A5093">
        <v>5034</v>
      </c>
      <c r="B5093" s="924">
        <f>'Revenues 10-15'!C74</f>
        <v>943</v>
      </c>
      <c r="D5093" s="2" t="str">
        <f t="shared" si="78"/>
        <v>Error?</v>
      </c>
    </row>
    <row r="5094" spans="1:4">
      <c r="A5094">
        <v>5035</v>
      </c>
      <c r="B5094" s="924">
        <f>'Revenues 10-15'!C75</f>
        <v>126769</v>
      </c>
      <c r="D5094" s="2" t="str">
        <f t="shared" si="78"/>
        <v>Error?</v>
      </c>
    </row>
    <row r="5095" spans="1:4">
      <c r="A5095">
        <v>5036</v>
      </c>
      <c r="B5095" s="924">
        <f>'Revenues 10-15'!C77</f>
        <v>60418</v>
      </c>
      <c r="D5095" s="2" t="str">
        <f t="shared" si="78"/>
        <v>Error?</v>
      </c>
    </row>
    <row r="5096" spans="1:4">
      <c r="A5096">
        <v>5037</v>
      </c>
      <c r="B5096" s="924">
        <f>'Revenues 10-15'!C78</f>
        <v>29041</v>
      </c>
      <c r="C5096" s="2" t="s">
        <v>512</v>
      </c>
      <c r="D5096" s="2" t="str">
        <f t="shared" si="78"/>
        <v>Error?</v>
      </c>
    </row>
    <row r="5097" spans="1:4">
      <c r="A5097">
        <v>5038</v>
      </c>
      <c r="B5097" s="924">
        <f>'Revenues 10-15'!C79</f>
        <v>6196</v>
      </c>
      <c r="D5097" s="2" t="str">
        <f t="shared" si="78"/>
        <v>Error?</v>
      </c>
    </row>
    <row r="5098" spans="1:4">
      <c r="A5098">
        <v>5039</v>
      </c>
      <c r="B5098" s="924">
        <f>'Revenues 10-15'!C80</f>
        <v>0</v>
      </c>
      <c r="D5098" s="2" t="str">
        <f t="shared" si="78"/>
        <v>Error?</v>
      </c>
    </row>
    <row r="5099" spans="1:4">
      <c r="A5099">
        <v>5040</v>
      </c>
      <c r="B5099" s="924">
        <f>'Revenues 10-15'!C81</f>
        <v>1900</v>
      </c>
      <c r="D5099" s="2" t="str">
        <f t="shared" si="78"/>
        <v>Error?</v>
      </c>
    </row>
    <row r="5100" spans="1:4">
      <c r="A5100">
        <v>5041</v>
      </c>
      <c r="B5100" s="924">
        <f>'Revenues 10-15'!C83</f>
        <v>97555</v>
      </c>
      <c r="D5100" s="2" t="str">
        <f t="shared" si="78"/>
        <v>Error?</v>
      </c>
    </row>
    <row r="5101" spans="1:4">
      <c r="A5101">
        <v>5042</v>
      </c>
      <c r="B5101" s="924">
        <f>'Revenues 10-15'!C86</f>
        <v>91186</v>
      </c>
      <c r="D5101" s="2" t="str">
        <f t="shared" si="78"/>
        <v>Error?</v>
      </c>
    </row>
    <row r="5102" spans="1:4">
      <c r="A5102">
        <v>5043</v>
      </c>
      <c r="B5102" s="924">
        <f>'Revenues 10-15'!C87</f>
        <v>0</v>
      </c>
      <c r="C5102" s="2" t="s">
        <v>512</v>
      </c>
      <c r="D5102" s="2" t="str">
        <f t="shared" si="78"/>
        <v>Error?</v>
      </c>
    </row>
    <row r="5103" spans="1:4">
      <c r="A5103">
        <v>5044</v>
      </c>
      <c r="B5103" s="924">
        <f>'Revenues 10-15'!C88</f>
        <v>0</v>
      </c>
      <c r="D5103" s="2" t="str">
        <f t="shared" si="78"/>
        <v>Error?</v>
      </c>
    </row>
    <row r="5104" spans="1:4">
      <c r="A5104">
        <v>5045</v>
      </c>
      <c r="B5104" s="924">
        <f>'Revenues 10-15'!C89</f>
        <v>0</v>
      </c>
      <c r="D5104" s="2" t="str">
        <f t="shared" si="78"/>
        <v>Error?</v>
      </c>
    </row>
    <row r="5105" spans="1:4">
      <c r="A5105">
        <v>5046</v>
      </c>
      <c r="B5105" s="924">
        <f>'Revenues 10-15'!C90</f>
        <v>0</v>
      </c>
      <c r="D5105" s="2" t="str">
        <f t="shared" si="78"/>
        <v>Error?</v>
      </c>
    </row>
    <row r="5106" spans="1:4">
      <c r="A5106">
        <v>5047</v>
      </c>
      <c r="B5106" s="924">
        <f>'Revenues 10-15'!C91</f>
        <v>0</v>
      </c>
      <c r="D5106" s="2" t="str">
        <f t="shared" si="78"/>
        <v>Error?</v>
      </c>
    </row>
    <row r="5107" spans="1:4">
      <c r="A5107">
        <v>5048</v>
      </c>
      <c r="B5107" s="924">
        <f>'Revenues 10-15'!C92</f>
        <v>0</v>
      </c>
      <c r="D5107" s="2" t="str">
        <f t="shared" si="78"/>
        <v>Error?</v>
      </c>
    </row>
    <row r="5108" spans="1:4">
      <c r="A5108">
        <v>5049</v>
      </c>
      <c r="B5108" s="924">
        <f>'Revenues 10-15'!C93</f>
        <v>0</v>
      </c>
      <c r="D5108" s="2" t="str">
        <f t="shared" si="78"/>
        <v>Error?</v>
      </c>
    </row>
    <row r="5109" spans="1:4">
      <c r="A5109">
        <v>5050</v>
      </c>
      <c r="B5109" s="924">
        <f>'Revenues 10-15'!C94</f>
        <v>0</v>
      </c>
      <c r="D5109" s="2" t="str">
        <f t="shared" si="78"/>
        <v>Error?</v>
      </c>
    </row>
    <row r="5110" spans="1:4">
      <c r="A5110">
        <v>5051</v>
      </c>
      <c r="B5110" s="924">
        <f>'Revenues 10-15'!C95</f>
        <v>91186</v>
      </c>
      <c r="D5110" s="2" t="str">
        <f t="shared" si="78"/>
        <v>Error?</v>
      </c>
    </row>
    <row r="5111" spans="1:4">
      <c r="A5111">
        <v>5052</v>
      </c>
      <c r="B5111" s="924">
        <f>'Revenues 10-15'!C97</f>
        <v>0</v>
      </c>
      <c r="D5111" s="2" t="str">
        <f t="shared" si="78"/>
        <v>Error?</v>
      </c>
    </row>
    <row r="5112" spans="1:4">
      <c r="A5112">
        <v>5053</v>
      </c>
      <c r="B5112" s="924">
        <f>'Revenues 10-15'!C98</f>
        <v>15641</v>
      </c>
      <c r="C5112" s="2" t="s">
        <v>512</v>
      </c>
      <c r="D5112" s="2" t="str">
        <f t="shared" si="78"/>
        <v>Error?</v>
      </c>
    </row>
    <row r="5113" spans="1:4">
      <c r="A5113">
        <v>5054</v>
      </c>
      <c r="B5113" s="924">
        <f>'Revenues 10-15'!C100</f>
        <v>0</v>
      </c>
      <c r="D5113" s="2" t="str">
        <f t="shared" si="78"/>
        <v>Error?</v>
      </c>
    </row>
    <row r="5114" spans="1:4">
      <c r="A5114">
        <v>5055</v>
      </c>
      <c r="B5114" s="924">
        <f>'Revenues 10-15'!C101</f>
        <v>10548</v>
      </c>
      <c r="D5114" s="2" t="str">
        <f t="shared" si="78"/>
        <v>Error?</v>
      </c>
    </row>
    <row r="5115" spans="1:4">
      <c r="A5115">
        <v>5056</v>
      </c>
      <c r="B5115" s="924">
        <f>'Revenues 10-15'!C107</f>
        <v>0</v>
      </c>
      <c r="D5115" s="2" t="str">
        <f t="shared" si="78"/>
        <v>Error?</v>
      </c>
    </row>
    <row r="5116" spans="1:4">
      <c r="A5116">
        <v>5057</v>
      </c>
      <c r="B5116" s="924">
        <f>'Revenues 10-15'!C108</f>
        <v>0</v>
      </c>
      <c r="D5116" s="2" t="str">
        <f t="shared" si="78"/>
        <v>Error?</v>
      </c>
    </row>
    <row r="5117" spans="1:4">
      <c r="A5117">
        <v>5058</v>
      </c>
      <c r="B5117" s="924">
        <f>'Revenues 10-15'!C109</f>
        <v>249449</v>
      </c>
      <c r="D5117" s="2" t="str">
        <f t="shared" ref="D5117:D5180" si="79">IF(ISBLANK(B5117),"OK",IF(A5117-B5117=0,"OK","Error?"))</f>
        <v>Error?</v>
      </c>
    </row>
    <row r="5118" spans="1:4">
      <c r="A5118">
        <v>5059</v>
      </c>
      <c r="B5118" s="924">
        <f>'Revenues 10-15'!C110</f>
        <v>288203</v>
      </c>
      <c r="D5118" s="2" t="str">
        <f t="shared" si="79"/>
        <v>Error?</v>
      </c>
    </row>
    <row r="5119" spans="1:4">
      <c r="A5119">
        <v>5060</v>
      </c>
      <c r="B5119" s="924">
        <f>'Revenues 10-15'!C111</f>
        <v>21942691</v>
      </c>
      <c r="D5119" s="2" t="str">
        <f t="shared" si="79"/>
        <v>Error?</v>
      </c>
    </row>
    <row r="5120" spans="1:4">
      <c r="A5120">
        <v>5061</v>
      </c>
      <c r="B5120" s="924">
        <f>'Revenues 10-15'!C114</f>
        <v>24253</v>
      </c>
      <c r="C5120" s="2" t="s">
        <v>512</v>
      </c>
      <c r="D5120" s="2" t="str">
        <f t="shared" si="79"/>
        <v>Error?</v>
      </c>
    </row>
    <row r="5121" spans="1:4">
      <c r="A5121">
        <v>5062</v>
      </c>
      <c r="B5121" s="924">
        <f>'Revenues 10-15'!C115</f>
        <v>0</v>
      </c>
      <c r="C5121" s="2" t="s">
        <v>512</v>
      </c>
      <c r="D5121" s="2" t="str">
        <f t="shared" si="79"/>
        <v>Error?</v>
      </c>
    </row>
    <row r="5122" spans="1:4">
      <c r="A5122">
        <v>5063</v>
      </c>
      <c r="B5122" s="924">
        <f>'Revenues 10-15'!C116</f>
        <v>0</v>
      </c>
      <c r="D5122" s="2" t="str">
        <f t="shared" si="79"/>
        <v>Error?</v>
      </c>
    </row>
    <row r="5123" spans="1:4">
      <c r="A5123">
        <v>5064</v>
      </c>
      <c r="B5123" s="924">
        <f>'Revenues 10-15'!C117</f>
        <v>24253</v>
      </c>
      <c r="D5123" s="2" t="str">
        <f t="shared" si="79"/>
        <v>Error?</v>
      </c>
    </row>
    <row r="5124" spans="1:4">
      <c r="A5124">
        <v>5065</v>
      </c>
      <c r="B5124" s="924">
        <f>'Revenues 10-15'!C120</f>
        <v>1349366</v>
      </c>
      <c r="D5124" s="2" t="str">
        <f t="shared" si="79"/>
        <v>Error?</v>
      </c>
    </row>
    <row r="5125" spans="1:4">
      <c r="A5125">
        <v>5066</v>
      </c>
      <c r="B5125" s="924">
        <f>'Revenues 10-15'!C121</f>
        <v>0</v>
      </c>
      <c r="C5125" s="2" t="s">
        <v>512</v>
      </c>
      <c r="D5125" s="2" t="str">
        <f t="shared" si="79"/>
        <v>Error?</v>
      </c>
    </row>
    <row r="5126" spans="1:4">
      <c r="A5126" s="5">
        <v>5067</v>
      </c>
      <c r="B5126" s="924"/>
      <c r="D5126" s="2" t="str">
        <f t="shared" si="79"/>
        <v>OK</v>
      </c>
    </row>
    <row r="5127" spans="1:4">
      <c r="A5127" s="5">
        <v>5068</v>
      </c>
      <c r="B5127" s="924"/>
      <c r="D5127" s="2" t="str">
        <f t="shared" si="79"/>
        <v>OK</v>
      </c>
    </row>
    <row r="5128" spans="1:4">
      <c r="A5128" s="5">
        <v>5069</v>
      </c>
      <c r="B5128" s="924"/>
      <c r="D5128" s="2" t="str">
        <f t="shared" si="79"/>
        <v>OK</v>
      </c>
    </row>
    <row r="5129" spans="1:4">
      <c r="A5129" s="5">
        <v>5070</v>
      </c>
      <c r="B5129" s="924"/>
      <c r="D5129" s="2" t="str">
        <f t="shared" si="79"/>
        <v>OK</v>
      </c>
    </row>
    <row r="5130" spans="1:4">
      <c r="A5130">
        <v>5071</v>
      </c>
      <c r="B5130" s="924">
        <f>'Revenues 10-15'!C124</f>
        <v>1349366</v>
      </c>
      <c r="D5130" s="2" t="str">
        <f t="shared" si="79"/>
        <v>Error?</v>
      </c>
    </row>
    <row r="5131" spans="1:4">
      <c r="A5131">
        <v>5072</v>
      </c>
      <c r="B5131" s="924">
        <f>'Revenues 10-15'!C127</f>
        <v>168639</v>
      </c>
      <c r="D5131" s="2" t="str">
        <f t="shared" si="79"/>
        <v>Error?</v>
      </c>
    </row>
    <row r="5132" spans="1:4">
      <c r="A5132">
        <v>5073</v>
      </c>
      <c r="B5132" s="924">
        <f>'Revenues 10-15'!C128</f>
        <v>0</v>
      </c>
      <c r="C5132" s="2" t="s">
        <v>512</v>
      </c>
      <c r="D5132" s="2" t="str">
        <f t="shared" si="79"/>
        <v>Error?</v>
      </c>
    </row>
    <row r="5133" spans="1:4">
      <c r="A5133">
        <v>5074</v>
      </c>
      <c r="B5133" s="924">
        <f>'Revenues 10-15'!C129</f>
        <v>0</v>
      </c>
      <c r="D5133" s="2" t="str">
        <f t="shared" si="79"/>
        <v>Error?</v>
      </c>
    </row>
    <row r="5134" spans="1:4">
      <c r="A5134" s="5">
        <v>5075</v>
      </c>
      <c r="B5134" s="924"/>
      <c r="D5134" s="2" t="str">
        <f t="shared" si="79"/>
        <v>OK</v>
      </c>
    </row>
    <row r="5135" spans="1:4">
      <c r="A5135">
        <v>5076</v>
      </c>
      <c r="B5135" s="924">
        <f>'Revenues 10-15'!C130</f>
        <v>39038</v>
      </c>
      <c r="D5135" s="2" t="str">
        <f t="shared" si="79"/>
        <v>Error?</v>
      </c>
    </row>
    <row r="5136" spans="1:4">
      <c r="A5136" s="5">
        <v>5077</v>
      </c>
      <c r="B5136" s="924"/>
      <c r="D5136" s="2" t="str">
        <f t="shared" si="79"/>
        <v>OK</v>
      </c>
    </row>
    <row r="5137" spans="1:4">
      <c r="A5137">
        <v>5078</v>
      </c>
      <c r="B5137" s="924">
        <f>'Revenues 10-15'!C131</f>
        <v>0</v>
      </c>
      <c r="D5137" s="2" t="str">
        <f t="shared" si="79"/>
        <v>Error?</v>
      </c>
    </row>
    <row r="5138" spans="1:4">
      <c r="A5138" s="5">
        <v>5079</v>
      </c>
      <c r="B5138" s="924"/>
      <c r="D5138" s="2" t="str">
        <f t="shared" si="79"/>
        <v>OK</v>
      </c>
    </row>
    <row r="5139" spans="1:4">
      <c r="A5139" s="5">
        <v>5080</v>
      </c>
      <c r="B5139" s="924"/>
      <c r="D5139" s="2" t="str">
        <f t="shared" si="79"/>
        <v>OK</v>
      </c>
    </row>
    <row r="5140" spans="1:4">
      <c r="A5140">
        <v>5081</v>
      </c>
      <c r="B5140" s="924">
        <f>'Revenues 10-15'!C132</f>
        <v>909</v>
      </c>
      <c r="D5140" s="2" t="str">
        <f t="shared" si="79"/>
        <v>Error?</v>
      </c>
    </row>
    <row r="5141" spans="1:4">
      <c r="A5141" s="5">
        <v>5082</v>
      </c>
      <c r="B5141" s="924"/>
      <c r="D5141" s="2" t="str">
        <f t="shared" si="79"/>
        <v>OK</v>
      </c>
    </row>
    <row r="5142" spans="1:4">
      <c r="A5142" s="5">
        <v>5083</v>
      </c>
      <c r="B5142" s="924"/>
      <c r="D5142" s="2" t="str">
        <f t="shared" si="79"/>
        <v>OK</v>
      </c>
    </row>
    <row r="5143" spans="1:4">
      <c r="A5143" s="5">
        <v>5084</v>
      </c>
      <c r="B5143" s="924"/>
      <c r="D5143" s="2" t="str">
        <f t="shared" si="79"/>
        <v>OK</v>
      </c>
    </row>
    <row r="5144" spans="1:4">
      <c r="A5144" s="5">
        <v>5085</v>
      </c>
      <c r="B5144" s="924"/>
      <c r="D5144" s="2" t="str">
        <f t="shared" si="79"/>
        <v>OK</v>
      </c>
    </row>
    <row r="5145" spans="1:4">
      <c r="A5145">
        <v>5086</v>
      </c>
      <c r="B5145" s="924">
        <f>'Revenues 10-15'!C134</f>
        <v>208586</v>
      </c>
      <c r="D5145" s="2" t="str">
        <f t="shared" si="79"/>
        <v>Error?</v>
      </c>
    </row>
    <row r="5146" spans="1:4">
      <c r="A5146">
        <v>5087</v>
      </c>
      <c r="B5146" s="924">
        <f>'Revenues 10-15'!C136</f>
        <v>0</v>
      </c>
      <c r="D5146" s="2" t="str">
        <f t="shared" si="79"/>
        <v>Error?</v>
      </c>
    </row>
    <row r="5147" spans="1:4">
      <c r="A5147" s="5">
        <v>5088</v>
      </c>
      <c r="B5147" s="924"/>
      <c r="C5147" s="2" t="s">
        <v>512</v>
      </c>
      <c r="D5147" s="2" t="str">
        <f t="shared" si="79"/>
        <v>OK</v>
      </c>
    </row>
    <row r="5148" spans="1:4">
      <c r="A5148" s="5">
        <v>5089</v>
      </c>
      <c r="B5148" s="924"/>
      <c r="D5148" s="2" t="str">
        <f t="shared" si="79"/>
        <v>OK</v>
      </c>
    </row>
    <row r="5149" spans="1:4">
      <c r="A5149" s="5">
        <v>5090</v>
      </c>
      <c r="B5149" s="924"/>
      <c r="D5149" s="2" t="str">
        <f t="shared" si="79"/>
        <v>OK</v>
      </c>
    </row>
    <row r="5150" spans="1:4">
      <c r="A5150">
        <v>5091</v>
      </c>
      <c r="B5150" s="924">
        <f>'Revenues 10-15'!C137</f>
        <v>0</v>
      </c>
      <c r="D5150" s="2" t="str">
        <f t="shared" si="79"/>
        <v>Error?</v>
      </c>
    </row>
    <row r="5151" spans="1:4">
      <c r="A5151">
        <v>5092</v>
      </c>
      <c r="B5151" s="924">
        <f>'Revenues 10-15'!C138</f>
        <v>0</v>
      </c>
      <c r="D5151" s="2" t="str">
        <f t="shared" si="79"/>
        <v>Error?</v>
      </c>
    </row>
    <row r="5152" spans="1:4">
      <c r="A5152" s="5">
        <v>5093</v>
      </c>
      <c r="B5152" s="924"/>
      <c r="D5152" s="2" t="str">
        <f t="shared" si="79"/>
        <v>OK</v>
      </c>
    </row>
    <row r="5153" spans="1:4">
      <c r="A5153" s="5">
        <v>5094</v>
      </c>
      <c r="B5153" s="924"/>
      <c r="D5153" s="2" t="str">
        <f t="shared" si="79"/>
        <v>OK</v>
      </c>
    </row>
    <row r="5154" spans="1:4">
      <c r="A5154" s="5">
        <v>5095</v>
      </c>
      <c r="B5154" s="924"/>
      <c r="D5154" s="2" t="str">
        <f t="shared" si="79"/>
        <v>OK</v>
      </c>
    </row>
    <row r="5155" spans="1:4">
      <c r="A5155" s="5">
        <v>5096</v>
      </c>
      <c r="B5155" s="924"/>
      <c r="D5155" s="2" t="str">
        <f t="shared" si="79"/>
        <v>OK</v>
      </c>
    </row>
    <row r="5156" spans="1:4">
      <c r="A5156" s="5">
        <v>5097</v>
      </c>
      <c r="B5156" s="924"/>
      <c r="D5156" s="2" t="str">
        <f t="shared" si="79"/>
        <v>OK</v>
      </c>
    </row>
    <row r="5157" spans="1:4">
      <c r="A5157" s="5">
        <v>5098</v>
      </c>
      <c r="B5157" s="924"/>
      <c r="D5157" s="2" t="str">
        <f t="shared" si="79"/>
        <v>OK</v>
      </c>
    </row>
    <row r="5158" spans="1:4">
      <c r="A5158" s="5">
        <v>5099</v>
      </c>
      <c r="B5158" s="924"/>
      <c r="D5158" s="2" t="str">
        <f t="shared" si="79"/>
        <v>OK</v>
      </c>
    </row>
    <row r="5159" spans="1:4">
      <c r="A5159">
        <v>5100</v>
      </c>
      <c r="B5159" s="924">
        <f>'Revenues 10-15'!C143</f>
        <v>0</v>
      </c>
      <c r="D5159" s="2" t="str">
        <f t="shared" si="79"/>
        <v>Error?</v>
      </c>
    </row>
    <row r="5160" spans="1:4">
      <c r="A5160" s="5">
        <v>5101</v>
      </c>
      <c r="B5160" s="924"/>
      <c r="D5160" s="2" t="str">
        <f t="shared" si="79"/>
        <v>OK</v>
      </c>
    </row>
    <row r="5161" spans="1:4">
      <c r="A5161">
        <v>5102</v>
      </c>
      <c r="B5161" s="924">
        <f>'Revenues 10-15'!C145</f>
        <v>0</v>
      </c>
      <c r="C5161" s="2" t="s">
        <v>512</v>
      </c>
      <c r="D5161" s="2" t="str">
        <f t="shared" si="79"/>
        <v>Error?</v>
      </c>
    </row>
    <row r="5162" spans="1:4">
      <c r="A5162">
        <v>5103</v>
      </c>
      <c r="B5162" s="924">
        <f>'Revenues 10-15'!C146</f>
        <v>0</v>
      </c>
      <c r="D5162" s="2" t="str">
        <f t="shared" si="79"/>
        <v>Error?</v>
      </c>
    </row>
    <row r="5163" spans="1:4">
      <c r="A5163">
        <v>5104</v>
      </c>
      <c r="B5163" s="924">
        <f>'Revenues 10-15'!C147</f>
        <v>0</v>
      </c>
      <c r="D5163" s="2" t="str">
        <f t="shared" si="79"/>
        <v>Error?</v>
      </c>
    </row>
    <row r="5164" spans="1:4">
      <c r="A5164" s="5">
        <v>5105</v>
      </c>
      <c r="B5164" s="924"/>
      <c r="D5164" s="2" t="str">
        <f t="shared" si="79"/>
        <v>OK</v>
      </c>
    </row>
    <row r="5165" spans="1:4">
      <c r="A5165">
        <v>5106</v>
      </c>
      <c r="B5165" s="924">
        <f>'Revenues 10-15'!C148</f>
        <v>8627</v>
      </c>
      <c r="C5165" s="2" t="s">
        <v>512</v>
      </c>
      <c r="D5165" s="2" t="str">
        <f t="shared" si="79"/>
        <v>Error?</v>
      </c>
    </row>
    <row r="5166" spans="1:4">
      <c r="A5166">
        <v>5107</v>
      </c>
      <c r="B5166" s="924">
        <f>'Revenues 10-15'!C150</f>
        <v>28513</v>
      </c>
      <c r="D5166" s="2" t="str">
        <f t="shared" si="79"/>
        <v>Error?</v>
      </c>
    </row>
    <row r="5167" spans="1:4">
      <c r="A5167" s="5">
        <v>5108</v>
      </c>
      <c r="B5167" s="924"/>
      <c r="D5167" s="2" t="str">
        <f t="shared" si="79"/>
        <v>OK</v>
      </c>
    </row>
    <row r="5168" spans="1:4">
      <c r="A5168" s="5">
        <v>5109</v>
      </c>
      <c r="B5168" s="924"/>
      <c r="D5168" s="2" t="str">
        <f t="shared" si="79"/>
        <v>OK</v>
      </c>
    </row>
    <row r="5169" spans="1:4">
      <c r="A5169">
        <v>5110</v>
      </c>
      <c r="B5169" s="924">
        <f>'Revenues 10-15'!C151</f>
        <v>0</v>
      </c>
      <c r="D5169" s="2" t="str">
        <f t="shared" si="79"/>
        <v>Error?</v>
      </c>
    </row>
    <row r="5170" spans="1:4">
      <c r="A5170" s="5">
        <v>5111</v>
      </c>
      <c r="B5170" s="924"/>
      <c r="D5170" s="2" t="str">
        <f t="shared" si="79"/>
        <v>OK</v>
      </c>
    </row>
    <row r="5171" spans="1:4">
      <c r="A5171" s="5">
        <v>5112</v>
      </c>
      <c r="B5171" s="924"/>
      <c r="D5171" s="2" t="str">
        <f t="shared" si="79"/>
        <v>OK</v>
      </c>
    </row>
    <row r="5172" spans="1:4">
      <c r="A5172" s="5">
        <v>5113</v>
      </c>
      <c r="B5172" s="924"/>
      <c r="D5172" s="2" t="str">
        <f t="shared" si="79"/>
        <v>OK</v>
      </c>
    </row>
    <row r="5173" spans="1:4">
      <c r="A5173">
        <v>5114</v>
      </c>
      <c r="B5173" s="924">
        <f>'Revenues 10-15'!C154</f>
        <v>0</v>
      </c>
      <c r="D5173" s="2" t="str">
        <f t="shared" si="79"/>
        <v>Error?</v>
      </c>
    </row>
    <row r="5174" spans="1:4">
      <c r="A5174" s="5">
        <v>5115</v>
      </c>
      <c r="B5174" s="924"/>
      <c r="D5174" s="2" t="str">
        <f t="shared" si="79"/>
        <v>OK</v>
      </c>
    </row>
    <row r="5175" spans="1:4">
      <c r="A5175">
        <v>5116</v>
      </c>
      <c r="B5175" s="924">
        <f>'Revenues 10-15'!C155</f>
        <v>0</v>
      </c>
      <c r="D5175" s="2" t="str">
        <f t="shared" si="79"/>
        <v>Error?</v>
      </c>
    </row>
    <row r="5176" spans="1:4">
      <c r="A5176">
        <v>5117</v>
      </c>
      <c r="B5176" s="924">
        <f>'Revenues 10-15'!C157</f>
        <v>0</v>
      </c>
      <c r="D5176" s="2" t="str">
        <f t="shared" si="79"/>
        <v>Error?</v>
      </c>
    </row>
    <row r="5177" spans="1:4">
      <c r="A5177" s="5">
        <v>5118</v>
      </c>
      <c r="B5177" s="924"/>
      <c r="D5177" s="2" t="str">
        <f t="shared" si="79"/>
        <v>OK</v>
      </c>
    </row>
    <row r="5178" spans="1:4">
      <c r="A5178" s="5">
        <v>5119</v>
      </c>
      <c r="B5178" s="924"/>
      <c r="C5178" s="2" t="s">
        <v>512</v>
      </c>
      <c r="D5178" s="2" t="str">
        <f t="shared" si="79"/>
        <v>OK</v>
      </c>
    </row>
    <row r="5179" spans="1:4">
      <c r="A5179">
        <v>5120</v>
      </c>
      <c r="B5179" s="924">
        <f>'Revenues 10-15'!C158</f>
        <v>0</v>
      </c>
      <c r="D5179" s="2" t="str">
        <f t="shared" si="79"/>
        <v>Error?</v>
      </c>
    </row>
    <row r="5180" spans="1:4">
      <c r="A5180" s="5">
        <v>5121</v>
      </c>
      <c r="B5180" s="924"/>
      <c r="D5180" s="2" t="str">
        <f t="shared" si="79"/>
        <v>OK</v>
      </c>
    </row>
    <row r="5181" spans="1:4">
      <c r="A5181" s="5">
        <v>5122</v>
      </c>
      <c r="B5181" s="924"/>
      <c r="D5181" s="2" t="str">
        <f t="shared" ref="D5181:D5244" si="80">IF(ISBLANK(B5181),"OK",IF(A5181-B5181=0,"OK","Error?"))</f>
        <v>OK</v>
      </c>
    </row>
    <row r="5182" spans="1:4">
      <c r="A5182" s="5">
        <v>5123</v>
      </c>
      <c r="B5182" s="924"/>
      <c r="D5182" s="2" t="str">
        <f t="shared" si="80"/>
        <v>OK</v>
      </c>
    </row>
    <row r="5183" spans="1:4">
      <c r="A5183" s="5">
        <v>5124</v>
      </c>
      <c r="B5183" s="924"/>
      <c r="D5183" s="2" t="str">
        <f t="shared" si="80"/>
        <v>OK</v>
      </c>
    </row>
    <row r="5184" spans="1:4">
      <c r="A5184" s="5">
        <v>5125</v>
      </c>
      <c r="B5184" s="924"/>
      <c r="D5184" s="2" t="str">
        <f t="shared" si="80"/>
        <v>OK</v>
      </c>
    </row>
    <row r="5185" spans="1:5">
      <c r="A5185">
        <v>5126</v>
      </c>
      <c r="B5185" s="924">
        <f>'Revenues 10-15'!C159</f>
        <v>0</v>
      </c>
      <c r="D5185" s="2" t="str">
        <f t="shared" si="80"/>
        <v>Error?</v>
      </c>
    </row>
    <row r="5186" spans="1:5">
      <c r="A5186" s="5">
        <v>5127</v>
      </c>
      <c r="B5186" s="924"/>
      <c r="D5186" s="2" t="str">
        <f t="shared" si="80"/>
        <v>OK</v>
      </c>
    </row>
    <row r="5187" spans="1:5">
      <c r="A5187" s="5">
        <v>5128</v>
      </c>
      <c r="B5187" s="924"/>
      <c r="D5187" s="2" t="str">
        <f t="shared" si="80"/>
        <v>OK</v>
      </c>
    </row>
    <row r="5188" spans="1:5">
      <c r="A5188" s="5">
        <v>5129</v>
      </c>
      <c r="B5188" s="924"/>
      <c r="D5188" s="2" t="str">
        <f t="shared" si="80"/>
        <v>OK</v>
      </c>
    </row>
    <row r="5189" spans="1:5">
      <c r="A5189" s="5">
        <v>5130</v>
      </c>
      <c r="B5189" s="924"/>
      <c r="D5189" s="2" t="str">
        <f t="shared" si="80"/>
        <v>OK</v>
      </c>
    </row>
    <row r="5190" spans="1:5">
      <c r="A5190" s="5">
        <v>5131</v>
      </c>
      <c r="B5190" s="924"/>
      <c r="D5190" s="2" t="str">
        <f t="shared" si="80"/>
        <v>OK</v>
      </c>
    </row>
    <row r="5191" spans="1:5">
      <c r="A5191" s="5">
        <v>5132</v>
      </c>
      <c r="B5191" s="924"/>
      <c r="D5191" s="2" t="str">
        <f t="shared" si="80"/>
        <v>OK</v>
      </c>
    </row>
    <row r="5192" spans="1:5">
      <c r="A5192">
        <v>5133</v>
      </c>
      <c r="B5192" s="924">
        <f>'Revenues 10-15'!C160</f>
        <v>0</v>
      </c>
      <c r="D5192" s="2" t="str">
        <f t="shared" si="80"/>
        <v>Error?</v>
      </c>
    </row>
    <row r="5193" spans="1:5">
      <c r="A5193" s="5">
        <v>5134</v>
      </c>
      <c r="B5193" s="924"/>
      <c r="D5193" s="2" t="str">
        <f t="shared" si="80"/>
        <v>OK</v>
      </c>
    </row>
    <row r="5194" spans="1:5">
      <c r="A5194">
        <v>5135</v>
      </c>
      <c r="B5194" s="924">
        <f>'Revenues 10-15'!C161</f>
        <v>175468</v>
      </c>
      <c r="D5194" s="2" t="str">
        <f t="shared" si="80"/>
        <v>Error?</v>
      </c>
    </row>
    <row r="5195" spans="1:5">
      <c r="A5195" s="5">
        <v>5136</v>
      </c>
      <c r="B5195" s="924"/>
      <c r="D5195" s="2" t="str">
        <f t="shared" si="80"/>
        <v>OK</v>
      </c>
    </row>
    <row r="5196" spans="1:5">
      <c r="A5196" s="5">
        <v>5137</v>
      </c>
      <c r="B5196" s="924"/>
      <c r="D5196" s="2" t="str">
        <f t="shared" si="80"/>
        <v>OK</v>
      </c>
    </row>
    <row r="5197" spans="1:5">
      <c r="A5197" s="5">
        <v>5138</v>
      </c>
      <c r="B5197" s="924"/>
      <c r="D5197" s="2" t="str">
        <f t="shared" si="80"/>
        <v>OK</v>
      </c>
      <c r="E5197" s="4" t="s">
        <v>1397</v>
      </c>
    </row>
    <row r="5198" spans="1:5">
      <c r="A5198" s="5">
        <v>5139</v>
      </c>
      <c r="B5198" s="924"/>
      <c r="D5198" s="2" t="str">
        <f t="shared" si="80"/>
        <v>OK</v>
      </c>
      <c r="E5198" s="4" t="s">
        <v>1397</v>
      </c>
    </row>
    <row r="5199" spans="1:5">
      <c r="A5199" s="5">
        <v>5140</v>
      </c>
      <c r="B5199" s="924"/>
      <c r="D5199" s="2" t="str">
        <f t="shared" si="80"/>
        <v>OK</v>
      </c>
    </row>
    <row r="5200" spans="1:5">
      <c r="A5200" s="5">
        <v>5141</v>
      </c>
      <c r="B5200" s="924"/>
      <c r="D5200" s="2" t="str">
        <f t="shared" si="80"/>
        <v>OK</v>
      </c>
    </row>
    <row r="5201" spans="1:4">
      <c r="A5201" s="5">
        <v>5142</v>
      </c>
      <c r="B5201" s="924"/>
      <c r="D5201" s="2" t="str">
        <f t="shared" si="80"/>
        <v>OK</v>
      </c>
    </row>
    <row r="5202" spans="1:4">
      <c r="A5202" s="5">
        <v>5143</v>
      </c>
      <c r="B5202" s="924"/>
      <c r="D5202" s="2" t="str">
        <f t="shared" si="80"/>
        <v>OK</v>
      </c>
    </row>
    <row r="5203" spans="1:4">
      <c r="A5203" s="5">
        <v>5144</v>
      </c>
      <c r="B5203" s="924"/>
      <c r="D5203" s="2" t="str">
        <f t="shared" si="80"/>
        <v>OK</v>
      </c>
    </row>
    <row r="5204" spans="1:4">
      <c r="A5204" s="5">
        <v>5145</v>
      </c>
      <c r="B5204" s="924"/>
      <c r="D5204" s="2" t="str">
        <f t="shared" si="80"/>
        <v>OK</v>
      </c>
    </row>
    <row r="5205" spans="1:4">
      <c r="A5205" s="5">
        <v>5146</v>
      </c>
      <c r="B5205" s="924"/>
      <c r="D5205" s="2" t="str">
        <f t="shared" si="80"/>
        <v>OK</v>
      </c>
    </row>
    <row r="5206" spans="1:4">
      <c r="A5206" s="5">
        <v>5147</v>
      </c>
      <c r="B5206" s="924"/>
      <c r="D5206" s="2" t="str">
        <f t="shared" si="80"/>
        <v>OK</v>
      </c>
    </row>
    <row r="5207" spans="1:4">
      <c r="A5207" s="5">
        <v>5148</v>
      </c>
      <c r="B5207" s="924"/>
      <c r="D5207" s="2" t="str">
        <f t="shared" si="80"/>
        <v>OK</v>
      </c>
    </row>
    <row r="5208" spans="1:4">
      <c r="A5208" s="5">
        <v>5149</v>
      </c>
      <c r="B5208" s="924"/>
      <c r="D5208" s="2" t="str">
        <f t="shared" si="80"/>
        <v>OK</v>
      </c>
    </row>
    <row r="5209" spans="1:4">
      <c r="A5209" s="5">
        <v>5150</v>
      </c>
      <c r="B5209" s="924"/>
      <c r="D5209" s="2" t="str">
        <f t="shared" si="80"/>
        <v>OK</v>
      </c>
    </row>
    <row r="5210" spans="1:4">
      <c r="A5210" s="5">
        <v>5151</v>
      </c>
      <c r="B5210" s="924"/>
      <c r="D5210" s="2" t="str">
        <f t="shared" si="80"/>
        <v>OK</v>
      </c>
    </row>
    <row r="5211" spans="1:4">
      <c r="A5211" s="5">
        <v>5152</v>
      </c>
      <c r="B5211" s="924"/>
      <c r="D5211" s="2" t="str">
        <f t="shared" si="80"/>
        <v>OK</v>
      </c>
    </row>
    <row r="5212" spans="1:4">
      <c r="A5212">
        <v>5153</v>
      </c>
      <c r="B5212" s="924">
        <f>'Revenues 10-15'!C171</f>
        <v>423141</v>
      </c>
      <c r="D5212" s="2" t="str">
        <f t="shared" si="80"/>
        <v>Error?</v>
      </c>
    </row>
    <row r="5213" spans="1:4">
      <c r="A5213" s="5">
        <v>5154</v>
      </c>
      <c r="B5213" s="924"/>
      <c r="D5213" s="2" t="str">
        <f t="shared" si="80"/>
        <v>OK</v>
      </c>
    </row>
    <row r="5214" spans="1:4">
      <c r="A5214" s="5">
        <v>5155</v>
      </c>
      <c r="B5214" s="924"/>
      <c r="C5214" s="2" t="s">
        <v>512</v>
      </c>
      <c r="D5214" s="2" t="str">
        <f t="shared" si="80"/>
        <v>OK</v>
      </c>
    </row>
    <row r="5215" spans="1:4">
      <c r="A5215" s="5">
        <v>5156</v>
      </c>
      <c r="B5215" s="924"/>
      <c r="D5215" s="2" t="str">
        <f t="shared" si="80"/>
        <v>OK</v>
      </c>
    </row>
    <row r="5216" spans="1:4">
      <c r="A5216" s="5">
        <v>5157</v>
      </c>
      <c r="B5216" s="924"/>
      <c r="D5216" s="2" t="str">
        <f t="shared" si="80"/>
        <v>OK</v>
      </c>
    </row>
    <row r="5217" spans="1:4">
      <c r="A5217" s="5">
        <v>5158</v>
      </c>
      <c r="B5217" s="924"/>
      <c r="D5217" s="2" t="str">
        <f t="shared" si="80"/>
        <v>OK</v>
      </c>
    </row>
    <row r="5218" spans="1:4">
      <c r="A5218" s="5">
        <v>5159</v>
      </c>
      <c r="B5218" s="924"/>
      <c r="D5218" s="2" t="str">
        <f t="shared" si="80"/>
        <v>OK</v>
      </c>
    </row>
    <row r="5219" spans="1:4">
      <c r="A5219" s="5">
        <v>5160</v>
      </c>
      <c r="B5219" s="924"/>
      <c r="D5219" s="2" t="str">
        <f t="shared" si="80"/>
        <v>OK</v>
      </c>
    </row>
    <row r="5220" spans="1:4">
      <c r="A5220" s="5">
        <v>5161</v>
      </c>
      <c r="B5220" s="924"/>
      <c r="D5220" s="2" t="str">
        <f t="shared" si="80"/>
        <v>OK</v>
      </c>
    </row>
    <row r="5221" spans="1:4">
      <c r="A5221">
        <v>5162</v>
      </c>
      <c r="B5221" s="924">
        <f>'Revenues 10-15'!C172</f>
        <v>1772507</v>
      </c>
      <c r="D5221" s="2" t="str">
        <f t="shared" si="80"/>
        <v>Error?</v>
      </c>
    </row>
    <row r="5222" spans="1:4">
      <c r="A5222">
        <v>5163</v>
      </c>
      <c r="B5222" s="924">
        <f>'Revenues 10-15'!C175</f>
        <v>0</v>
      </c>
      <c r="D5222" s="2" t="str">
        <f t="shared" si="80"/>
        <v>Error?</v>
      </c>
    </row>
    <row r="5223" spans="1:4">
      <c r="A5223">
        <v>5164</v>
      </c>
      <c r="B5223" s="924">
        <f>'Revenues 10-15'!C177</f>
        <v>0</v>
      </c>
      <c r="C5223" s="2" t="s">
        <v>512</v>
      </c>
      <c r="D5223" s="2" t="str">
        <f t="shared" si="80"/>
        <v>Error?</v>
      </c>
    </row>
    <row r="5224" spans="1:4">
      <c r="A5224" s="5">
        <v>5165</v>
      </c>
      <c r="B5224" s="924"/>
      <c r="D5224" s="2" t="str">
        <f t="shared" si="80"/>
        <v>OK</v>
      </c>
    </row>
    <row r="5225" spans="1:4">
      <c r="A5225" s="5">
        <v>5166</v>
      </c>
      <c r="B5225" s="924"/>
      <c r="C5225" s="2" t="s">
        <v>512</v>
      </c>
      <c r="D5225" s="2" t="str">
        <f t="shared" si="80"/>
        <v>OK</v>
      </c>
    </row>
    <row r="5226" spans="1:4">
      <c r="A5226" s="5">
        <v>5167</v>
      </c>
      <c r="B5226" s="924"/>
      <c r="D5226" s="2" t="str">
        <f t="shared" si="80"/>
        <v>OK</v>
      </c>
    </row>
    <row r="5227" spans="1:4">
      <c r="A5227" s="5">
        <v>5168</v>
      </c>
      <c r="B5227" s="924"/>
      <c r="D5227" s="2" t="str">
        <f t="shared" si="80"/>
        <v>OK</v>
      </c>
    </row>
    <row r="5228" spans="1:4">
      <c r="A5228">
        <v>5169</v>
      </c>
      <c r="B5228" s="924">
        <f>'Revenues 10-15'!C179</f>
        <v>0</v>
      </c>
      <c r="D5228" s="2" t="str">
        <f t="shared" si="80"/>
        <v>Error?</v>
      </c>
    </row>
    <row r="5229" spans="1:4">
      <c r="A5229">
        <v>5170</v>
      </c>
      <c r="B5229" s="924">
        <f>'Revenues 10-15'!C180</f>
        <v>0</v>
      </c>
      <c r="D5229" s="2" t="str">
        <f t="shared" si="80"/>
        <v>Error?</v>
      </c>
    </row>
    <row r="5230" spans="1:4">
      <c r="A5230">
        <v>5171</v>
      </c>
      <c r="B5230" s="924">
        <f>'Revenues 10-15'!C183</f>
        <v>0</v>
      </c>
      <c r="D5230" s="2" t="str">
        <f t="shared" si="80"/>
        <v>Error?</v>
      </c>
    </row>
    <row r="5231" spans="1:4">
      <c r="A5231">
        <v>5172</v>
      </c>
      <c r="B5231" s="924">
        <f>'Revenues 10-15'!C186</f>
        <v>0</v>
      </c>
      <c r="D5231" s="2" t="str">
        <f t="shared" si="80"/>
        <v>Error?</v>
      </c>
    </row>
    <row r="5232" spans="1:4">
      <c r="A5232" s="5">
        <v>5173</v>
      </c>
      <c r="B5232" s="924"/>
      <c r="C5232" s="2" t="s">
        <v>512</v>
      </c>
      <c r="D5232" s="2" t="str">
        <f t="shared" si="80"/>
        <v>OK</v>
      </c>
    </row>
    <row r="5233" spans="1:4">
      <c r="A5233" s="5">
        <v>5174</v>
      </c>
      <c r="B5233" s="924"/>
      <c r="D5233" s="2" t="str">
        <f t="shared" si="80"/>
        <v>OK</v>
      </c>
    </row>
    <row r="5234" spans="1:4">
      <c r="A5234" s="5">
        <v>5175</v>
      </c>
      <c r="B5234" s="924"/>
      <c r="D5234" s="2" t="str">
        <f t="shared" si="80"/>
        <v>OK</v>
      </c>
    </row>
    <row r="5235" spans="1:4">
      <c r="A5235" s="5">
        <v>5176</v>
      </c>
      <c r="B5235" s="924"/>
      <c r="D5235" s="2" t="str">
        <f t="shared" si="80"/>
        <v>OK</v>
      </c>
    </row>
    <row r="5236" spans="1:4">
      <c r="A5236" s="5">
        <v>5177</v>
      </c>
      <c r="B5236" s="924"/>
      <c r="D5236" s="2" t="str">
        <f t="shared" si="80"/>
        <v>OK</v>
      </c>
    </row>
    <row r="5237" spans="1:4">
      <c r="A5237">
        <v>5178</v>
      </c>
      <c r="B5237" s="924">
        <f>'Revenues 10-15'!C193</f>
        <v>733718</v>
      </c>
      <c r="D5237" s="2" t="str">
        <f t="shared" si="80"/>
        <v>Error?</v>
      </c>
    </row>
    <row r="5238" spans="1:4">
      <c r="A5238">
        <v>5179</v>
      </c>
      <c r="B5238" s="924">
        <f>'Revenues 10-15'!C194</f>
        <v>2767</v>
      </c>
      <c r="D5238" s="2" t="str">
        <f t="shared" si="80"/>
        <v>Error?</v>
      </c>
    </row>
    <row r="5239" spans="1:4">
      <c r="A5239">
        <v>5180</v>
      </c>
      <c r="B5239" s="924">
        <f>'Revenues 10-15'!C195</f>
        <v>86284</v>
      </c>
      <c r="D5239" s="2" t="str">
        <f t="shared" si="80"/>
        <v>Error?</v>
      </c>
    </row>
    <row r="5240" spans="1:4">
      <c r="A5240">
        <v>5181</v>
      </c>
      <c r="B5240" s="924">
        <f>'Revenues 10-15'!C196</f>
        <v>0</v>
      </c>
      <c r="D5240" s="2" t="str">
        <f t="shared" si="80"/>
        <v>Error?</v>
      </c>
    </row>
    <row r="5241" spans="1:4">
      <c r="A5241">
        <v>5182</v>
      </c>
      <c r="B5241" s="924">
        <f>'Revenues 10-15'!C197</f>
        <v>0</v>
      </c>
      <c r="D5241" s="2" t="str">
        <f t="shared" si="80"/>
        <v>Error?</v>
      </c>
    </row>
    <row r="5242" spans="1:4">
      <c r="A5242" s="5">
        <v>5183</v>
      </c>
      <c r="B5242" s="924"/>
      <c r="D5242" s="2" t="str">
        <f t="shared" si="80"/>
        <v>OK</v>
      </c>
    </row>
    <row r="5243" spans="1:4">
      <c r="A5243" s="5">
        <v>5184</v>
      </c>
      <c r="B5243" s="924"/>
      <c r="D5243" s="2" t="str">
        <f t="shared" si="80"/>
        <v>OK</v>
      </c>
    </row>
    <row r="5244" spans="1:4">
      <c r="A5244">
        <v>5185</v>
      </c>
      <c r="B5244" s="924">
        <f>'Revenues 10-15'!C200</f>
        <v>822769</v>
      </c>
      <c r="D5244" s="2" t="str">
        <f t="shared" si="80"/>
        <v>Error?</v>
      </c>
    </row>
    <row r="5245" spans="1:4">
      <c r="A5245">
        <v>5186</v>
      </c>
      <c r="B5245" s="924">
        <f>'Revenues 10-15'!C202</f>
        <v>191186</v>
      </c>
      <c r="D5245" s="2" t="str">
        <f t="shared" ref="D5245:D5308" si="81">IF(ISBLANK(B5245),"OK",IF(A5245-B5245=0,"OK","Error?"))</f>
        <v>Error?</v>
      </c>
    </row>
    <row r="5246" spans="1:4">
      <c r="A5246">
        <v>5187</v>
      </c>
      <c r="B5246" s="924">
        <f>'Revenues 10-15'!C203</f>
        <v>0</v>
      </c>
      <c r="C5246" s="2" t="s">
        <v>512</v>
      </c>
      <c r="D5246" s="2" t="str">
        <f t="shared" si="81"/>
        <v>Error?</v>
      </c>
    </row>
    <row r="5247" spans="1:4">
      <c r="A5247" s="5">
        <v>5188</v>
      </c>
      <c r="B5247" s="924"/>
      <c r="D5247" s="2" t="str">
        <f t="shared" si="81"/>
        <v>OK</v>
      </c>
    </row>
    <row r="5248" spans="1:4">
      <c r="A5248" s="5">
        <v>5189</v>
      </c>
      <c r="B5248" s="924"/>
      <c r="D5248" s="2" t="str">
        <f t="shared" si="81"/>
        <v>OK</v>
      </c>
    </row>
    <row r="5249" spans="1:5">
      <c r="A5249" s="5">
        <v>5190</v>
      </c>
      <c r="B5249" s="924"/>
      <c r="D5249" s="2" t="str">
        <f t="shared" si="81"/>
        <v>OK</v>
      </c>
    </row>
    <row r="5250" spans="1:5">
      <c r="A5250" s="5">
        <v>5191</v>
      </c>
      <c r="B5250" s="924"/>
      <c r="D5250" s="2" t="str">
        <f t="shared" si="81"/>
        <v>OK</v>
      </c>
    </row>
    <row r="5251" spans="1:5">
      <c r="A5251" s="5">
        <v>5192</v>
      </c>
      <c r="B5251" s="924"/>
      <c r="D5251" s="2" t="str">
        <f t="shared" si="81"/>
        <v>OK</v>
      </c>
    </row>
    <row r="5252" spans="1:5">
      <c r="A5252" s="5">
        <v>5193</v>
      </c>
      <c r="B5252" s="924"/>
      <c r="D5252" s="2" t="str">
        <f t="shared" si="81"/>
        <v>OK</v>
      </c>
      <c r="E5252" s="4" t="s">
        <v>1397</v>
      </c>
    </row>
    <row r="5253" spans="1:5">
      <c r="A5253">
        <v>5194</v>
      </c>
      <c r="B5253" s="924">
        <f>'Revenues 10-15'!C204</f>
        <v>0</v>
      </c>
      <c r="D5253" s="2" t="str">
        <f t="shared" si="81"/>
        <v>Error?</v>
      </c>
    </row>
    <row r="5254" spans="1:5">
      <c r="A5254">
        <v>5195</v>
      </c>
      <c r="B5254" s="924">
        <f>'Revenues 10-15'!C208</f>
        <v>702</v>
      </c>
      <c r="D5254" s="2" t="str">
        <f t="shared" si="81"/>
        <v>Error?</v>
      </c>
    </row>
    <row r="5255" spans="1:5">
      <c r="A5255" s="5">
        <v>5196</v>
      </c>
      <c r="B5255" s="924"/>
      <c r="D5255" s="2" t="str">
        <f t="shared" si="81"/>
        <v>OK</v>
      </c>
    </row>
    <row r="5256" spans="1:5">
      <c r="A5256" s="5">
        <v>5197</v>
      </c>
      <c r="B5256" s="924"/>
      <c r="D5256" s="2" t="str">
        <f t="shared" si="81"/>
        <v>OK</v>
      </c>
    </row>
    <row r="5257" spans="1:5">
      <c r="A5257" s="5">
        <v>5198</v>
      </c>
      <c r="B5257" s="924"/>
      <c r="D5257" s="2" t="str">
        <f t="shared" si="81"/>
        <v>OK</v>
      </c>
    </row>
    <row r="5258" spans="1:5">
      <c r="A5258">
        <v>5199</v>
      </c>
      <c r="B5258" s="924">
        <f>'Revenues 10-15'!C206</f>
        <v>191186</v>
      </c>
      <c r="D5258" s="2" t="str">
        <f t="shared" si="81"/>
        <v>Error?</v>
      </c>
    </row>
    <row r="5259" spans="1:5">
      <c r="A5259" s="5">
        <v>5200</v>
      </c>
      <c r="B5259" s="924"/>
      <c r="D5259" s="2" t="str">
        <f t="shared" si="81"/>
        <v>OK</v>
      </c>
    </row>
    <row r="5260" spans="1:5">
      <c r="A5260" s="5">
        <v>5201</v>
      </c>
      <c r="B5260" s="924"/>
      <c r="C5260" s="2" t="s">
        <v>512</v>
      </c>
      <c r="D5260" s="2" t="str">
        <f t="shared" si="81"/>
        <v>OK</v>
      </c>
    </row>
    <row r="5261" spans="1:5">
      <c r="A5261" s="5">
        <v>5202</v>
      </c>
      <c r="B5261" s="924"/>
      <c r="D5261" s="2" t="str">
        <f t="shared" si="81"/>
        <v>OK</v>
      </c>
    </row>
    <row r="5262" spans="1:5">
      <c r="A5262" s="5">
        <v>5203</v>
      </c>
      <c r="B5262" s="924"/>
      <c r="D5262" s="2" t="str">
        <f t="shared" si="81"/>
        <v>OK</v>
      </c>
    </row>
    <row r="5263" spans="1:5">
      <c r="A5263" s="5">
        <v>5204</v>
      </c>
      <c r="B5263" s="924"/>
      <c r="D5263" s="2" t="str">
        <f t="shared" si="81"/>
        <v>OK</v>
      </c>
    </row>
    <row r="5264" spans="1:5">
      <c r="A5264" s="5">
        <v>5205</v>
      </c>
      <c r="B5264" s="924"/>
      <c r="D5264" s="2" t="str">
        <f t="shared" si="81"/>
        <v>OK</v>
      </c>
    </row>
    <row r="5265" spans="1:4">
      <c r="A5265" s="5">
        <v>5206</v>
      </c>
      <c r="B5265" s="924"/>
      <c r="D5265" s="2" t="str">
        <f t="shared" si="81"/>
        <v>OK</v>
      </c>
    </row>
    <row r="5266" spans="1:4">
      <c r="A5266" s="5">
        <v>5207</v>
      </c>
      <c r="B5266" s="924"/>
      <c r="D5266" s="2" t="str">
        <f t="shared" si="81"/>
        <v>OK</v>
      </c>
    </row>
    <row r="5267" spans="1:4">
      <c r="A5267" s="5">
        <v>5208</v>
      </c>
      <c r="B5267" s="924"/>
      <c r="D5267" s="2" t="str">
        <f t="shared" si="81"/>
        <v>OK</v>
      </c>
    </row>
    <row r="5268" spans="1:4">
      <c r="A5268" s="5">
        <v>5209</v>
      </c>
      <c r="B5268" s="924"/>
      <c r="D5268" s="2" t="str">
        <f t="shared" si="81"/>
        <v>OK</v>
      </c>
    </row>
    <row r="5269" spans="1:4">
      <c r="A5269" s="5">
        <v>5210</v>
      </c>
      <c r="B5269" s="924"/>
      <c r="D5269" s="2" t="str">
        <f t="shared" si="81"/>
        <v>OK</v>
      </c>
    </row>
    <row r="5270" spans="1:4">
      <c r="A5270" s="5">
        <v>5211</v>
      </c>
      <c r="B5270" s="924"/>
      <c r="D5270" s="2" t="str">
        <f t="shared" si="81"/>
        <v>OK</v>
      </c>
    </row>
    <row r="5271" spans="1:4">
      <c r="A5271" s="5">
        <v>5212</v>
      </c>
      <c r="B5271" s="924"/>
      <c r="D5271" s="2" t="str">
        <f t="shared" si="81"/>
        <v>OK</v>
      </c>
    </row>
    <row r="5272" spans="1:4">
      <c r="A5272">
        <v>5213</v>
      </c>
      <c r="B5272" s="924">
        <f>'Revenues 10-15'!C213</f>
        <v>10828</v>
      </c>
      <c r="D5272" s="2" t="str">
        <f t="shared" si="81"/>
        <v>Error?</v>
      </c>
    </row>
    <row r="5273" spans="1:4">
      <c r="A5273">
        <v>5214</v>
      </c>
      <c r="B5273" s="924">
        <f>'Revenues 10-15'!C214</f>
        <v>0</v>
      </c>
      <c r="D5273" s="2" t="str">
        <f t="shared" si="81"/>
        <v>Error?</v>
      </c>
    </row>
    <row r="5274" spans="1:4">
      <c r="A5274" s="5">
        <v>5215</v>
      </c>
      <c r="B5274" s="924"/>
      <c r="D5274" s="2" t="str">
        <f t="shared" si="81"/>
        <v>OK</v>
      </c>
    </row>
    <row r="5275" spans="1:4">
      <c r="A5275" s="5">
        <v>5216</v>
      </c>
      <c r="B5275" s="924"/>
      <c r="D5275" s="2" t="str">
        <f t="shared" si="81"/>
        <v>OK</v>
      </c>
    </row>
    <row r="5276" spans="1:4">
      <c r="A5276">
        <v>5217</v>
      </c>
      <c r="B5276" s="924">
        <f>'Revenues 10-15'!C215</f>
        <v>436000</v>
      </c>
      <c r="D5276" s="2" t="str">
        <f t="shared" si="81"/>
        <v>Error?</v>
      </c>
    </row>
    <row r="5277" spans="1:4">
      <c r="A5277">
        <v>5218</v>
      </c>
      <c r="B5277" s="924">
        <f>'Revenues 10-15'!C216</f>
        <v>0</v>
      </c>
      <c r="D5277" s="2" t="str">
        <f t="shared" si="81"/>
        <v>Error?</v>
      </c>
    </row>
    <row r="5278" spans="1:4">
      <c r="A5278">
        <v>5219</v>
      </c>
      <c r="B5278" s="924">
        <f>'Revenues 10-15'!C217</f>
        <v>0</v>
      </c>
      <c r="D5278" s="2" t="str">
        <f t="shared" si="81"/>
        <v>Error?</v>
      </c>
    </row>
    <row r="5279" spans="1:4">
      <c r="A5279" s="5">
        <v>5220</v>
      </c>
      <c r="B5279" s="924"/>
      <c r="D5279" s="2" t="str">
        <f t="shared" si="81"/>
        <v>OK</v>
      </c>
    </row>
    <row r="5280" spans="1:4">
      <c r="A5280" s="5">
        <v>5221</v>
      </c>
      <c r="B5280" s="924"/>
      <c r="D5280" s="2" t="str">
        <f t="shared" si="81"/>
        <v>OK</v>
      </c>
    </row>
    <row r="5281" spans="1:4">
      <c r="A5281" s="5">
        <v>5222</v>
      </c>
      <c r="B5281" s="924"/>
      <c r="D5281" s="2" t="str">
        <f t="shared" si="81"/>
        <v>OK</v>
      </c>
    </row>
    <row r="5282" spans="1:4">
      <c r="A5282" s="5">
        <v>5223</v>
      </c>
      <c r="B5282" s="924"/>
      <c r="D5282" s="2" t="str">
        <f t="shared" si="81"/>
        <v>OK</v>
      </c>
    </row>
    <row r="5283" spans="1:4">
      <c r="A5283" s="5">
        <v>5224</v>
      </c>
      <c r="B5283" s="924"/>
      <c r="D5283" s="2" t="str">
        <f t="shared" si="81"/>
        <v>OK</v>
      </c>
    </row>
    <row r="5284" spans="1:4">
      <c r="A5284">
        <v>5225</v>
      </c>
      <c r="B5284" s="924">
        <f>'Revenues 10-15'!C219</f>
        <v>446828</v>
      </c>
      <c r="D5284" s="2" t="str">
        <f t="shared" si="81"/>
        <v>Error?</v>
      </c>
    </row>
    <row r="5285" spans="1:4">
      <c r="A5285" s="5">
        <v>5226</v>
      </c>
      <c r="B5285" s="924"/>
      <c r="D5285" s="2" t="str">
        <f t="shared" si="81"/>
        <v>OK</v>
      </c>
    </row>
    <row r="5286" spans="1:4">
      <c r="A5286" s="5">
        <v>5227</v>
      </c>
      <c r="B5286" s="924"/>
      <c r="C5286" s="2" t="s">
        <v>512</v>
      </c>
      <c r="D5286" s="2" t="str">
        <f t="shared" si="81"/>
        <v>OK</v>
      </c>
    </row>
    <row r="5287" spans="1:4">
      <c r="A5287" s="5">
        <v>5228</v>
      </c>
      <c r="B5287" s="924"/>
      <c r="D5287" s="2" t="str">
        <f t="shared" si="81"/>
        <v>OK</v>
      </c>
    </row>
    <row r="5288" spans="1:4">
      <c r="A5288" s="5">
        <v>5229</v>
      </c>
      <c r="B5288" s="924"/>
      <c r="D5288" s="2" t="str">
        <f t="shared" si="81"/>
        <v>OK</v>
      </c>
    </row>
    <row r="5289" spans="1:4">
      <c r="A5289" s="5">
        <v>5230</v>
      </c>
      <c r="B5289" s="924"/>
      <c r="D5289" s="2" t="str">
        <f t="shared" si="81"/>
        <v>OK</v>
      </c>
    </row>
    <row r="5290" spans="1:4">
      <c r="A5290" s="5">
        <v>5231</v>
      </c>
      <c r="B5290" s="924"/>
      <c r="D5290" s="2" t="str">
        <f t="shared" si="81"/>
        <v>OK</v>
      </c>
    </row>
    <row r="5291" spans="1:4">
      <c r="A5291" s="5">
        <v>5232</v>
      </c>
      <c r="B5291" s="924"/>
      <c r="D5291" s="2" t="str">
        <f t="shared" si="81"/>
        <v>OK</v>
      </c>
    </row>
    <row r="5292" spans="1:4">
      <c r="A5292" s="5">
        <v>5233</v>
      </c>
      <c r="B5292" s="924"/>
      <c r="D5292" s="2" t="str">
        <f t="shared" si="81"/>
        <v>OK</v>
      </c>
    </row>
    <row r="5293" spans="1:4">
      <c r="A5293" s="5">
        <v>5234</v>
      </c>
      <c r="B5293" s="924"/>
      <c r="D5293" s="2" t="str">
        <f t="shared" si="81"/>
        <v>OK</v>
      </c>
    </row>
    <row r="5294" spans="1:4">
      <c r="A5294" s="5">
        <v>5235</v>
      </c>
      <c r="B5294" s="924"/>
      <c r="D5294" s="2" t="str">
        <f t="shared" si="81"/>
        <v>OK</v>
      </c>
    </row>
    <row r="5295" spans="1:4">
      <c r="A5295" s="5">
        <v>5236</v>
      </c>
      <c r="B5295" s="924"/>
      <c r="D5295" s="2" t="str">
        <f t="shared" si="81"/>
        <v>OK</v>
      </c>
    </row>
    <row r="5296" spans="1:4">
      <c r="A5296" s="5">
        <v>5237</v>
      </c>
      <c r="B5296" s="924"/>
      <c r="D5296" s="2" t="str">
        <f t="shared" si="81"/>
        <v>OK</v>
      </c>
    </row>
    <row r="5297" spans="1:5">
      <c r="A5297" s="5">
        <v>5238</v>
      </c>
      <c r="B5297" s="924"/>
      <c r="D5297" s="2" t="str">
        <f t="shared" si="81"/>
        <v>OK</v>
      </c>
    </row>
    <row r="5298" spans="1:5">
      <c r="A5298" s="5">
        <v>5239</v>
      </c>
      <c r="B5298" s="924"/>
      <c r="D5298" s="2" t="str">
        <f t="shared" si="81"/>
        <v>OK</v>
      </c>
    </row>
    <row r="5299" spans="1:5">
      <c r="A5299">
        <v>5240</v>
      </c>
      <c r="B5299" s="924">
        <f>'Revenues 10-15'!C221</f>
        <v>0</v>
      </c>
      <c r="D5299" s="2" t="str">
        <f t="shared" si="81"/>
        <v>Error?</v>
      </c>
    </row>
    <row r="5300" spans="1:5">
      <c r="A5300" s="5">
        <v>5241</v>
      </c>
      <c r="B5300" s="924"/>
      <c r="D5300" s="2" t="str">
        <f t="shared" si="81"/>
        <v>OK</v>
      </c>
    </row>
    <row r="5301" spans="1:5">
      <c r="A5301" s="5">
        <v>5242</v>
      </c>
      <c r="B5301" s="924"/>
      <c r="D5301" s="2" t="str">
        <f t="shared" si="81"/>
        <v>OK</v>
      </c>
    </row>
    <row r="5302" spans="1:5">
      <c r="A5302">
        <v>5243</v>
      </c>
      <c r="B5302" s="924">
        <f>'Revenues 10-15'!C223</f>
        <v>0</v>
      </c>
      <c r="D5302" s="2" t="str">
        <f t="shared" si="81"/>
        <v>Error?</v>
      </c>
    </row>
    <row r="5303" spans="1:5">
      <c r="A5303" s="5">
        <v>5244</v>
      </c>
      <c r="B5303" s="924"/>
      <c r="D5303" s="2" t="str">
        <f t="shared" si="81"/>
        <v>OK</v>
      </c>
    </row>
    <row r="5304" spans="1:5">
      <c r="A5304" s="5">
        <v>5245</v>
      </c>
      <c r="B5304" s="924"/>
      <c r="C5304" s="2" t="s">
        <v>512</v>
      </c>
      <c r="D5304" s="2" t="str">
        <f t="shared" si="81"/>
        <v>OK</v>
      </c>
    </row>
    <row r="5305" spans="1:5">
      <c r="A5305" s="5">
        <v>5246</v>
      </c>
      <c r="B5305" s="924"/>
      <c r="D5305" s="2" t="str">
        <f t="shared" si="81"/>
        <v>OK</v>
      </c>
    </row>
    <row r="5306" spans="1:5">
      <c r="A5306" s="5">
        <v>5247</v>
      </c>
      <c r="B5306" s="924"/>
      <c r="D5306" s="2" t="str">
        <f t="shared" si="81"/>
        <v>OK</v>
      </c>
    </row>
    <row r="5307" spans="1:5">
      <c r="A5307" s="5">
        <v>5248</v>
      </c>
      <c r="B5307" s="924"/>
      <c r="D5307" s="2" t="str">
        <f t="shared" si="81"/>
        <v>OK</v>
      </c>
    </row>
    <row r="5308" spans="1:5">
      <c r="A5308">
        <v>5249</v>
      </c>
      <c r="B5308" s="924">
        <f>'Revenues 10-15'!C224</f>
        <v>0</v>
      </c>
      <c r="D5308" s="2" t="str">
        <f t="shared" si="81"/>
        <v>Error?</v>
      </c>
    </row>
    <row r="5309" spans="1:5">
      <c r="A5309" s="5">
        <v>5250</v>
      </c>
      <c r="B5309" s="924"/>
      <c r="D5309" s="2" t="str">
        <f t="shared" ref="D5309:D5372" si="82">IF(ISBLANK(B5309),"OK",IF(A5309-B5309=0,"OK","Error?"))</f>
        <v>OK</v>
      </c>
    </row>
    <row r="5310" spans="1:5">
      <c r="A5310">
        <v>5251</v>
      </c>
      <c r="B5310" s="924">
        <f>'Revenues 10-15'!C257</f>
        <v>0</v>
      </c>
      <c r="D5310" s="2" t="str">
        <f t="shared" si="82"/>
        <v>Error?</v>
      </c>
    </row>
    <row r="5311" spans="1:5">
      <c r="A5311" s="5">
        <v>5252</v>
      </c>
      <c r="B5311" s="924"/>
      <c r="D5311" s="2" t="str">
        <f t="shared" si="82"/>
        <v>OK</v>
      </c>
      <c r="E5311" s="4" t="s">
        <v>1397</v>
      </c>
    </row>
    <row r="5312" spans="1:5">
      <c r="A5312" s="5">
        <v>5253</v>
      </c>
      <c r="B5312" s="924"/>
      <c r="D5312" s="2" t="str">
        <f t="shared" si="82"/>
        <v>OK</v>
      </c>
    </row>
    <row r="5313" spans="1:4">
      <c r="A5313">
        <v>5254</v>
      </c>
      <c r="B5313" s="924">
        <f>'Revenues 10-15'!C259</f>
        <v>85253</v>
      </c>
      <c r="D5313" s="2" t="str">
        <f t="shared" si="82"/>
        <v>Error?</v>
      </c>
    </row>
    <row r="5314" spans="1:4">
      <c r="A5314" s="5">
        <v>5255</v>
      </c>
      <c r="B5314" s="924"/>
      <c r="D5314" s="2" t="str">
        <f t="shared" si="82"/>
        <v>OK</v>
      </c>
    </row>
    <row r="5315" spans="1:4">
      <c r="A5315">
        <v>5256</v>
      </c>
      <c r="B5315" s="924">
        <f>'Revenues 10-15'!C260</f>
        <v>0</v>
      </c>
      <c r="D5315" s="2" t="str">
        <f t="shared" si="82"/>
        <v>Error?</v>
      </c>
    </row>
    <row r="5316" spans="1:4">
      <c r="A5316" s="5">
        <v>5257</v>
      </c>
      <c r="B5316" s="924"/>
      <c r="D5316" s="2" t="str">
        <f t="shared" si="82"/>
        <v>OK</v>
      </c>
    </row>
    <row r="5317" spans="1:4">
      <c r="A5317" s="5">
        <v>5258</v>
      </c>
      <c r="B5317" s="924"/>
      <c r="D5317" s="2" t="str">
        <f t="shared" si="82"/>
        <v>OK</v>
      </c>
    </row>
    <row r="5318" spans="1:4">
      <c r="A5318">
        <v>5259</v>
      </c>
      <c r="B5318" s="924">
        <f>'Revenues 10-15'!C268</f>
        <v>2597763</v>
      </c>
      <c r="D5318" s="2" t="str">
        <f t="shared" si="82"/>
        <v>Error?</v>
      </c>
    </row>
    <row r="5319" spans="1:4">
      <c r="A5319" s="5">
        <v>5260</v>
      </c>
      <c r="B5319" s="924"/>
      <c r="D5319" s="2" t="str">
        <f t="shared" si="82"/>
        <v>OK</v>
      </c>
    </row>
    <row r="5320" spans="1:4">
      <c r="A5320" s="5">
        <v>5261</v>
      </c>
      <c r="B5320" s="924"/>
      <c r="C5320" s="2" t="s">
        <v>512</v>
      </c>
      <c r="D5320" s="2" t="str">
        <f t="shared" si="82"/>
        <v>OK</v>
      </c>
    </row>
    <row r="5321" spans="1:4">
      <c r="A5321" s="5">
        <v>5262</v>
      </c>
      <c r="B5321" s="924"/>
      <c r="D5321" s="2" t="str">
        <f t="shared" si="82"/>
        <v>OK</v>
      </c>
    </row>
    <row r="5322" spans="1:4">
      <c r="A5322" s="5">
        <v>5263</v>
      </c>
      <c r="B5322" s="924"/>
      <c r="D5322" s="2" t="str">
        <f t="shared" si="82"/>
        <v>OK</v>
      </c>
    </row>
    <row r="5323" spans="1:4">
      <c r="A5323" s="5">
        <v>5264</v>
      </c>
      <c r="B5323" s="924"/>
      <c r="D5323" s="2" t="str">
        <f t="shared" si="82"/>
        <v>OK</v>
      </c>
    </row>
    <row r="5324" spans="1:4">
      <c r="A5324">
        <v>5265</v>
      </c>
      <c r="B5324" s="924">
        <f>'Revenues 10-15'!C269</f>
        <v>2597763</v>
      </c>
      <c r="D5324" s="2" t="str">
        <f t="shared" si="82"/>
        <v>Error?</v>
      </c>
    </row>
    <row r="5325" spans="1:4">
      <c r="A5325">
        <v>5266</v>
      </c>
      <c r="B5325" s="924">
        <f>'Revenues 10-15'!C270</f>
        <v>26337214</v>
      </c>
      <c r="D5325" s="2" t="str">
        <f t="shared" si="82"/>
        <v>Error?</v>
      </c>
    </row>
    <row r="5326" spans="1:4">
      <c r="A5326">
        <v>5267</v>
      </c>
      <c r="B5326" s="924">
        <f>'Revenues 10-15'!D5</f>
        <v>3833244</v>
      </c>
      <c r="C5326" s="2" t="s">
        <v>512</v>
      </c>
      <c r="D5326" s="2" t="str">
        <f t="shared" si="82"/>
        <v>Error?</v>
      </c>
    </row>
    <row r="5327" spans="1:4">
      <c r="A5327" s="5">
        <v>5268</v>
      </c>
      <c r="B5327" s="924"/>
      <c r="C5327" s="2" t="s">
        <v>512</v>
      </c>
      <c r="D5327" s="2" t="str">
        <f t="shared" si="82"/>
        <v>OK</v>
      </c>
    </row>
    <row r="5328" spans="1:4">
      <c r="A5328">
        <v>5269</v>
      </c>
      <c r="B5328" s="924">
        <f>'Revenues 10-15'!D6</f>
        <v>0</v>
      </c>
      <c r="D5328" s="2" t="str">
        <f t="shared" si="82"/>
        <v>Error?</v>
      </c>
    </row>
    <row r="5329" spans="1:4">
      <c r="A5329">
        <v>5270</v>
      </c>
      <c r="B5329" s="924">
        <f>'Revenues 10-15'!D7</f>
        <v>0</v>
      </c>
      <c r="D5329" s="2" t="str">
        <f t="shared" si="82"/>
        <v>Error?</v>
      </c>
    </row>
    <row r="5330" spans="1:4">
      <c r="A5330">
        <v>5271</v>
      </c>
      <c r="B5330" s="924">
        <f>'Revenues 10-15'!D9</f>
        <v>0</v>
      </c>
      <c r="D5330" s="2" t="str">
        <f t="shared" si="82"/>
        <v>Error?</v>
      </c>
    </row>
    <row r="5331" spans="1:4">
      <c r="A5331">
        <v>5272</v>
      </c>
      <c r="B5331" s="924">
        <f>'Revenues 10-15'!D11</f>
        <v>0</v>
      </c>
      <c r="D5331" s="2" t="str">
        <f t="shared" si="82"/>
        <v>Error?</v>
      </c>
    </row>
    <row r="5332" spans="1:4">
      <c r="A5332">
        <v>5273</v>
      </c>
      <c r="B5332" s="924">
        <f>'Revenues 10-15'!D12</f>
        <v>3833244</v>
      </c>
      <c r="D5332" s="2" t="str">
        <f t="shared" si="82"/>
        <v>Error?</v>
      </c>
    </row>
    <row r="5333" spans="1:4">
      <c r="A5333">
        <v>5274</v>
      </c>
      <c r="B5333" s="924">
        <f>'Revenues 10-15'!D14</f>
        <v>0</v>
      </c>
      <c r="D5333" s="2" t="str">
        <f t="shared" si="82"/>
        <v>Error?</v>
      </c>
    </row>
    <row r="5334" spans="1:4">
      <c r="A5334">
        <v>5275</v>
      </c>
      <c r="B5334" s="924">
        <f>'Revenues 10-15'!D15</f>
        <v>0</v>
      </c>
      <c r="C5334" s="2" t="s">
        <v>512</v>
      </c>
      <c r="D5334" s="2" t="str">
        <f t="shared" si="82"/>
        <v>Error?</v>
      </c>
    </row>
    <row r="5335" spans="1:4">
      <c r="A5335">
        <v>5276</v>
      </c>
      <c r="B5335" s="924">
        <f>'Revenues 10-15'!D16</f>
        <v>0</v>
      </c>
      <c r="D5335" s="2" t="str">
        <f t="shared" si="82"/>
        <v>Error?</v>
      </c>
    </row>
    <row r="5336" spans="1:4">
      <c r="A5336">
        <v>5277</v>
      </c>
      <c r="B5336" s="924">
        <f>'Revenues 10-15'!D17</f>
        <v>0</v>
      </c>
      <c r="D5336" s="2" t="str">
        <f t="shared" si="82"/>
        <v>Error?</v>
      </c>
    </row>
    <row r="5337" spans="1:4">
      <c r="A5337">
        <v>5278</v>
      </c>
      <c r="B5337" s="924">
        <f>'Revenues 10-15'!D18</f>
        <v>0</v>
      </c>
      <c r="D5337" s="2" t="str">
        <f t="shared" si="82"/>
        <v>Error?</v>
      </c>
    </row>
    <row r="5338" spans="1:4">
      <c r="A5338">
        <v>5279</v>
      </c>
      <c r="B5338" s="924">
        <f>'Revenues 10-15'!D65</f>
        <v>0</v>
      </c>
      <c r="D5338" s="2" t="str">
        <f t="shared" si="82"/>
        <v>Error?</v>
      </c>
    </row>
    <row r="5339" spans="1:4">
      <c r="A5339">
        <v>5280</v>
      </c>
      <c r="B5339" s="924">
        <f>'Revenues 10-15'!D66</f>
        <v>0</v>
      </c>
      <c r="C5339" s="2" t="s">
        <v>512</v>
      </c>
      <c r="D5339" s="2" t="str">
        <f t="shared" si="82"/>
        <v>Error?</v>
      </c>
    </row>
    <row r="5340" spans="1:4">
      <c r="A5340">
        <v>5281</v>
      </c>
      <c r="B5340" s="924">
        <f>'Revenues 10-15'!D67</f>
        <v>0</v>
      </c>
      <c r="D5340" s="2" t="str">
        <f t="shared" si="82"/>
        <v>Error?</v>
      </c>
    </row>
    <row r="5341" spans="1:4">
      <c r="A5341">
        <v>5282</v>
      </c>
      <c r="B5341" s="924">
        <f>'Revenues 10-15'!D77</f>
        <v>0</v>
      </c>
      <c r="D5341" s="2" t="str">
        <f t="shared" si="82"/>
        <v>Error?</v>
      </c>
    </row>
    <row r="5342" spans="1:4">
      <c r="A5342">
        <v>5283</v>
      </c>
      <c r="B5342" s="924">
        <f>'Revenues 10-15'!D78</f>
        <v>0</v>
      </c>
      <c r="C5342" s="2" t="s">
        <v>512</v>
      </c>
      <c r="D5342" s="2" t="str">
        <f t="shared" si="82"/>
        <v>Error?</v>
      </c>
    </row>
    <row r="5343" spans="1:4">
      <c r="A5343">
        <v>5284</v>
      </c>
      <c r="B5343" s="924">
        <f>'Revenues 10-15'!D79</f>
        <v>0</v>
      </c>
      <c r="D5343" s="2" t="str">
        <f t="shared" si="82"/>
        <v>Error?</v>
      </c>
    </row>
    <row r="5344" spans="1:4">
      <c r="A5344">
        <v>5285</v>
      </c>
      <c r="B5344" s="924">
        <f>'Revenues 10-15'!D80</f>
        <v>0</v>
      </c>
      <c r="D5344" s="2" t="str">
        <f t="shared" si="82"/>
        <v>Error?</v>
      </c>
    </row>
    <row r="5345" spans="1:4">
      <c r="A5345">
        <v>5286</v>
      </c>
      <c r="B5345" s="924">
        <f>'Revenues 10-15'!D81</f>
        <v>0</v>
      </c>
      <c r="D5345" s="2" t="str">
        <f t="shared" si="82"/>
        <v>Error?</v>
      </c>
    </row>
    <row r="5346" spans="1:4">
      <c r="A5346">
        <v>5287</v>
      </c>
      <c r="B5346" s="924">
        <f>'Revenues 10-15'!D83</f>
        <v>0</v>
      </c>
      <c r="D5346" s="2" t="str">
        <f t="shared" si="82"/>
        <v>Error?</v>
      </c>
    </row>
    <row r="5347" spans="1:4">
      <c r="A5347">
        <v>5288</v>
      </c>
      <c r="B5347" s="924">
        <f>'Revenues 10-15'!D97</f>
        <v>12445</v>
      </c>
      <c r="D5347" s="2" t="str">
        <f t="shared" si="82"/>
        <v>Error?</v>
      </c>
    </row>
    <row r="5348" spans="1:4">
      <c r="A5348">
        <v>5289</v>
      </c>
      <c r="B5348" s="924">
        <f>'Revenues 10-15'!D98</f>
        <v>0</v>
      </c>
      <c r="C5348" s="2" t="s">
        <v>512</v>
      </c>
      <c r="D5348" s="2" t="str">
        <f t="shared" si="82"/>
        <v>Error?</v>
      </c>
    </row>
    <row r="5349" spans="1:4">
      <c r="A5349">
        <v>5290</v>
      </c>
      <c r="B5349" s="924">
        <f>'Revenues 10-15'!D100</f>
        <v>0</v>
      </c>
      <c r="D5349" s="2" t="str">
        <f t="shared" si="82"/>
        <v>Error?</v>
      </c>
    </row>
    <row r="5350" spans="1:4">
      <c r="A5350">
        <v>5291</v>
      </c>
      <c r="B5350" s="924">
        <f>'Revenues 10-15'!D101</f>
        <v>0</v>
      </c>
      <c r="D5350" s="2" t="str">
        <f t="shared" si="82"/>
        <v>Error?</v>
      </c>
    </row>
    <row r="5351" spans="1:4">
      <c r="A5351">
        <v>5292</v>
      </c>
      <c r="B5351" s="924">
        <f>'Revenues 10-15'!D106</f>
        <v>0</v>
      </c>
      <c r="D5351" s="2" t="str">
        <f t="shared" si="82"/>
        <v>Error?</v>
      </c>
    </row>
    <row r="5352" spans="1:4">
      <c r="A5352">
        <v>5293</v>
      </c>
      <c r="B5352" s="924">
        <f>'Revenues 10-15'!D109</f>
        <v>401</v>
      </c>
      <c r="D5352" s="2" t="str">
        <f t="shared" si="82"/>
        <v>Error?</v>
      </c>
    </row>
    <row r="5353" spans="1:4">
      <c r="A5353">
        <v>5294</v>
      </c>
      <c r="B5353" s="924">
        <f>'Revenues 10-15'!D110</f>
        <v>12846</v>
      </c>
      <c r="D5353" s="2" t="str">
        <f t="shared" si="82"/>
        <v>Error?</v>
      </c>
    </row>
    <row r="5354" spans="1:4">
      <c r="A5354">
        <v>5295</v>
      </c>
      <c r="B5354" s="924">
        <f>'Revenues 10-15'!D111</f>
        <v>3846090</v>
      </c>
      <c r="D5354" s="2" t="str">
        <f t="shared" si="82"/>
        <v>Error?</v>
      </c>
    </row>
    <row r="5355" spans="1:4">
      <c r="A5355">
        <v>5296</v>
      </c>
      <c r="B5355" s="924">
        <f>'Revenues 10-15'!D114</f>
        <v>0</v>
      </c>
      <c r="C5355" s="2" t="s">
        <v>512</v>
      </c>
      <c r="D5355" s="2" t="str">
        <f t="shared" si="82"/>
        <v>Error?</v>
      </c>
    </row>
    <row r="5356" spans="1:4">
      <c r="A5356">
        <v>5297</v>
      </c>
      <c r="B5356" s="924">
        <f>'Revenues 10-15'!D115</f>
        <v>0</v>
      </c>
      <c r="C5356" s="2" t="s">
        <v>512</v>
      </c>
      <c r="D5356" s="2" t="str">
        <f t="shared" si="82"/>
        <v>Error?</v>
      </c>
    </row>
    <row r="5357" spans="1:4">
      <c r="A5357">
        <v>5298</v>
      </c>
      <c r="B5357" s="924">
        <f>'Revenues 10-15'!D116</f>
        <v>0</v>
      </c>
      <c r="D5357" s="2" t="str">
        <f t="shared" si="82"/>
        <v>Error?</v>
      </c>
    </row>
    <row r="5358" spans="1:4">
      <c r="A5358">
        <v>5299</v>
      </c>
      <c r="B5358" s="924">
        <f>'Revenues 10-15'!D117</f>
        <v>0</v>
      </c>
      <c r="D5358" s="2" t="str">
        <f t="shared" si="82"/>
        <v>Error?</v>
      </c>
    </row>
    <row r="5359" spans="1:4">
      <c r="A5359">
        <v>5300</v>
      </c>
      <c r="B5359" s="924">
        <f>'Revenues 10-15'!D120</f>
        <v>0</v>
      </c>
      <c r="D5359" s="2" t="str">
        <f t="shared" si="82"/>
        <v>Error?</v>
      </c>
    </row>
    <row r="5360" spans="1:4">
      <c r="A5360">
        <v>5301</v>
      </c>
      <c r="B5360" s="924">
        <f>'Revenues 10-15'!D121</f>
        <v>0</v>
      </c>
      <c r="C5360" s="2" t="s">
        <v>512</v>
      </c>
      <c r="D5360" s="2" t="str">
        <f t="shared" si="82"/>
        <v>Error?</v>
      </c>
    </row>
    <row r="5361" spans="1:4">
      <c r="A5361" s="5">
        <v>5302</v>
      </c>
      <c r="B5361" s="924"/>
      <c r="D5361" s="2" t="str">
        <f t="shared" si="82"/>
        <v>OK</v>
      </c>
    </row>
    <row r="5362" spans="1:4">
      <c r="A5362" s="5">
        <v>5303</v>
      </c>
      <c r="B5362" s="924"/>
      <c r="D5362" s="2" t="str">
        <f t="shared" si="82"/>
        <v>OK</v>
      </c>
    </row>
    <row r="5363" spans="1:4">
      <c r="A5363" s="5">
        <v>5304</v>
      </c>
      <c r="B5363" s="924"/>
      <c r="D5363" s="2" t="str">
        <f t="shared" si="82"/>
        <v>OK</v>
      </c>
    </row>
    <row r="5364" spans="1:4">
      <c r="A5364" s="5">
        <v>5305</v>
      </c>
      <c r="B5364" s="924"/>
      <c r="D5364" s="2" t="str">
        <f t="shared" si="82"/>
        <v>OK</v>
      </c>
    </row>
    <row r="5365" spans="1:4">
      <c r="A5365">
        <v>5306</v>
      </c>
      <c r="B5365" s="924">
        <f>'Revenues 10-15'!D124</f>
        <v>0</v>
      </c>
      <c r="D5365" s="2" t="str">
        <f t="shared" si="82"/>
        <v>Error?</v>
      </c>
    </row>
    <row r="5366" spans="1:4">
      <c r="A5366">
        <v>5307</v>
      </c>
      <c r="B5366" s="924">
        <f>'Revenues 10-15'!D129</f>
        <v>0</v>
      </c>
      <c r="D5366" s="2" t="str">
        <f t="shared" si="82"/>
        <v>Error?</v>
      </c>
    </row>
    <row r="5367" spans="1:4">
      <c r="A5367">
        <v>5308</v>
      </c>
      <c r="B5367" s="924">
        <f>'Revenues 10-15'!D134</f>
        <v>0</v>
      </c>
      <c r="C5367" s="2" t="s">
        <v>512</v>
      </c>
      <c r="D5367" s="2" t="str">
        <f t="shared" si="82"/>
        <v>Error?</v>
      </c>
    </row>
    <row r="5368" spans="1:4">
      <c r="A5368">
        <v>5309</v>
      </c>
      <c r="B5368" s="924">
        <f>'Revenues 10-15'!D136</f>
        <v>0</v>
      </c>
      <c r="D5368" s="2" t="str">
        <f t="shared" si="82"/>
        <v>Error?</v>
      </c>
    </row>
    <row r="5369" spans="1:4">
      <c r="A5369" s="5">
        <v>5310</v>
      </c>
      <c r="B5369" s="924"/>
      <c r="C5369" s="2" t="s">
        <v>512</v>
      </c>
      <c r="D5369" s="2" t="str">
        <f t="shared" si="82"/>
        <v>OK</v>
      </c>
    </row>
    <row r="5370" spans="1:4">
      <c r="A5370" s="5">
        <v>5311</v>
      </c>
      <c r="B5370" s="924"/>
      <c r="D5370" s="2" t="str">
        <f t="shared" si="82"/>
        <v>OK</v>
      </c>
    </row>
    <row r="5371" spans="1:4">
      <c r="A5371" s="5">
        <v>5312</v>
      </c>
      <c r="B5371" s="924"/>
      <c r="D5371" s="2" t="str">
        <f t="shared" si="82"/>
        <v>OK</v>
      </c>
    </row>
    <row r="5372" spans="1:4">
      <c r="A5372">
        <v>5313</v>
      </c>
      <c r="B5372" s="924">
        <f>'Revenues 10-15'!D137</f>
        <v>0</v>
      </c>
      <c r="D5372" s="2" t="str">
        <f t="shared" si="82"/>
        <v>Error?</v>
      </c>
    </row>
    <row r="5373" spans="1:4">
      <c r="A5373">
        <v>5314</v>
      </c>
      <c r="B5373" s="924">
        <f>'Revenues 10-15'!D138</f>
        <v>0</v>
      </c>
      <c r="D5373" s="2" t="str">
        <f t="shared" ref="D5373:D5436" si="83">IF(ISBLANK(B5373),"OK",IF(A5373-B5373=0,"OK","Error?"))</f>
        <v>Error?</v>
      </c>
    </row>
    <row r="5374" spans="1:4">
      <c r="A5374" s="5">
        <v>5315</v>
      </c>
      <c r="B5374" s="924"/>
      <c r="D5374" s="2" t="str">
        <f t="shared" si="83"/>
        <v>OK</v>
      </c>
    </row>
    <row r="5375" spans="1:4">
      <c r="A5375" s="5">
        <v>5316</v>
      </c>
      <c r="B5375" s="924"/>
      <c r="D5375" s="2" t="str">
        <f t="shared" si="83"/>
        <v>OK</v>
      </c>
    </row>
    <row r="5376" spans="1:4">
      <c r="A5376" s="5">
        <v>5317</v>
      </c>
      <c r="B5376" s="924"/>
      <c r="D5376" s="2" t="str">
        <f t="shared" si="83"/>
        <v>OK</v>
      </c>
    </row>
    <row r="5377" spans="1:4">
      <c r="A5377" s="5">
        <v>5318</v>
      </c>
      <c r="B5377" s="924"/>
      <c r="D5377" s="2" t="str">
        <f t="shared" si="83"/>
        <v>OK</v>
      </c>
    </row>
    <row r="5378" spans="1:4">
      <c r="A5378" s="5">
        <v>5319</v>
      </c>
      <c r="B5378" s="924"/>
      <c r="D5378" s="2" t="str">
        <f t="shared" si="83"/>
        <v>OK</v>
      </c>
    </row>
    <row r="5379" spans="1:4">
      <c r="A5379" s="5">
        <v>5320</v>
      </c>
      <c r="B5379" s="924"/>
      <c r="D5379" s="2" t="str">
        <f t="shared" si="83"/>
        <v>OK</v>
      </c>
    </row>
    <row r="5380" spans="1:4">
      <c r="A5380" s="5">
        <v>5321</v>
      </c>
      <c r="B5380" s="924"/>
      <c r="D5380" s="2" t="str">
        <f t="shared" si="83"/>
        <v>OK</v>
      </c>
    </row>
    <row r="5381" spans="1:4">
      <c r="A5381">
        <v>5322</v>
      </c>
      <c r="B5381" s="924">
        <f>'Revenues 10-15'!D143</f>
        <v>0</v>
      </c>
      <c r="D5381" s="2" t="str">
        <f t="shared" si="83"/>
        <v>Error?</v>
      </c>
    </row>
    <row r="5382" spans="1:4">
      <c r="A5382">
        <v>5323</v>
      </c>
      <c r="B5382" s="924">
        <f>'Revenues 10-15'!D150</f>
        <v>0</v>
      </c>
      <c r="D5382" s="2" t="str">
        <f t="shared" si="83"/>
        <v>Error?</v>
      </c>
    </row>
    <row r="5383" spans="1:4">
      <c r="A5383" s="5">
        <v>5324</v>
      </c>
      <c r="B5383" s="924"/>
      <c r="C5383" s="2" t="s">
        <v>512</v>
      </c>
      <c r="D5383" s="2" t="str">
        <f t="shared" si="83"/>
        <v>OK</v>
      </c>
    </row>
    <row r="5384" spans="1:4">
      <c r="A5384" s="5">
        <v>5325</v>
      </c>
      <c r="B5384" s="924"/>
      <c r="D5384" s="2" t="str">
        <f t="shared" si="83"/>
        <v>OK</v>
      </c>
    </row>
    <row r="5385" spans="1:4">
      <c r="A5385">
        <v>5326</v>
      </c>
      <c r="B5385" s="924">
        <f>'Revenues 10-15'!D151</f>
        <v>0</v>
      </c>
      <c r="D5385" s="2" t="str">
        <f t="shared" si="83"/>
        <v>Error?</v>
      </c>
    </row>
    <row r="5386" spans="1:4">
      <c r="A5386" s="5">
        <v>5327</v>
      </c>
      <c r="B5386" s="924"/>
      <c r="D5386" s="2" t="str">
        <f t="shared" si="83"/>
        <v>OK</v>
      </c>
    </row>
    <row r="5387" spans="1:4">
      <c r="A5387" s="5">
        <v>5328</v>
      </c>
      <c r="B5387" s="924"/>
      <c r="D5387" s="2" t="str">
        <f t="shared" si="83"/>
        <v>OK</v>
      </c>
    </row>
    <row r="5388" spans="1:4">
      <c r="A5388" s="5">
        <v>5329</v>
      </c>
      <c r="B5388" s="924"/>
      <c r="D5388" s="2" t="str">
        <f t="shared" si="83"/>
        <v>OK</v>
      </c>
    </row>
    <row r="5389" spans="1:4">
      <c r="A5389">
        <v>5330</v>
      </c>
      <c r="B5389" s="924">
        <f>'Revenues 10-15'!D154</f>
        <v>0</v>
      </c>
      <c r="D5389" s="2" t="str">
        <f t="shared" si="83"/>
        <v>Error?</v>
      </c>
    </row>
    <row r="5390" spans="1:4">
      <c r="A5390" s="5">
        <v>5331</v>
      </c>
      <c r="B5390" s="924"/>
      <c r="D5390" s="2" t="str">
        <f t="shared" si="83"/>
        <v>OK</v>
      </c>
    </row>
    <row r="5391" spans="1:4">
      <c r="A5391">
        <v>5332</v>
      </c>
      <c r="B5391" s="924">
        <f>'Revenues 10-15'!D155</f>
        <v>0</v>
      </c>
      <c r="D5391" s="2" t="str">
        <f t="shared" si="83"/>
        <v>Error?</v>
      </c>
    </row>
    <row r="5392" spans="1:4">
      <c r="A5392">
        <v>5333</v>
      </c>
      <c r="B5392" s="924">
        <f>'Revenues 10-15'!D157</f>
        <v>0</v>
      </c>
      <c r="D5392" s="2" t="str">
        <f t="shared" si="83"/>
        <v>Error?</v>
      </c>
    </row>
    <row r="5393" spans="1:4">
      <c r="A5393">
        <v>5334</v>
      </c>
      <c r="B5393" s="924">
        <f>'Revenues 10-15'!D159</f>
        <v>0</v>
      </c>
      <c r="D5393" s="2" t="str">
        <f t="shared" si="83"/>
        <v>Error?</v>
      </c>
    </row>
    <row r="5394" spans="1:4">
      <c r="A5394" s="5">
        <v>5335</v>
      </c>
      <c r="B5394" s="924"/>
      <c r="C5394" s="2" t="s">
        <v>512</v>
      </c>
      <c r="D5394" s="2" t="str">
        <f t="shared" si="83"/>
        <v>OK</v>
      </c>
    </row>
    <row r="5395" spans="1:4">
      <c r="A5395" s="5">
        <v>5336</v>
      </c>
      <c r="B5395" s="924"/>
      <c r="D5395" s="2" t="str">
        <f t="shared" si="83"/>
        <v>OK</v>
      </c>
    </row>
    <row r="5396" spans="1:4">
      <c r="A5396" s="5">
        <v>5337</v>
      </c>
      <c r="B5396" s="924"/>
      <c r="D5396" s="2" t="str">
        <f t="shared" si="83"/>
        <v>OK</v>
      </c>
    </row>
    <row r="5397" spans="1:4">
      <c r="A5397" s="5">
        <v>5338</v>
      </c>
      <c r="B5397" s="924"/>
      <c r="D5397" s="2" t="str">
        <f t="shared" si="83"/>
        <v>OK</v>
      </c>
    </row>
    <row r="5398" spans="1:4">
      <c r="A5398" s="5">
        <v>5339</v>
      </c>
      <c r="B5398" s="924"/>
      <c r="D5398" s="2" t="str">
        <f t="shared" si="83"/>
        <v>OK</v>
      </c>
    </row>
    <row r="5399" spans="1:4">
      <c r="A5399">
        <v>5340</v>
      </c>
      <c r="B5399" s="924">
        <f>'Revenues 10-15'!D161</f>
        <v>0</v>
      </c>
      <c r="D5399" s="2" t="str">
        <f t="shared" si="83"/>
        <v>Error?</v>
      </c>
    </row>
    <row r="5400" spans="1:4">
      <c r="A5400" s="5">
        <v>5341</v>
      </c>
      <c r="B5400" s="924"/>
      <c r="D5400" s="2" t="str">
        <f t="shared" si="83"/>
        <v>OK</v>
      </c>
    </row>
    <row r="5401" spans="1:4">
      <c r="A5401" s="5">
        <v>5342</v>
      </c>
      <c r="B5401" s="924"/>
      <c r="D5401" s="2" t="str">
        <f t="shared" si="83"/>
        <v>OK</v>
      </c>
    </row>
    <row r="5402" spans="1:4">
      <c r="A5402" s="5">
        <v>5343</v>
      </c>
      <c r="B5402" s="924"/>
      <c r="D5402" s="2" t="str">
        <f t="shared" si="83"/>
        <v>OK</v>
      </c>
    </row>
    <row r="5403" spans="1:4">
      <c r="A5403" s="5">
        <v>5344</v>
      </c>
      <c r="B5403" s="924"/>
      <c r="D5403" s="2" t="str">
        <f t="shared" si="83"/>
        <v>OK</v>
      </c>
    </row>
    <row r="5404" spans="1:4">
      <c r="A5404" s="5">
        <v>5345</v>
      </c>
      <c r="B5404" s="924"/>
      <c r="D5404" s="2" t="str">
        <f t="shared" si="83"/>
        <v>OK</v>
      </c>
    </row>
    <row r="5405" spans="1:4">
      <c r="A5405" s="5">
        <v>5346</v>
      </c>
      <c r="B5405" s="924"/>
      <c r="D5405" s="2" t="str">
        <f t="shared" si="83"/>
        <v>OK</v>
      </c>
    </row>
    <row r="5406" spans="1:4">
      <c r="A5406" s="5">
        <v>5347</v>
      </c>
      <c r="B5406" s="924"/>
      <c r="D5406" s="2" t="str">
        <f t="shared" si="83"/>
        <v>OK</v>
      </c>
    </row>
    <row r="5407" spans="1:4">
      <c r="A5407" s="5">
        <v>5348</v>
      </c>
      <c r="B5407" s="924"/>
      <c r="D5407" s="2" t="str">
        <f t="shared" si="83"/>
        <v>OK</v>
      </c>
    </row>
    <row r="5408" spans="1:4">
      <c r="A5408" s="5">
        <v>5349</v>
      </c>
      <c r="B5408" s="924"/>
      <c r="D5408" s="2" t="str">
        <f t="shared" si="83"/>
        <v>OK</v>
      </c>
    </row>
    <row r="5409" spans="1:4">
      <c r="A5409" s="5">
        <v>5350</v>
      </c>
      <c r="B5409" s="924"/>
      <c r="D5409" s="2" t="str">
        <f t="shared" si="83"/>
        <v>OK</v>
      </c>
    </row>
    <row r="5410" spans="1:4">
      <c r="A5410">
        <v>5351</v>
      </c>
      <c r="B5410" s="924">
        <f>'Revenues 10-15'!D171</f>
        <v>0</v>
      </c>
      <c r="D5410" s="2" t="str">
        <f t="shared" si="83"/>
        <v>Error?</v>
      </c>
    </row>
    <row r="5411" spans="1:4">
      <c r="A5411" s="5">
        <v>5352</v>
      </c>
      <c r="B5411" s="924"/>
      <c r="D5411" s="2" t="str">
        <f t="shared" si="83"/>
        <v>OK</v>
      </c>
    </row>
    <row r="5412" spans="1:4">
      <c r="A5412" s="5">
        <v>5353</v>
      </c>
      <c r="B5412" s="924"/>
      <c r="C5412" s="2" t="s">
        <v>512</v>
      </c>
      <c r="D5412" s="2" t="str">
        <f t="shared" si="83"/>
        <v>OK</v>
      </c>
    </row>
    <row r="5413" spans="1:4">
      <c r="A5413" s="5">
        <v>5354</v>
      </c>
      <c r="B5413" s="924"/>
      <c r="D5413" s="2" t="str">
        <f t="shared" si="83"/>
        <v>OK</v>
      </c>
    </row>
    <row r="5414" spans="1:4">
      <c r="A5414" s="5">
        <v>5355</v>
      </c>
      <c r="B5414" s="924"/>
      <c r="D5414" s="2" t="str">
        <f t="shared" si="83"/>
        <v>OK</v>
      </c>
    </row>
    <row r="5415" spans="1:4">
      <c r="A5415" s="5">
        <v>5356</v>
      </c>
      <c r="B5415" s="924"/>
      <c r="D5415" s="2" t="str">
        <f t="shared" si="83"/>
        <v>OK</v>
      </c>
    </row>
    <row r="5416" spans="1:4">
      <c r="A5416" s="5">
        <v>5357</v>
      </c>
      <c r="B5416" s="924"/>
      <c r="D5416" s="2" t="str">
        <f t="shared" si="83"/>
        <v>OK</v>
      </c>
    </row>
    <row r="5417" spans="1:4">
      <c r="A5417" s="5">
        <v>5358</v>
      </c>
      <c r="B5417" s="924"/>
      <c r="D5417" s="2" t="str">
        <f t="shared" si="83"/>
        <v>OK</v>
      </c>
    </row>
    <row r="5418" spans="1:4">
      <c r="A5418" s="5">
        <v>5359</v>
      </c>
      <c r="B5418" s="924"/>
      <c r="D5418" s="2" t="str">
        <f t="shared" si="83"/>
        <v>OK</v>
      </c>
    </row>
    <row r="5419" spans="1:4">
      <c r="A5419">
        <v>5360</v>
      </c>
      <c r="B5419" s="924">
        <f>'Revenues 10-15'!D172</f>
        <v>0</v>
      </c>
      <c r="D5419" s="2" t="str">
        <f t="shared" si="83"/>
        <v>Error?</v>
      </c>
    </row>
    <row r="5420" spans="1:4">
      <c r="A5420">
        <v>5361</v>
      </c>
      <c r="B5420" s="924">
        <f>'Revenues 10-15'!D175</f>
        <v>0</v>
      </c>
      <c r="D5420" s="2" t="str">
        <f t="shared" si="83"/>
        <v>Error?</v>
      </c>
    </row>
    <row r="5421" spans="1:4">
      <c r="A5421">
        <v>5362</v>
      </c>
      <c r="B5421" s="924">
        <f>'Revenues 10-15'!D177</f>
        <v>0</v>
      </c>
      <c r="C5421" s="2" t="s">
        <v>512</v>
      </c>
      <c r="D5421" s="2" t="str">
        <f t="shared" si="83"/>
        <v>Error?</v>
      </c>
    </row>
    <row r="5422" spans="1:4">
      <c r="A5422">
        <v>5363</v>
      </c>
      <c r="B5422" s="924">
        <f>'Revenues 10-15'!D180</f>
        <v>0</v>
      </c>
      <c r="D5422" s="2" t="str">
        <f t="shared" si="83"/>
        <v>Error?</v>
      </c>
    </row>
    <row r="5423" spans="1:4">
      <c r="A5423">
        <v>5364</v>
      </c>
      <c r="B5423" s="924">
        <f>'Revenues 10-15'!D183</f>
        <v>0</v>
      </c>
      <c r="C5423" s="2" t="s">
        <v>512</v>
      </c>
      <c r="D5423" s="2" t="str">
        <f t="shared" si="83"/>
        <v>Error?</v>
      </c>
    </row>
    <row r="5424" spans="1:4">
      <c r="A5424">
        <v>5365</v>
      </c>
      <c r="B5424" s="924">
        <f>'Revenues 10-15'!D186</f>
        <v>0</v>
      </c>
      <c r="D5424" s="2" t="str">
        <f t="shared" si="83"/>
        <v>Error?</v>
      </c>
    </row>
    <row r="5425" spans="1:5">
      <c r="A5425" s="5">
        <v>5366</v>
      </c>
      <c r="B5425" s="924"/>
      <c r="C5425" s="2" t="s">
        <v>512</v>
      </c>
      <c r="D5425" s="2" t="str">
        <f t="shared" si="83"/>
        <v>OK</v>
      </c>
    </row>
    <row r="5426" spans="1:5">
      <c r="A5426" s="5">
        <v>5367</v>
      </c>
      <c r="B5426" s="924"/>
      <c r="D5426" s="2" t="str">
        <f t="shared" si="83"/>
        <v>OK</v>
      </c>
    </row>
    <row r="5427" spans="1:5">
      <c r="A5427" s="5">
        <v>5368</v>
      </c>
      <c r="B5427" s="924"/>
      <c r="D5427" s="2" t="str">
        <f t="shared" si="83"/>
        <v>OK</v>
      </c>
    </row>
    <row r="5428" spans="1:5">
      <c r="A5428" s="5">
        <v>5369</v>
      </c>
      <c r="B5428" s="924"/>
      <c r="D5428" s="2" t="str">
        <f t="shared" si="83"/>
        <v>OK</v>
      </c>
    </row>
    <row r="5429" spans="1:5">
      <c r="A5429">
        <v>5370</v>
      </c>
      <c r="B5429" s="924">
        <f>'Revenues 10-15'!D202</f>
        <v>0</v>
      </c>
      <c r="D5429" s="2" t="str">
        <f t="shared" si="83"/>
        <v>Error?</v>
      </c>
    </row>
    <row r="5430" spans="1:5">
      <c r="A5430">
        <v>5371</v>
      </c>
      <c r="B5430" s="924">
        <f>'Revenues 10-15'!D203</f>
        <v>0</v>
      </c>
      <c r="D5430" s="2" t="str">
        <f t="shared" si="83"/>
        <v>Error?</v>
      </c>
    </row>
    <row r="5431" spans="1:5">
      <c r="A5431" s="5">
        <v>5372</v>
      </c>
      <c r="B5431" s="924"/>
      <c r="D5431" s="2" t="str">
        <f t="shared" si="83"/>
        <v>OK</v>
      </c>
    </row>
    <row r="5432" spans="1:5">
      <c r="A5432" s="5">
        <v>5373</v>
      </c>
      <c r="B5432" s="924"/>
      <c r="D5432" s="2" t="str">
        <f t="shared" si="83"/>
        <v>OK</v>
      </c>
    </row>
    <row r="5433" spans="1:5">
      <c r="A5433" s="5">
        <v>5374</v>
      </c>
      <c r="B5433" s="924"/>
      <c r="D5433" s="2" t="str">
        <f t="shared" si="83"/>
        <v>OK</v>
      </c>
    </row>
    <row r="5434" spans="1:5">
      <c r="A5434" s="5">
        <v>5375</v>
      </c>
      <c r="B5434" s="924"/>
      <c r="D5434" s="2" t="str">
        <f t="shared" si="83"/>
        <v>OK</v>
      </c>
    </row>
    <row r="5435" spans="1:5">
      <c r="A5435" s="5">
        <v>5376</v>
      </c>
      <c r="B5435" s="924"/>
      <c r="D5435" s="2" t="str">
        <f t="shared" si="83"/>
        <v>OK</v>
      </c>
    </row>
    <row r="5436" spans="1:5">
      <c r="A5436" s="5">
        <v>5377</v>
      </c>
      <c r="B5436" s="924"/>
      <c r="D5436" s="2" t="str">
        <f t="shared" si="83"/>
        <v>OK</v>
      </c>
      <c r="E5436" s="4" t="s">
        <v>1397</v>
      </c>
    </row>
    <row r="5437" spans="1:5">
      <c r="A5437">
        <v>5378</v>
      </c>
      <c r="B5437" s="924">
        <f>'Revenues 10-15'!D204</f>
        <v>0</v>
      </c>
      <c r="D5437" s="2" t="str">
        <f t="shared" ref="D5437:D5500" si="84">IF(ISBLANK(B5437),"OK",IF(A5437-B5437=0,"OK","Error?"))</f>
        <v>Error?</v>
      </c>
    </row>
    <row r="5438" spans="1:5">
      <c r="A5438">
        <v>5379</v>
      </c>
      <c r="B5438" s="924">
        <f>'Revenues 10-15'!D208</f>
        <v>0</v>
      </c>
      <c r="D5438" s="2" t="str">
        <f t="shared" si="84"/>
        <v>Error?</v>
      </c>
    </row>
    <row r="5439" spans="1:5">
      <c r="A5439" s="5">
        <v>5380</v>
      </c>
      <c r="B5439" s="924"/>
      <c r="D5439" s="2" t="str">
        <f t="shared" si="84"/>
        <v>OK</v>
      </c>
    </row>
    <row r="5440" spans="1:5">
      <c r="A5440" s="5">
        <v>5381</v>
      </c>
      <c r="B5440" s="924"/>
      <c r="D5440" s="2" t="str">
        <f t="shared" si="84"/>
        <v>OK</v>
      </c>
    </row>
    <row r="5441" spans="1:4">
      <c r="A5441" s="5">
        <v>5382</v>
      </c>
      <c r="B5441" s="924"/>
      <c r="D5441" s="2" t="str">
        <f t="shared" si="84"/>
        <v>OK</v>
      </c>
    </row>
    <row r="5442" spans="1:4">
      <c r="A5442">
        <v>5383</v>
      </c>
      <c r="B5442" s="924">
        <f>'Revenues 10-15'!D206</f>
        <v>0</v>
      </c>
      <c r="D5442" s="2" t="str">
        <f t="shared" si="84"/>
        <v>Error?</v>
      </c>
    </row>
    <row r="5443" spans="1:4">
      <c r="A5443" s="5">
        <v>5384</v>
      </c>
      <c r="B5443" s="924"/>
      <c r="D5443" s="2" t="str">
        <f t="shared" si="84"/>
        <v>OK</v>
      </c>
    </row>
    <row r="5444" spans="1:4">
      <c r="A5444" s="5">
        <v>5385</v>
      </c>
      <c r="B5444" s="924"/>
      <c r="C5444" s="2" t="s">
        <v>512</v>
      </c>
      <c r="D5444" s="2" t="str">
        <f t="shared" si="84"/>
        <v>OK</v>
      </c>
    </row>
    <row r="5445" spans="1:4">
      <c r="A5445" s="5">
        <v>5386</v>
      </c>
      <c r="B5445" s="924"/>
      <c r="D5445" s="2" t="str">
        <f t="shared" si="84"/>
        <v>OK</v>
      </c>
    </row>
    <row r="5446" spans="1:4">
      <c r="A5446" s="5">
        <v>5387</v>
      </c>
      <c r="B5446" s="924"/>
      <c r="D5446" s="2" t="str">
        <f t="shared" si="84"/>
        <v>OK</v>
      </c>
    </row>
    <row r="5447" spans="1:4">
      <c r="A5447" s="5">
        <v>5388</v>
      </c>
      <c r="B5447" s="924"/>
      <c r="D5447" s="2" t="str">
        <f t="shared" si="84"/>
        <v>OK</v>
      </c>
    </row>
    <row r="5448" spans="1:4">
      <c r="A5448" s="5">
        <v>5389</v>
      </c>
      <c r="B5448" s="924"/>
      <c r="D5448" s="2" t="str">
        <f t="shared" si="84"/>
        <v>OK</v>
      </c>
    </row>
    <row r="5449" spans="1:4">
      <c r="A5449" s="5">
        <v>5390</v>
      </c>
      <c r="B5449" s="924"/>
      <c r="D5449" s="2" t="str">
        <f t="shared" si="84"/>
        <v>OK</v>
      </c>
    </row>
    <row r="5450" spans="1:4">
      <c r="A5450" s="5">
        <v>5391</v>
      </c>
      <c r="B5450" s="924"/>
      <c r="D5450" s="2" t="str">
        <f t="shared" si="84"/>
        <v>OK</v>
      </c>
    </row>
    <row r="5451" spans="1:4">
      <c r="A5451" s="5">
        <v>5392</v>
      </c>
      <c r="B5451" s="924"/>
      <c r="D5451" s="2" t="str">
        <f t="shared" si="84"/>
        <v>OK</v>
      </c>
    </row>
    <row r="5452" spans="1:4">
      <c r="A5452" s="5">
        <v>5393</v>
      </c>
      <c r="B5452" s="924"/>
      <c r="D5452" s="2" t="str">
        <f t="shared" si="84"/>
        <v>OK</v>
      </c>
    </row>
    <row r="5453" spans="1:4">
      <c r="A5453" s="5">
        <v>5394</v>
      </c>
      <c r="B5453" s="924"/>
      <c r="D5453" s="2" t="str">
        <f t="shared" si="84"/>
        <v>OK</v>
      </c>
    </row>
    <row r="5454" spans="1:4">
      <c r="A5454" s="5">
        <v>5395</v>
      </c>
      <c r="B5454" s="924"/>
      <c r="D5454" s="2" t="str">
        <f t="shared" si="84"/>
        <v>OK</v>
      </c>
    </row>
    <row r="5455" spans="1:4">
      <c r="A5455" s="5">
        <v>5396</v>
      </c>
      <c r="B5455" s="924"/>
      <c r="D5455" s="2" t="str">
        <f t="shared" si="84"/>
        <v>OK</v>
      </c>
    </row>
    <row r="5456" spans="1:4">
      <c r="A5456">
        <v>5397</v>
      </c>
      <c r="B5456" s="924">
        <f>'Revenues 10-15'!D213</f>
        <v>0</v>
      </c>
      <c r="D5456" s="2" t="str">
        <f t="shared" si="84"/>
        <v>Error?</v>
      </c>
    </row>
    <row r="5457" spans="1:4">
      <c r="A5457">
        <v>5398</v>
      </c>
      <c r="B5457" s="924">
        <f>'Revenues 10-15'!D214</f>
        <v>0</v>
      </c>
      <c r="D5457" s="2" t="str">
        <f t="shared" si="84"/>
        <v>Error?</v>
      </c>
    </row>
    <row r="5458" spans="1:4">
      <c r="A5458" s="5">
        <v>5399</v>
      </c>
      <c r="B5458" s="924"/>
      <c r="D5458" s="2" t="str">
        <f t="shared" si="84"/>
        <v>OK</v>
      </c>
    </row>
    <row r="5459" spans="1:4">
      <c r="A5459" s="5">
        <v>5400</v>
      </c>
      <c r="B5459" s="924"/>
      <c r="D5459" s="2" t="str">
        <f t="shared" si="84"/>
        <v>OK</v>
      </c>
    </row>
    <row r="5460" spans="1:4">
      <c r="A5460">
        <v>5401</v>
      </c>
      <c r="B5460" s="924">
        <f>'Revenues 10-15'!D215</f>
        <v>0</v>
      </c>
      <c r="D5460" s="2" t="str">
        <f t="shared" si="84"/>
        <v>Error?</v>
      </c>
    </row>
    <row r="5461" spans="1:4">
      <c r="A5461">
        <v>5402</v>
      </c>
      <c r="B5461" s="924">
        <f>'Revenues 10-15'!D216</f>
        <v>0</v>
      </c>
      <c r="D5461" s="2" t="str">
        <f t="shared" si="84"/>
        <v>Error?</v>
      </c>
    </row>
    <row r="5462" spans="1:4">
      <c r="A5462">
        <v>5403</v>
      </c>
      <c r="B5462" s="924">
        <f>'Revenues 10-15'!D217</f>
        <v>0</v>
      </c>
      <c r="D5462" s="2" t="str">
        <f t="shared" si="84"/>
        <v>Error?</v>
      </c>
    </row>
    <row r="5463" spans="1:4">
      <c r="A5463" s="5">
        <v>5404</v>
      </c>
      <c r="B5463" s="924"/>
      <c r="D5463" s="2" t="str">
        <f t="shared" si="84"/>
        <v>OK</v>
      </c>
    </row>
    <row r="5464" spans="1:4">
      <c r="A5464" s="5">
        <v>5405</v>
      </c>
      <c r="B5464" s="924"/>
      <c r="D5464" s="2" t="str">
        <f t="shared" si="84"/>
        <v>OK</v>
      </c>
    </row>
    <row r="5465" spans="1:4">
      <c r="A5465" s="5">
        <v>5406</v>
      </c>
      <c r="B5465" s="924"/>
      <c r="D5465" s="2" t="str">
        <f t="shared" si="84"/>
        <v>OK</v>
      </c>
    </row>
    <row r="5466" spans="1:4">
      <c r="A5466" s="5">
        <v>5407</v>
      </c>
      <c r="B5466" s="924"/>
      <c r="D5466" s="2" t="str">
        <f t="shared" si="84"/>
        <v>OK</v>
      </c>
    </row>
    <row r="5467" spans="1:4">
      <c r="A5467" s="5">
        <v>5408</v>
      </c>
      <c r="B5467" s="924"/>
      <c r="D5467" s="2" t="str">
        <f t="shared" si="84"/>
        <v>OK</v>
      </c>
    </row>
    <row r="5468" spans="1:4">
      <c r="A5468">
        <v>5409</v>
      </c>
      <c r="B5468" s="924">
        <f>'Revenues 10-15'!D219</f>
        <v>0</v>
      </c>
      <c r="D5468" s="2" t="str">
        <f t="shared" si="84"/>
        <v>Error?</v>
      </c>
    </row>
    <row r="5469" spans="1:4">
      <c r="A5469" s="5">
        <v>5410</v>
      </c>
      <c r="B5469" s="924"/>
      <c r="D5469" s="2" t="str">
        <f t="shared" si="84"/>
        <v>OK</v>
      </c>
    </row>
    <row r="5470" spans="1:4">
      <c r="A5470" s="5">
        <v>5411</v>
      </c>
      <c r="B5470" s="924"/>
      <c r="C5470" s="2" t="s">
        <v>512</v>
      </c>
      <c r="D5470" s="2" t="str">
        <f t="shared" si="84"/>
        <v>OK</v>
      </c>
    </row>
    <row r="5471" spans="1:4">
      <c r="A5471" s="5">
        <v>5412</v>
      </c>
      <c r="B5471" s="924"/>
      <c r="D5471" s="2" t="str">
        <f t="shared" si="84"/>
        <v>OK</v>
      </c>
    </row>
    <row r="5472" spans="1:4">
      <c r="A5472" s="5">
        <v>5413</v>
      </c>
      <c r="B5472" s="924"/>
      <c r="D5472" s="2" t="str">
        <f t="shared" si="84"/>
        <v>OK</v>
      </c>
    </row>
    <row r="5473" spans="1:4">
      <c r="A5473" s="5">
        <v>5414</v>
      </c>
      <c r="B5473" s="924"/>
      <c r="D5473" s="2" t="str">
        <f t="shared" si="84"/>
        <v>OK</v>
      </c>
    </row>
    <row r="5474" spans="1:4">
      <c r="A5474" s="5">
        <v>5415</v>
      </c>
      <c r="B5474" s="924"/>
      <c r="D5474" s="2" t="str">
        <f t="shared" si="84"/>
        <v>OK</v>
      </c>
    </row>
    <row r="5475" spans="1:4">
      <c r="A5475" s="5">
        <v>5416</v>
      </c>
      <c r="B5475" s="924"/>
      <c r="D5475" s="2" t="str">
        <f t="shared" si="84"/>
        <v>OK</v>
      </c>
    </row>
    <row r="5476" spans="1:4">
      <c r="A5476" s="5">
        <v>5417</v>
      </c>
      <c r="B5476" s="924"/>
      <c r="D5476" s="2" t="str">
        <f t="shared" si="84"/>
        <v>OK</v>
      </c>
    </row>
    <row r="5477" spans="1:4">
      <c r="A5477" s="5">
        <v>5418</v>
      </c>
      <c r="B5477" s="924"/>
      <c r="D5477" s="2" t="str">
        <f t="shared" si="84"/>
        <v>OK</v>
      </c>
    </row>
    <row r="5478" spans="1:4">
      <c r="A5478" s="5">
        <v>5419</v>
      </c>
      <c r="B5478" s="924"/>
      <c r="D5478" s="2" t="str">
        <f t="shared" si="84"/>
        <v>OK</v>
      </c>
    </row>
    <row r="5479" spans="1:4">
      <c r="A5479" s="5">
        <v>5420</v>
      </c>
      <c r="B5479" s="924"/>
      <c r="D5479" s="2" t="str">
        <f t="shared" si="84"/>
        <v>OK</v>
      </c>
    </row>
    <row r="5480" spans="1:4">
      <c r="A5480" s="5">
        <v>5421</v>
      </c>
      <c r="B5480" s="924"/>
      <c r="D5480" s="2" t="str">
        <f t="shared" si="84"/>
        <v>OK</v>
      </c>
    </row>
    <row r="5481" spans="1:4">
      <c r="A5481" s="5">
        <v>5422</v>
      </c>
      <c r="B5481" s="924"/>
      <c r="D5481" s="2" t="str">
        <f t="shared" si="84"/>
        <v>OK</v>
      </c>
    </row>
    <row r="5482" spans="1:4">
      <c r="A5482" s="5">
        <v>5423</v>
      </c>
      <c r="B5482" s="924"/>
      <c r="D5482" s="2" t="str">
        <f t="shared" si="84"/>
        <v>OK</v>
      </c>
    </row>
    <row r="5483" spans="1:4">
      <c r="A5483">
        <v>5424</v>
      </c>
      <c r="B5483" s="924">
        <f>'Revenues 10-15'!D221</f>
        <v>0</v>
      </c>
      <c r="D5483" s="2" t="str">
        <f t="shared" si="84"/>
        <v>Error?</v>
      </c>
    </row>
    <row r="5484" spans="1:4">
      <c r="A5484" s="5">
        <v>5425</v>
      </c>
      <c r="B5484" s="924"/>
      <c r="D5484" s="2" t="str">
        <f t="shared" si="84"/>
        <v>OK</v>
      </c>
    </row>
    <row r="5485" spans="1:4">
      <c r="A5485" s="5">
        <v>5426</v>
      </c>
      <c r="B5485" s="924"/>
      <c r="D5485" s="2" t="str">
        <f t="shared" si="84"/>
        <v>OK</v>
      </c>
    </row>
    <row r="5486" spans="1:4">
      <c r="A5486">
        <v>5427</v>
      </c>
      <c r="B5486" s="924">
        <f>'Revenues 10-15'!D223</f>
        <v>0</v>
      </c>
      <c r="D5486" s="2" t="str">
        <f t="shared" si="84"/>
        <v>Error?</v>
      </c>
    </row>
    <row r="5487" spans="1:4">
      <c r="A5487" s="5">
        <v>5428</v>
      </c>
      <c r="B5487" s="924"/>
      <c r="D5487" s="2" t="str">
        <f t="shared" si="84"/>
        <v>OK</v>
      </c>
    </row>
    <row r="5488" spans="1:4">
      <c r="A5488" s="5">
        <v>5429</v>
      </c>
      <c r="B5488" s="924"/>
      <c r="C5488" s="2" t="s">
        <v>512</v>
      </c>
      <c r="D5488" s="2" t="str">
        <f t="shared" si="84"/>
        <v>OK</v>
      </c>
    </row>
    <row r="5489" spans="1:4">
      <c r="A5489" s="5">
        <v>5430</v>
      </c>
      <c r="B5489" s="924"/>
      <c r="D5489" s="2" t="str">
        <f t="shared" si="84"/>
        <v>OK</v>
      </c>
    </row>
    <row r="5490" spans="1:4">
      <c r="A5490" s="5">
        <v>5431</v>
      </c>
      <c r="B5490" s="924"/>
      <c r="D5490" s="2" t="str">
        <f t="shared" si="84"/>
        <v>OK</v>
      </c>
    </row>
    <row r="5491" spans="1:4">
      <c r="A5491" s="5">
        <v>5432</v>
      </c>
      <c r="B5491" s="924"/>
      <c r="D5491" s="2" t="str">
        <f t="shared" si="84"/>
        <v>OK</v>
      </c>
    </row>
    <row r="5492" spans="1:4">
      <c r="A5492">
        <v>5433</v>
      </c>
      <c r="B5492" s="924">
        <f>'Revenues 10-15'!D224</f>
        <v>0</v>
      </c>
      <c r="D5492" s="2" t="str">
        <f t="shared" si="84"/>
        <v>Error?</v>
      </c>
    </row>
    <row r="5493" spans="1:4">
      <c r="A5493" s="5">
        <v>5434</v>
      </c>
      <c r="B5493" s="924"/>
      <c r="D5493" s="2" t="str">
        <f t="shared" si="84"/>
        <v>OK</v>
      </c>
    </row>
    <row r="5494" spans="1:4">
      <c r="A5494">
        <v>5435</v>
      </c>
      <c r="B5494" s="924">
        <f>'Revenues 10-15'!D259</f>
        <v>0</v>
      </c>
      <c r="D5494" s="2" t="str">
        <f t="shared" si="84"/>
        <v>Error?</v>
      </c>
    </row>
    <row r="5495" spans="1:4">
      <c r="A5495" s="5">
        <v>5436</v>
      </c>
      <c r="B5495" s="924"/>
      <c r="D5495" s="2" t="str">
        <f t="shared" si="84"/>
        <v>OK</v>
      </c>
    </row>
    <row r="5496" spans="1:4">
      <c r="A5496">
        <v>5437</v>
      </c>
      <c r="B5496" s="924">
        <f>'Revenues 10-15'!D260</f>
        <v>0</v>
      </c>
      <c r="D5496" s="2" t="str">
        <f t="shared" si="84"/>
        <v>Error?</v>
      </c>
    </row>
    <row r="5497" spans="1:4">
      <c r="A5497" s="5">
        <v>5438</v>
      </c>
      <c r="B5497" s="924"/>
      <c r="D5497" s="2" t="str">
        <f t="shared" si="84"/>
        <v>OK</v>
      </c>
    </row>
    <row r="5498" spans="1:4">
      <c r="A5498" s="5">
        <v>5439</v>
      </c>
      <c r="B5498" s="924"/>
      <c r="D5498" s="2" t="str">
        <f t="shared" si="84"/>
        <v>OK</v>
      </c>
    </row>
    <row r="5499" spans="1:4">
      <c r="A5499">
        <v>5440</v>
      </c>
      <c r="B5499" s="924">
        <f>'Revenues 10-15'!D268</f>
        <v>0</v>
      </c>
      <c r="D5499" s="2" t="str">
        <f t="shared" si="84"/>
        <v>Error?</v>
      </c>
    </row>
    <row r="5500" spans="1:4">
      <c r="A5500" s="5">
        <v>5441</v>
      </c>
      <c r="B5500" s="924"/>
      <c r="D5500" s="2" t="str">
        <f t="shared" si="84"/>
        <v>OK</v>
      </c>
    </row>
    <row r="5501" spans="1:4">
      <c r="A5501" s="5">
        <v>5442</v>
      </c>
      <c r="B5501" s="924"/>
      <c r="C5501" s="2" t="s">
        <v>512</v>
      </c>
      <c r="D5501" s="2" t="str">
        <f t="shared" ref="D5501:D5564" si="85">IF(ISBLANK(B5501),"OK",IF(A5501-B5501=0,"OK","Error?"))</f>
        <v>OK</v>
      </c>
    </row>
    <row r="5502" spans="1:4">
      <c r="A5502" s="5">
        <v>5443</v>
      </c>
      <c r="B5502" s="924"/>
      <c r="D5502" s="2" t="str">
        <f t="shared" si="85"/>
        <v>OK</v>
      </c>
    </row>
    <row r="5503" spans="1:4">
      <c r="A5503" s="5">
        <v>5444</v>
      </c>
      <c r="B5503" s="924"/>
      <c r="D5503" s="2" t="str">
        <f t="shared" si="85"/>
        <v>OK</v>
      </c>
    </row>
    <row r="5504" spans="1:4">
      <c r="A5504" s="5">
        <v>5445</v>
      </c>
      <c r="B5504" s="924"/>
      <c r="D5504" s="2" t="str">
        <f t="shared" si="85"/>
        <v>OK</v>
      </c>
    </row>
    <row r="5505" spans="1:4">
      <c r="A5505">
        <v>5446</v>
      </c>
      <c r="B5505" s="924">
        <f>'Revenues 10-15'!D269</f>
        <v>0</v>
      </c>
      <c r="D5505" s="2" t="str">
        <f t="shared" si="85"/>
        <v>Error?</v>
      </c>
    </row>
    <row r="5506" spans="1:4">
      <c r="A5506">
        <v>5447</v>
      </c>
      <c r="B5506" s="924">
        <f>'Revenues 10-15'!D270</f>
        <v>3846090</v>
      </c>
      <c r="D5506" s="2" t="str">
        <f t="shared" si="85"/>
        <v>Error?</v>
      </c>
    </row>
    <row r="5507" spans="1:4">
      <c r="A5507">
        <v>5448</v>
      </c>
      <c r="B5507" s="924">
        <f>'Revenues 10-15'!E5</f>
        <v>3437725</v>
      </c>
      <c r="C5507" s="2" t="s">
        <v>512</v>
      </c>
      <c r="D5507" s="2" t="str">
        <f t="shared" si="85"/>
        <v>Error?</v>
      </c>
    </row>
    <row r="5508" spans="1:4">
      <c r="A5508" s="5">
        <v>5449</v>
      </c>
      <c r="B5508" s="924"/>
      <c r="C5508" s="2" t="s">
        <v>512</v>
      </c>
      <c r="D5508" s="2" t="str">
        <f t="shared" si="85"/>
        <v>OK</v>
      </c>
    </row>
    <row r="5509" spans="1:4">
      <c r="A5509">
        <v>5450</v>
      </c>
      <c r="B5509" s="924">
        <f>'Revenues 10-15'!E9</f>
        <v>0</v>
      </c>
      <c r="D5509" s="2" t="str">
        <f t="shared" si="85"/>
        <v>Error?</v>
      </c>
    </row>
    <row r="5510" spans="1:4">
      <c r="A5510">
        <v>5451</v>
      </c>
      <c r="B5510" s="924">
        <f>'Revenues 10-15'!E11</f>
        <v>0</v>
      </c>
      <c r="D5510" s="2" t="str">
        <f t="shared" si="85"/>
        <v>Error?</v>
      </c>
    </row>
    <row r="5511" spans="1:4">
      <c r="A5511">
        <v>5452</v>
      </c>
      <c r="B5511" s="924">
        <f>'Revenues 10-15'!E12</f>
        <v>3437725</v>
      </c>
      <c r="D5511" s="2" t="str">
        <f t="shared" si="85"/>
        <v>Error?</v>
      </c>
    </row>
    <row r="5512" spans="1:4">
      <c r="A5512">
        <v>5453</v>
      </c>
      <c r="B5512" s="924">
        <f>'Revenues 10-15'!E14</f>
        <v>0</v>
      </c>
      <c r="D5512" s="2" t="str">
        <f t="shared" si="85"/>
        <v>Error?</v>
      </c>
    </row>
    <row r="5513" spans="1:4">
      <c r="A5513">
        <v>5454</v>
      </c>
      <c r="B5513" s="924">
        <f>'Revenues 10-15'!E15</f>
        <v>0</v>
      </c>
      <c r="C5513" s="2" t="s">
        <v>512</v>
      </c>
      <c r="D5513" s="2" t="str">
        <f t="shared" si="85"/>
        <v>Error?</v>
      </c>
    </row>
    <row r="5514" spans="1:4">
      <c r="A5514">
        <v>5455</v>
      </c>
      <c r="B5514" s="924">
        <f>'Revenues 10-15'!E16</f>
        <v>0</v>
      </c>
      <c r="D5514" s="2" t="str">
        <f t="shared" si="85"/>
        <v>Error?</v>
      </c>
    </row>
    <row r="5515" spans="1:4">
      <c r="A5515">
        <v>5456</v>
      </c>
      <c r="B5515" s="924">
        <f>'Revenues 10-15'!E17</f>
        <v>12159</v>
      </c>
      <c r="D5515" s="2" t="str">
        <f t="shared" si="85"/>
        <v>Error?</v>
      </c>
    </row>
    <row r="5516" spans="1:4">
      <c r="A5516">
        <v>5457</v>
      </c>
      <c r="B5516" s="924">
        <f>'Revenues 10-15'!E18</f>
        <v>12159</v>
      </c>
      <c r="D5516" s="2" t="str">
        <f t="shared" si="85"/>
        <v>Error?</v>
      </c>
    </row>
    <row r="5517" spans="1:4">
      <c r="A5517">
        <v>5458</v>
      </c>
      <c r="B5517" s="924">
        <f>'Revenues 10-15'!E65</f>
        <v>0</v>
      </c>
      <c r="D5517" s="2" t="str">
        <f t="shared" si="85"/>
        <v>Error?</v>
      </c>
    </row>
    <row r="5518" spans="1:4">
      <c r="A5518">
        <v>5459</v>
      </c>
      <c r="B5518" s="924">
        <f>'Revenues 10-15'!E66</f>
        <v>0</v>
      </c>
      <c r="C5518" s="2" t="s">
        <v>512</v>
      </c>
      <c r="D5518" s="2" t="str">
        <f t="shared" si="85"/>
        <v>Error?</v>
      </c>
    </row>
    <row r="5519" spans="1:4">
      <c r="A5519">
        <v>5460</v>
      </c>
      <c r="B5519" s="924">
        <f>'Revenues 10-15'!E67</f>
        <v>0</v>
      </c>
      <c r="D5519" s="2" t="str">
        <f t="shared" si="85"/>
        <v>Error?</v>
      </c>
    </row>
    <row r="5520" spans="1:4">
      <c r="A5520">
        <v>5461</v>
      </c>
      <c r="B5520" s="924">
        <f>'Revenues 10-15'!E98</f>
        <v>0</v>
      </c>
      <c r="D5520" s="2" t="str">
        <f t="shared" si="85"/>
        <v>Error?</v>
      </c>
    </row>
    <row r="5521" spans="1:4">
      <c r="A5521">
        <v>5462</v>
      </c>
      <c r="B5521" s="924">
        <f>'Revenues 10-15'!E101</f>
        <v>0</v>
      </c>
      <c r="C5521" s="2" t="s">
        <v>512</v>
      </c>
      <c r="D5521" s="2" t="str">
        <f t="shared" si="85"/>
        <v>Error?</v>
      </c>
    </row>
    <row r="5522" spans="1:4">
      <c r="A5522">
        <v>5463</v>
      </c>
      <c r="B5522" s="924">
        <f>'Revenues 10-15'!E106</f>
        <v>0</v>
      </c>
      <c r="D5522" s="2" t="str">
        <f t="shared" si="85"/>
        <v>Error?</v>
      </c>
    </row>
    <row r="5523" spans="1:4">
      <c r="A5523">
        <v>5464</v>
      </c>
      <c r="B5523" s="924">
        <f>'Revenues 10-15'!E109</f>
        <v>0</v>
      </c>
      <c r="D5523" s="2" t="str">
        <f t="shared" si="85"/>
        <v>Error?</v>
      </c>
    </row>
    <row r="5524" spans="1:4">
      <c r="A5524">
        <v>5465</v>
      </c>
      <c r="B5524" s="924">
        <f>'Revenues 10-15'!E110</f>
        <v>0</v>
      </c>
      <c r="D5524" s="2" t="str">
        <f t="shared" si="85"/>
        <v>Error?</v>
      </c>
    </row>
    <row r="5525" spans="1:4">
      <c r="A5525">
        <v>5466</v>
      </c>
      <c r="B5525" s="924">
        <f>'Revenues 10-15'!E111</f>
        <v>3449884</v>
      </c>
      <c r="D5525" s="2" t="str">
        <f t="shared" si="85"/>
        <v>Error?</v>
      </c>
    </row>
    <row r="5526" spans="1:4">
      <c r="A5526">
        <v>5467</v>
      </c>
      <c r="B5526" s="924">
        <f>'Revenues 10-15'!E120</f>
        <v>0</v>
      </c>
      <c r="C5526" s="2" t="s">
        <v>512</v>
      </c>
      <c r="D5526" s="2" t="str">
        <f t="shared" si="85"/>
        <v>Error?</v>
      </c>
    </row>
    <row r="5527" spans="1:4">
      <c r="A5527">
        <v>5468</v>
      </c>
      <c r="B5527" s="924">
        <f>'Revenues 10-15'!E121</f>
        <v>0</v>
      </c>
      <c r="C5527" s="2" t="s">
        <v>512</v>
      </c>
      <c r="D5527" s="2" t="str">
        <f t="shared" si="85"/>
        <v>Error?</v>
      </c>
    </row>
    <row r="5528" spans="1:4">
      <c r="A5528" s="5">
        <v>5469</v>
      </c>
      <c r="B5528" s="924"/>
      <c r="D5528" s="2" t="str">
        <f t="shared" si="85"/>
        <v>OK</v>
      </c>
    </row>
    <row r="5529" spans="1:4">
      <c r="A5529" s="5">
        <v>5470</v>
      </c>
      <c r="B5529" s="924"/>
      <c r="D5529" s="2" t="str">
        <f t="shared" si="85"/>
        <v>OK</v>
      </c>
    </row>
    <row r="5530" spans="1:4">
      <c r="A5530" s="5">
        <v>5471</v>
      </c>
      <c r="B5530" s="924"/>
      <c r="D5530" s="2" t="str">
        <f t="shared" si="85"/>
        <v>OK</v>
      </c>
    </row>
    <row r="5531" spans="1:4">
      <c r="A5531" s="5">
        <v>5472</v>
      </c>
      <c r="B5531" s="924"/>
      <c r="D5531" s="2" t="str">
        <f t="shared" si="85"/>
        <v>OK</v>
      </c>
    </row>
    <row r="5532" spans="1:4">
      <c r="A5532">
        <v>5473</v>
      </c>
      <c r="B5532" s="924">
        <f>'Revenues 10-15'!E124</f>
        <v>0</v>
      </c>
      <c r="D5532" s="2" t="str">
        <f t="shared" si="85"/>
        <v>Error?</v>
      </c>
    </row>
    <row r="5533" spans="1:4">
      <c r="A5533" s="5">
        <v>5474</v>
      </c>
      <c r="B5533" s="924"/>
      <c r="D5533" s="2" t="str">
        <f t="shared" si="85"/>
        <v>OK</v>
      </c>
    </row>
    <row r="5534" spans="1:4">
      <c r="A5534" s="5">
        <v>5475</v>
      </c>
      <c r="B5534" s="924"/>
      <c r="C5534" s="2" t="s">
        <v>512</v>
      </c>
      <c r="D5534" s="2" t="str">
        <f t="shared" si="85"/>
        <v>OK</v>
      </c>
    </row>
    <row r="5535" spans="1:4">
      <c r="A5535">
        <v>5476</v>
      </c>
      <c r="B5535" s="924">
        <f>'Revenues 10-15'!E171</f>
        <v>0</v>
      </c>
      <c r="D5535" s="2" t="str">
        <f t="shared" si="85"/>
        <v>Error?</v>
      </c>
    </row>
    <row r="5536" spans="1:4">
      <c r="A5536" s="5">
        <v>5477</v>
      </c>
      <c r="B5536" s="924"/>
      <c r="D5536" s="2" t="str">
        <f t="shared" si="85"/>
        <v>OK</v>
      </c>
    </row>
    <row r="5537" spans="1:4">
      <c r="A5537" s="5">
        <v>5478</v>
      </c>
      <c r="B5537" s="924"/>
      <c r="C5537" s="2" t="s">
        <v>512</v>
      </c>
      <c r="D5537" s="2" t="str">
        <f t="shared" si="85"/>
        <v>OK</v>
      </c>
    </row>
    <row r="5538" spans="1:4">
      <c r="A5538" s="5">
        <v>5479</v>
      </c>
      <c r="B5538" s="924"/>
      <c r="D5538" s="2" t="str">
        <f t="shared" si="85"/>
        <v>OK</v>
      </c>
    </row>
    <row r="5539" spans="1:4">
      <c r="A5539" s="5">
        <v>5480</v>
      </c>
      <c r="B5539" s="924"/>
      <c r="D5539" s="2" t="str">
        <f t="shared" si="85"/>
        <v>OK</v>
      </c>
    </row>
    <row r="5540" spans="1:4">
      <c r="A5540" s="5">
        <v>5481</v>
      </c>
      <c r="B5540" s="924"/>
      <c r="D5540" s="2" t="str">
        <f t="shared" si="85"/>
        <v>OK</v>
      </c>
    </row>
    <row r="5541" spans="1:4">
      <c r="A5541" s="5">
        <v>5482</v>
      </c>
      <c r="B5541" s="924"/>
      <c r="D5541" s="2" t="str">
        <f t="shared" si="85"/>
        <v>OK</v>
      </c>
    </row>
    <row r="5542" spans="1:4">
      <c r="A5542">
        <v>5483</v>
      </c>
      <c r="B5542" s="924">
        <f>'Revenues 10-15'!E172</f>
        <v>0</v>
      </c>
      <c r="D5542" s="2" t="str">
        <f t="shared" si="85"/>
        <v>Error?</v>
      </c>
    </row>
    <row r="5543" spans="1:4">
      <c r="A5543" s="5">
        <v>5484</v>
      </c>
      <c r="B5543" s="924"/>
      <c r="D5543" s="2" t="str">
        <f t="shared" si="85"/>
        <v>OK</v>
      </c>
    </row>
    <row r="5544" spans="1:4">
      <c r="A5544" s="5">
        <v>5485</v>
      </c>
      <c r="B5544" s="924"/>
      <c r="C5544" s="2" t="s">
        <v>512</v>
      </c>
      <c r="D5544" s="2" t="str">
        <f t="shared" si="85"/>
        <v>OK</v>
      </c>
    </row>
    <row r="5545" spans="1:4">
      <c r="A5545" s="5">
        <v>5486</v>
      </c>
      <c r="B5545" s="924"/>
      <c r="D5545" s="2" t="str">
        <f t="shared" si="85"/>
        <v>OK</v>
      </c>
    </row>
    <row r="5546" spans="1:4">
      <c r="A5546" s="5">
        <v>5487</v>
      </c>
      <c r="B5546" s="924"/>
      <c r="D5546" s="2" t="str">
        <f t="shared" si="85"/>
        <v>OK</v>
      </c>
    </row>
    <row r="5547" spans="1:4">
      <c r="A5547" s="5">
        <v>5488</v>
      </c>
      <c r="B5547" s="924"/>
      <c r="D5547" s="2" t="str">
        <f t="shared" si="85"/>
        <v>OK</v>
      </c>
    </row>
    <row r="5548" spans="1:4">
      <c r="A5548" s="5">
        <v>5489</v>
      </c>
      <c r="B5548" s="924"/>
      <c r="D5548" s="2" t="str">
        <f t="shared" si="85"/>
        <v>OK</v>
      </c>
    </row>
    <row r="5549" spans="1:4">
      <c r="A5549" s="5">
        <v>5490</v>
      </c>
      <c r="B5549" s="924"/>
      <c r="D5549" s="2" t="str">
        <f t="shared" si="85"/>
        <v>OK</v>
      </c>
    </row>
    <row r="5550" spans="1:4">
      <c r="A5550">
        <v>5491</v>
      </c>
      <c r="B5550" s="924">
        <f>'Revenues 10-15'!E270</f>
        <v>3449884</v>
      </c>
      <c r="D5550" s="2" t="str">
        <f t="shared" si="85"/>
        <v>Error?</v>
      </c>
    </row>
    <row r="5551" spans="1:4">
      <c r="A5551">
        <v>5492</v>
      </c>
      <c r="B5551" s="924">
        <f>'Revenues 10-15'!F5</f>
        <v>1508824</v>
      </c>
      <c r="D5551" s="2" t="str">
        <f t="shared" si="85"/>
        <v>Error?</v>
      </c>
    </row>
    <row r="5552" spans="1:4">
      <c r="A5552" s="5">
        <v>5493</v>
      </c>
      <c r="B5552" s="924"/>
      <c r="C5552" s="2" t="s">
        <v>512</v>
      </c>
      <c r="D5552" s="2" t="str">
        <f t="shared" si="85"/>
        <v>OK</v>
      </c>
    </row>
    <row r="5553" spans="1:4">
      <c r="A5553">
        <v>5494</v>
      </c>
      <c r="B5553" s="924">
        <f>'Revenues 10-15'!F7</f>
        <v>0</v>
      </c>
      <c r="D5553" s="2" t="str">
        <f t="shared" si="85"/>
        <v>Error?</v>
      </c>
    </row>
    <row r="5554" spans="1:4">
      <c r="A5554">
        <v>5495</v>
      </c>
      <c r="B5554" s="924">
        <f>'Revenues 10-15'!F11</f>
        <v>0</v>
      </c>
      <c r="D5554" s="2" t="str">
        <f t="shared" si="85"/>
        <v>Error?</v>
      </c>
    </row>
    <row r="5555" spans="1:4">
      <c r="A5555">
        <v>5496</v>
      </c>
      <c r="B5555" s="924">
        <f>'Revenues 10-15'!F12</f>
        <v>1508824</v>
      </c>
      <c r="D5555" s="2" t="str">
        <f t="shared" si="85"/>
        <v>Error?</v>
      </c>
    </row>
    <row r="5556" spans="1:4">
      <c r="A5556">
        <v>5497</v>
      </c>
      <c r="B5556" s="924">
        <f>'Revenues 10-15'!F14</f>
        <v>0</v>
      </c>
      <c r="D5556" s="2" t="str">
        <f t="shared" si="85"/>
        <v>Error?</v>
      </c>
    </row>
    <row r="5557" spans="1:4">
      <c r="A5557">
        <v>5498</v>
      </c>
      <c r="B5557" s="924">
        <f>'Revenues 10-15'!F15</f>
        <v>0</v>
      </c>
      <c r="C5557" s="2" t="s">
        <v>512</v>
      </c>
      <c r="D5557" s="2" t="str">
        <f t="shared" si="85"/>
        <v>Error?</v>
      </c>
    </row>
    <row r="5558" spans="1:4">
      <c r="A5558">
        <v>5499</v>
      </c>
      <c r="B5558" s="924">
        <f>'Revenues 10-15'!F16</f>
        <v>0</v>
      </c>
      <c r="D5558" s="2" t="str">
        <f t="shared" si="85"/>
        <v>Error?</v>
      </c>
    </row>
    <row r="5559" spans="1:4">
      <c r="A5559">
        <v>5500</v>
      </c>
      <c r="B5559" s="924">
        <f>'Revenues 10-15'!F17</f>
        <v>0</v>
      </c>
      <c r="D5559" s="2" t="str">
        <f t="shared" si="85"/>
        <v>Error?</v>
      </c>
    </row>
    <row r="5560" spans="1:4">
      <c r="A5560">
        <v>5501</v>
      </c>
      <c r="B5560" s="924">
        <f>'Revenues 10-15'!F18</f>
        <v>0</v>
      </c>
      <c r="D5560" s="2" t="str">
        <f t="shared" si="85"/>
        <v>Error?</v>
      </c>
    </row>
    <row r="5561" spans="1:4">
      <c r="A5561">
        <v>5502</v>
      </c>
      <c r="B5561" s="924">
        <f>'Revenues 10-15'!F42</f>
        <v>0</v>
      </c>
      <c r="D5561" s="2" t="str">
        <f t="shared" si="85"/>
        <v>Error?</v>
      </c>
    </row>
    <row r="5562" spans="1:4">
      <c r="A5562">
        <v>5503</v>
      </c>
      <c r="B5562" s="924">
        <f>'Revenues 10-15'!F43</f>
        <v>6820</v>
      </c>
      <c r="C5562" s="2" t="s">
        <v>512</v>
      </c>
      <c r="D5562" s="2" t="str">
        <f t="shared" si="85"/>
        <v>Error?</v>
      </c>
    </row>
    <row r="5563" spans="1:4">
      <c r="A5563">
        <v>5504</v>
      </c>
      <c r="B5563" s="924">
        <f>'Revenues 10-15'!F44</f>
        <v>0</v>
      </c>
      <c r="D5563" s="2" t="str">
        <f t="shared" si="85"/>
        <v>Error?</v>
      </c>
    </row>
    <row r="5564" spans="1:4">
      <c r="A5564">
        <v>5505</v>
      </c>
      <c r="B5564" s="924">
        <f>'Revenues 10-15'!F45</f>
        <v>0</v>
      </c>
      <c r="D5564" s="2" t="str">
        <f t="shared" si="85"/>
        <v>Error?</v>
      </c>
    </row>
    <row r="5565" spans="1:4">
      <c r="A5565">
        <v>5506</v>
      </c>
      <c r="B5565" s="924">
        <f>'Revenues 10-15'!F47</f>
        <v>0</v>
      </c>
      <c r="D5565" s="2" t="str">
        <f t="shared" ref="D5565:D5628" si="86">IF(ISBLANK(B5565),"OK",IF(A5565-B5565=0,"OK","Error?"))</f>
        <v>Error?</v>
      </c>
    </row>
    <row r="5566" spans="1:4">
      <c r="A5566">
        <v>5507</v>
      </c>
      <c r="B5566" s="924">
        <f>'Revenues 10-15'!F48</f>
        <v>0</v>
      </c>
      <c r="D5566" s="2" t="str">
        <f t="shared" si="86"/>
        <v>Error?</v>
      </c>
    </row>
    <row r="5567" spans="1:4">
      <c r="A5567">
        <v>5508</v>
      </c>
      <c r="B5567" s="924">
        <f>'Revenues 10-15'!F49</f>
        <v>0</v>
      </c>
      <c r="D5567" s="2" t="str">
        <f t="shared" si="86"/>
        <v>Error?</v>
      </c>
    </row>
    <row r="5568" spans="1:4">
      <c r="A5568">
        <v>5509</v>
      </c>
      <c r="B5568" s="924">
        <f>'Revenues 10-15'!F51</f>
        <v>0</v>
      </c>
      <c r="D5568" s="2" t="str">
        <f t="shared" si="86"/>
        <v>Error?</v>
      </c>
    </row>
    <row r="5569" spans="1:4">
      <c r="A5569">
        <v>5510</v>
      </c>
      <c r="B5569" s="924">
        <f>'Revenues 10-15'!F52</f>
        <v>0</v>
      </c>
      <c r="D5569" s="2" t="str">
        <f t="shared" si="86"/>
        <v>Error?</v>
      </c>
    </row>
    <row r="5570" spans="1:4">
      <c r="A5570">
        <v>5511</v>
      </c>
      <c r="B5570" s="924">
        <f>'Revenues 10-15'!F53</f>
        <v>0</v>
      </c>
      <c r="D5570" s="2" t="str">
        <f t="shared" si="86"/>
        <v>Error?</v>
      </c>
    </row>
    <row r="5571" spans="1:4">
      <c r="A5571">
        <v>5512</v>
      </c>
      <c r="B5571" s="924">
        <f>'Revenues 10-15'!F55</f>
        <v>0</v>
      </c>
      <c r="D5571" s="2" t="str">
        <f t="shared" si="86"/>
        <v>Error?</v>
      </c>
    </row>
    <row r="5572" spans="1:4">
      <c r="A5572">
        <v>5513</v>
      </c>
      <c r="B5572" s="924">
        <f>'Revenues 10-15'!F56</f>
        <v>0</v>
      </c>
      <c r="D5572" s="2" t="str">
        <f t="shared" si="86"/>
        <v>Error?</v>
      </c>
    </row>
    <row r="5573" spans="1:4">
      <c r="A5573">
        <v>5514</v>
      </c>
      <c r="B5573" s="924">
        <f>'Revenues 10-15'!F57</f>
        <v>0</v>
      </c>
      <c r="D5573" s="2" t="str">
        <f t="shared" si="86"/>
        <v>Error?</v>
      </c>
    </row>
    <row r="5574" spans="1:4">
      <c r="A5574">
        <v>5515</v>
      </c>
      <c r="B5574" s="924">
        <f>'Revenues 10-15'!F59</f>
        <v>0</v>
      </c>
      <c r="D5574" s="2" t="str">
        <f t="shared" si="86"/>
        <v>Error?</v>
      </c>
    </row>
    <row r="5575" spans="1:4">
      <c r="A5575">
        <v>5516</v>
      </c>
      <c r="B5575" s="924">
        <f>'Revenues 10-15'!F60</f>
        <v>0</v>
      </c>
      <c r="D5575" s="2" t="str">
        <f t="shared" si="86"/>
        <v>Error?</v>
      </c>
    </row>
    <row r="5576" spans="1:4">
      <c r="A5576">
        <v>5517</v>
      </c>
      <c r="B5576" s="924">
        <f>'Revenues 10-15'!F61</f>
        <v>0</v>
      </c>
      <c r="D5576" s="2" t="str">
        <f t="shared" si="86"/>
        <v>Error?</v>
      </c>
    </row>
    <row r="5577" spans="1:4">
      <c r="A5577">
        <v>5518</v>
      </c>
      <c r="B5577" s="924">
        <f>'Revenues 10-15'!F63</f>
        <v>6820</v>
      </c>
      <c r="D5577" s="2" t="str">
        <f t="shared" si="86"/>
        <v>Error?</v>
      </c>
    </row>
    <row r="5578" spans="1:4">
      <c r="A5578">
        <v>5519</v>
      </c>
      <c r="B5578" s="924">
        <f>'Revenues 10-15'!F65</f>
        <v>0</v>
      </c>
      <c r="D5578" s="2" t="str">
        <f t="shared" si="86"/>
        <v>Error?</v>
      </c>
    </row>
    <row r="5579" spans="1:4">
      <c r="A5579">
        <v>5520</v>
      </c>
      <c r="B5579" s="924">
        <f>'Revenues 10-15'!F66</f>
        <v>0</v>
      </c>
      <c r="C5579" s="2" t="s">
        <v>512</v>
      </c>
      <c r="D5579" s="2" t="str">
        <f t="shared" si="86"/>
        <v>Error?</v>
      </c>
    </row>
    <row r="5580" spans="1:4">
      <c r="A5580">
        <v>5521</v>
      </c>
      <c r="B5580" s="924">
        <f>'Revenues 10-15'!F67</f>
        <v>0</v>
      </c>
      <c r="D5580" s="2" t="str">
        <f t="shared" si="86"/>
        <v>Error?</v>
      </c>
    </row>
    <row r="5581" spans="1:4">
      <c r="A5581">
        <v>5522</v>
      </c>
      <c r="B5581" s="924">
        <f>'Revenues 10-15'!F98</f>
        <v>0</v>
      </c>
      <c r="D5581" s="2" t="str">
        <f t="shared" si="86"/>
        <v>Error?</v>
      </c>
    </row>
    <row r="5582" spans="1:4">
      <c r="A5582">
        <v>5523</v>
      </c>
      <c r="B5582" s="924">
        <f>'Revenues 10-15'!F100</f>
        <v>0</v>
      </c>
      <c r="C5582" s="2" t="s">
        <v>512</v>
      </c>
      <c r="D5582" s="2" t="str">
        <f t="shared" si="86"/>
        <v>Error?</v>
      </c>
    </row>
    <row r="5583" spans="1:4">
      <c r="A5583">
        <v>5524</v>
      </c>
      <c r="B5583" s="924">
        <f>'Revenues 10-15'!F101</f>
        <v>40431</v>
      </c>
      <c r="D5583" s="2" t="str">
        <f t="shared" si="86"/>
        <v>Error?</v>
      </c>
    </row>
    <row r="5584" spans="1:4">
      <c r="A5584">
        <v>5525</v>
      </c>
      <c r="B5584" s="924">
        <f>'Revenues 10-15'!F109</f>
        <v>0</v>
      </c>
      <c r="D5584" s="2" t="str">
        <f t="shared" si="86"/>
        <v>Error?</v>
      </c>
    </row>
    <row r="5585" spans="1:4">
      <c r="A5585">
        <v>5526</v>
      </c>
      <c r="B5585" s="924">
        <f>'Revenues 10-15'!F110</f>
        <v>40431</v>
      </c>
      <c r="D5585" s="2" t="str">
        <f t="shared" si="86"/>
        <v>Error?</v>
      </c>
    </row>
    <row r="5586" spans="1:4">
      <c r="A5586">
        <v>5527</v>
      </c>
      <c r="B5586" s="924">
        <f>'Revenues 10-15'!F111</f>
        <v>1556075</v>
      </c>
      <c r="D5586" s="2" t="str">
        <f t="shared" si="86"/>
        <v>Error?</v>
      </c>
    </row>
    <row r="5587" spans="1:4">
      <c r="A5587">
        <v>5528</v>
      </c>
      <c r="B5587" s="924">
        <f>'Revenues 10-15'!F114</f>
        <v>0</v>
      </c>
      <c r="C5587" s="2" t="s">
        <v>512</v>
      </c>
      <c r="D5587" s="2" t="str">
        <f t="shared" si="86"/>
        <v>Error?</v>
      </c>
    </row>
    <row r="5588" spans="1:4">
      <c r="A5588">
        <v>5529</v>
      </c>
      <c r="B5588" s="924">
        <f>'Revenues 10-15'!F115</f>
        <v>0</v>
      </c>
      <c r="C5588" s="2" t="s">
        <v>512</v>
      </c>
      <c r="D5588" s="2" t="str">
        <f t="shared" si="86"/>
        <v>Error?</v>
      </c>
    </row>
    <row r="5589" spans="1:4">
      <c r="A5589">
        <v>5530</v>
      </c>
      <c r="B5589" s="924">
        <f>'Revenues 10-15'!F116</f>
        <v>0</v>
      </c>
      <c r="D5589" s="2" t="str">
        <f t="shared" si="86"/>
        <v>Error?</v>
      </c>
    </row>
    <row r="5590" spans="1:4">
      <c r="A5590">
        <v>5531</v>
      </c>
      <c r="B5590" s="924">
        <f>'Revenues 10-15'!F117</f>
        <v>0</v>
      </c>
      <c r="D5590" s="2" t="str">
        <f t="shared" si="86"/>
        <v>Error?</v>
      </c>
    </row>
    <row r="5591" spans="1:4">
      <c r="A5591">
        <v>5532</v>
      </c>
      <c r="B5591" s="924">
        <f>'Revenues 10-15'!F120</f>
        <v>0</v>
      </c>
      <c r="D5591" s="2" t="str">
        <f t="shared" si="86"/>
        <v>Error?</v>
      </c>
    </row>
    <row r="5592" spans="1:4">
      <c r="A5592">
        <v>5533</v>
      </c>
      <c r="B5592" s="924">
        <f>'Revenues 10-15'!F121</f>
        <v>0</v>
      </c>
      <c r="C5592" s="2" t="s">
        <v>512</v>
      </c>
      <c r="D5592" s="2" t="str">
        <f t="shared" si="86"/>
        <v>Error?</v>
      </c>
    </row>
    <row r="5593" spans="1:4">
      <c r="A5593" s="5">
        <v>5534</v>
      </c>
      <c r="B5593" s="924"/>
      <c r="D5593" s="2" t="str">
        <f t="shared" si="86"/>
        <v>OK</v>
      </c>
    </row>
    <row r="5594" spans="1:4">
      <c r="A5594" s="5">
        <v>5535</v>
      </c>
      <c r="B5594" s="924"/>
      <c r="D5594" s="2" t="str">
        <f t="shared" si="86"/>
        <v>OK</v>
      </c>
    </row>
    <row r="5595" spans="1:4">
      <c r="A5595" s="5">
        <v>5536</v>
      </c>
      <c r="B5595" s="924"/>
      <c r="D5595" s="2" t="str">
        <f t="shared" si="86"/>
        <v>OK</v>
      </c>
    </row>
    <row r="5596" spans="1:4">
      <c r="A5596" s="5">
        <v>5537</v>
      </c>
      <c r="B5596" s="924"/>
      <c r="D5596" s="2" t="str">
        <f t="shared" si="86"/>
        <v>OK</v>
      </c>
    </row>
    <row r="5597" spans="1:4">
      <c r="A5597">
        <v>5538</v>
      </c>
      <c r="B5597" s="924">
        <f>'Revenues 10-15'!F124</f>
        <v>0</v>
      </c>
      <c r="D5597" s="2" t="str">
        <f t="shared" si="86"/>
        <v>Error?</v>
      </c>
    </row>
    <row r="5598" spans="1:4">
      <c r="A5598">
        <v>5539</v>
      </c>
      <c r="B5598" s="924">
        <f>'Revenues 10-15'!F127</f>
        <v>0</v>
      </c>
      <c r="D5598" s="2" t="str">
        <f t="shared" si="86"/>
        <v>Error?</v>
      </c>
    </row>
    <row r="5599" spans="1:4">
      <c r="A5599">
        <v>5540</v>
      </c>
      <c r="B5599" s="924">
        <f>'Revenues 10-15'!F128</f>
        <v>0</v>
      </c>
      <c r="C5599" s="2" t="s">
        <v>512</v>
      </c>
      <c r="D5599" s="2" t="str">
        <f t="shared" si="86"/>
        <v>Error?</v>
      </c>
    </row>
    <row r="5600" spans="1:4">
      <c r="A5600">
        <v>5541</v>
      </c>
      <c r="B5600" s="924">
        <f>'Revenues 10-15'!F129</f>
        <v>0</v>
      </c>
      <c r="D5600" s="2" t="str">
        <f t="shared" si="86"/>
        <v>Error?</v>
      </c>
    </row>
    <row r="5601" spans="1:4">
      <c r="A5601" s="5">
        <v>5542</v>
      </c>
      <c r="B5601" s="924"/>
      <c r="D5601" s="2" t="str">
        <f t="shared" si="86"/>
        <v>OK</v>
      </c>
    </row>
    <row r="5602" spans="1:4">
      <c r="A5602">
        <v>5543</v>
      </c>
      <c r="B5602" s="924">
        <f>'Revenues 10-15'!F130</f>
        <v>0</v>
      </c>
      <c r="D5602" s="2" t="str">
        <f t="shared" si="86"/>
        <v>Error?</v>
      </c>
    </row>
    <row r="5603" spans="1:4">
      <c r="A5603" s="5">
        <v>5544</v>
      </c>
      <c r="B5603" s="924"/>
      <c r="D5603" s="2" t="str">
        <f t="shared" si="86"/>
        <v>OK</v>
      </c>
    </row>
    <row r="5604" spans="1:4">
      <c r="A5604">
        <v>5545</v>
      </c>
      <c r="B5604" s="924">
        <f>'Revenues 10-15'!F131</f>
        <v>0</v>
      </c>
      <c r="D5604" s="2" t="str">
        <f t="shared" si="86"/>
        <v>Error?</v>
      </c>
    </row>
    <row r="5605" spans="1:4">
      <c r="A5605" s="5">
        <v>5546</v>
      </c>
      <c r="B5605" s="924"/>
      <c r="D5605" s="2" t="str">
        <f t="shared" si="86"/>
        <v>OK</v>
      </c>
    </row>
    <row r="5606" spans="1:4">
      <c r="A5606" s="5">
        <v>5547</v>
      </c>
      <c r="B5606" s="924"/>
      <c r="D5606" s="2" t="str">
        <f t="shared" si="86"/>
        <v>OK</v>
      </c>
    </row>
    <row r="5607" spans="1:4">
      <c r="A5607">
        <v>5548</v>
      </c>
      <c r="B5607" s="924">
        <f>'Revenues 10-15'!F132</f>
        <v>0</v>
      </c>
      <c r="D5607" s="2" t="str">
        <f t="shared" si="86"/>
        <v>Error?</v>
      </c>
    </row>
    <row r="5608" spans="1:4">
      <c r="A5608" s="5">
        <v>5549</v>
      </c>
      <c r="B5608" s="924"/>
      <c r="D5608" s="2" t="str">
        <f t="shared" si="86"/>
        <v>OK</v>
      </c>
    </row>
    <row r="5609" spans="1:4">
      <c r="A5609" s="5">
        <v>5550</v>
      </c>
      <c r="B5609" s="924"/>
      <c r="D5609" s="2" t="str">
        <f t="shared" si="86"/>
        <v>OK</v>
      </c>
    </row>
    <row r="5610" spans="1:4">
      <c r="A5610" s="5">
        <v>5551</v>
      </c>
      <c r="B5610" s="924"/>
      <c r="D5610" s="2" t="str">
        <f t="shared" si="86"/>
        <v>OK</v>
      </c>
    </row>
    <row r="5611" spans="1:4">
      <c r="A5611" s="5">
        <v>5552</v>
      </c>
      <c r="B5611" s="924"/>
      <c r="D5611" s="2" t="str">
        <f t="shared" si="86"/>
        <v>OK</v>
      </c>
    </row>
    <row r="5612" spans="1:4">
      <c r="A5612">
        <v>5553</v>
      </c>
      <c r="B5612" s="924">
        <f>'Revenues 10-15'!F134</f>
        <v>0</v>
      </c>
      <c r="D5612" s="2" t="str">
        <f t="shared" si="86"/>
        <v>Error?</v>
      </c>
    </row>
    <row r="5613" spans="1:4">
      <c r="A5613">
        <v>5554</v>
      </c>
      <c r="B5613" s="924">
        <f>'Revenues 10-15'!F154</f>
        <v>396829</v>
      </c>
      <c r="D5613" s="2" t="str">
        <f t="shared" si="86"/>
        <v>Error?</v>
      </c>
    </row>
    <row r="5614" spans="1:4">
      <c r="A5614" s="5">
        <v>5555</v>
      </c>
      <c r="B5614" s="924"/>
      <c r="C5614" s="2" t="s">
        <v>512</v>
      </c>
      <c r="D5614" s="2" t="str">
        <f t="shared" si="86"/>
        <v>OK</v>
      </c>
    </row>
    <row r="5615" spans="1:4">
      <c r="A5615">
        <v>5556</v>
      </c>
      <c r="B5615" s="924">
        <f>'Revenues 10-15'!F155</f>
        <v>468478</v>
      </c>
      <c r="D5615" s="2" t="str">
        <f t="shared" si="86"/>
        <v>Error?</v>
      </c>
    </row>
    <row r="5616" spans="1:4">
      <c r="A5616">
        <v>5557</v>
      </c>
      <c r="B5616" s="924">
        <f>'Revenues 10-15'!F157</f>
        <v>865307</v>
      </c>
      <c r="D5616" s="2" t="str">
        <f t="shared" si="86"/>
        <v>Error?</v>
      </c>
    </row>
    <row r="5617" spans="1:5">
      <c r="A5617">
        <v>5558</v>
      </c>
      <c r="B5617" s="924">
        <f>'Revenues 10-15'!F159</f>
        <v>0</v>
      </c>
      <c r="D5617" s="2" t="str">
        <f t="shared" si="86"/>
        <v>Error?</v>
      </c>
    </row>
    <row r="5618" spans="1:5">
      <c r="A5618" s="5">
        <v>5559</v>
      </c>
      <c r="B5618" s="924"/>
      <c r="C5618" s="2" t="s">
        <v>512</v>
      </c>
      <c r="D5618" s="2" t="str">
        <f t="shared" si="86"/>
        <v>OK</v>
      </c>
    </row>
    <row r="5619" spans="1:5">
      <c r="A5619" s="5">
        <v>5560</v>
      </c>
      <c r="B5619" s="924"/>
      <c r="D5619" s="2" t="str">
        <f t="shared" si="86"/>
        <v>OK</v>
      </c>
    </row>
    <row r="5620" spans="1:5">
      <c r="A5620" s="5">
        <v>5561</v>
      </c>
      <c r="B5620" s="924"/>
      <c r="D5620" s="2" t="str">
        <f t="shared" si="86"/>
        <v>OK</v>
      </c>
    </row>
    <row r="5621" spans="1:5">
      <c r="A5621" s="5">
        <v>5562</v>
      </c>
      <c r="B5621" s="924"/>
      <c r="D5621" s="2" t="str">
        <f t="shared" si="86"/>
        <v>OK</v>
      </c>
    </row>
    <row r="5622" spans="1:5">
      <c r="A5622" s="5">
        <v>5563</v>
      </c>
      <c r="B5622" s="924"/>
      <c r="D5622" s="2" t="str">
        <f t="shared" si="86"/>
        <v>OK</v>
      </c>
    </row>
    <row r="5623" spans="1:5">
      <c r="A5623">
        <v>5564</v>
      </c>
      <c r="B5623" s="924">
        <f>'Revenues 10-15'!F160</f>
        <v>0</v>
      </c>
      <c r="D5623" s="2" t="str">
        <f t="shared" si="86"/>
        <v>Error?</v>
      </c>
    </row>
    <row r="5624" spans="1:5">
      <c r="A5624" s="5">
        <v>5565</v>
      </c>
      <c r="B5624" s="924"/>
      <c r="D5624" s="2" t="str">
        <f t="shared" si="86"/>
        <v>OK</v>
      </c>
    </row>
    <row r="5625" spans="1:5">
      <c r="A5625">
        <v>5566</v>
      </c>
      <c r="B5625" s="924">
        <f>'Revenues 10-15'!F161</f>
        <v>0</v>
      </c>
      <c r="D5625" s="2" t="str">
        <f t="shared" si="86"/>
        <v>Error?</v>
      </c>
    </row>
    <row r="5626" spans="1:5">
      <c r="A5626" s="5">
        <v>5567</v>
      </c>
      <c r="B5626" s="924"/>
      <c r="D5626" s="2" t="str">
        <f t="shared" si="86"/>
        <v>OK</v>
      </c>
    </row>
    <row r="5627" spans="1:5">
      <c r="A5627" s="5">
        <v>5568</v>
      </c>
      <c r="B5627" s="924"/>
      <c r="D5627" s="2" t="str">
        <f t="shared" si="86"/>
        <v>OK</v>
      </c>
    </row>
    <row r="5628" spans="1:5">
      <c r="A5628" s="5">
        <v>5569</v>
      </c>
      <c r="B5628" s="924"/>
      <c r="D5628" s="2" t="str">
        <f t="shared" si="86"/>
        <v>OK</v>
      </c>
      <c r="E5628" s="4" t="s">
        <v>1397</v>
      </c>
    </row>
    <row r="5629" spans="1:5">
      <c r="A5629" s="5">
        <v>5570</v>
      </c>
      <c r="B5629" s="924"/>
      <c r="D5629" s="2" t="str">
        <f t="shared" ref="D5629:D5692" si="87">IF(ISBLANK(B5629),"OK",IF(A5629-B5629=0,"OK","Error?"))</f>
        <v>OK</v>
      </c>
      <c r="E5629" s="4" t="s">
        <v>1397</v>
      </c>
    </row>
    <row r="5630" spans="1:5">
      <c r="A5630" s="5">
        <v>5571</v>
      </c>
      <c r="B5630" s="924"/>
      <c r="D5630" s="2" t="str">
        <f t="shared" si="87"/>
        <v>OK</v>
      </c>
    </row>
    <row r="5631" spans="1:5">
      <c r="A5631" s="5">
        <v>5572</v>
      </c>
      <c r="B5631" s="924"/>
      <c r="D5631" s="2" t="str">
        <f t="shared" si="87"/>
        <v>OK</v>
      </c>
    </row>
    <row r="5632" spans="1:5">
      <c r="A5632" s="5">
        <v>5573</v>
      </c>
      <c r="B5632" s="924"/>
      <c r="D5632" s="2" t="str">
        <f t="shared" si="87"/>
        <v>OK</v>
      </c>
    </row>
    <row r="5633" spans="1:4">
      <c r="A5633" s="5">
        <v>5574</v>
      </c>
      <c r="B5633" s="924"/>
      <c r="D5633" s="2" t="str">
        <f t="shared" si="87"/>
        <v>OK</v>
      </c>
    </row>
    <row r="5634" spans="1:4">
      <c r="A5634" s="5">
        <v>5575</v>
      </c>
      <c r="B5634" s="924"/>
      <c r="D5634" s="2" t="str">
        <f t="shared" si="87"/>
        <v>OK</v>
      </c>
    </row>
    <row r="5635" spans="1:4">
      <c r="A5635" s="5">
        <v>5576</v>
      </c>
      <c r="B5635" s="924"/>
      <c r="D5635" s="2" t="str">
        <f t="shared" si="87"/>
        <v>OK</v>
      </c>
    </row>
    <row r="5636" spans="1:4">
      <c r="A5636" s="5">
        <v>5577</v>
      </c>
      <c r="B5636" s="924"/>
      <c r="D5636" s="2" t="str">
        <f t="shared" si="87"/>
        <v>OK</v>
      </c>
    </row>
    <row r="5637" spans="1:4">
      <c r="A5637" s="5">
        <v>5578</v>
      </c>
      <c r="B5637" s="924"/>
      <c r="D5637" s="2" t="str">
        <f t="shared" si="87"/>
        <v>OK</v>
      </c>
    </row>
    <row r="5638" spans="1:4">
      <c r="A5638" s="5">
        <v>5579</v>
      </c>
      <c r="B5638" s="924"/>
      <c r="D5638" s="2" t="str">
        <f t="shared" si="87"/>
        <v>OK</v>
      </c>
    </row>
    <row r="5639" spans="1:4">
      <c r="A5639" s="5">
        <v>5580</v>
      </c>
      <c r="B5639" s="924"/>
      <c r="D5639" s="2" t="str">
        <f t="shared" si="87"/>
        <v>OK</v>
      </c>
    </row>
    <row r="5640" spans="1:4">
      <c r="A5640" s="5">
        <v>5581</v>
      </c>
      <c r="B5640" s="924"/>
      <c r="D5640" s="2" t="str">
        <f t="shared" si="87"/>
        <v>OK</v>
      </c>
    </row>
    <row r="5641" spans="1:4">
      <c r="A5641" s="5">
        <v>5582</v>
      </c>
      <c r="B5641" s="924"/>
      <c r="D5641" s="2" t="str">
        <f t="shared" si="87"/>
        <v>OK</v>
      </c>
    </row>
    <row r="5642" spans="1:4">
      <c r="A5642">
        <v>5583</v>
      </c>
      <c r="B5642" s="924">
        <f>'Revenues 10-15'!F171</f>
        <v>865307</v>
      </c>
      <c r="D5642" s="2" t="str">
        <f t="shared" si="87"/>
        <v>Error?</v>
      </c>
    </row>
    <row r="5643" spans="1:4">
      <c r="A5643" s="5">
        <v>5584</v>
      </c>
      <c r="B5643" s="924"/>
      <c r="D5643" s="2" t="str">
        <f t="shared" si="87"/>
        <v>OK</v>
      </c>
    </row>
    <row r="5644" spans="1:4">
      <c r="A5644" s="5">
        <v>5585</v>
      </c>
      <c r="B5644" s="924"/>
      <c r="C5644" s="2" t="s">
        <v>512</v>
      </c>
      <c r="D5644" s="2" t="str">
        <f t="shared" si="87"/>
        <v>OK</v>
      </c>
    </row>
    <row r="5645" spans="1:4">
      <c r="A5645" s="5">
        <v>5586</v>
      </c>
      <c r="B5645" s="924"/>
      <c r="D5645" s="2" t="str">
        <f t="shared" si="87"/>
        <v>OK</v>
      </c>
    </row>
    <row r="5646" spans="1:4">
      <c r="A5646" s="5">
        <v>5587</v>
      </c>
      <c r="B5646" s="924"/>
      <c r="D5646" s="2" t="str">
        <f t="shared" si="87"/>
        <v>OK</v>
      </c>
    </row>
    <row r="5647" spans="1:4">
      <c r="A5647" s="5">
        <v>5588</v>
      </c>
      <c r="B5647" s="924"/>
      <c r="D5647" s="2" t="str">
        <f t="shared" si="87"/>
        <v>OK</v>
      </c>
    </row>
    <row r="5648" spans="1:4">
      <c r="A5648" s="5">
        <v>5589</v>
      </c>
      <c r="B5648" s="924"/>
      <c r="D5648" s="2" t="str">
        <f t="shared" si="87"/>
        <v>OK</v>
      </c>
    </row>
    <row r="5649" spans="1:4">
      <c r="A5649" s="5">
        <v>5590</v>
      </c>
      <c r="B5649" s="924"/>
      <c r="D5649" s="2" t="str">
        <f t="shared" si="87"/>
        <v>OK</v>
      </c>
    </row>
    <row r="5650" spans="1:4">
      <c r="A5650" s="5">
        <v>5591</v>
      </c>
      <c r="B5650" s="924"/>
      <c r="D5650" s="2" t="str">
        <f t="shared" si="87"/>
        <v>OK</v>
      </c>
    </row>
    <row r="5651" spans="1:4">
      <c r="A5651">
        <v>5592</v>
      </c>
      <c r="B5651" s="924">
        <f>'Revenues 10-15'!F172</f>
        <v>865307</v>
      </c>
      <c r="D5651" s="2" t="str">
        <f t="shared" si="87"/>
        <v>Error?</v>
      </c>
    </row>
    <row r="5652" spans="1:4">
      <c r="A5652">
        <v>5593</v>
      </c>
      <c r="B5652" s="924">
        <f>'Revenues 10-15'!F175</f>
        <v>0</v>
      </c>
      <c r="D5652" s="2" t="str">
        <f t="shared" si="87"/>
        <v>Error?</v>
      </c>
    </row>
    <row r="5653" spans="1:4">
      <c r="A5653">
        <v>5594</v>
      </c>
      <c r="B5653" s="924">
        <f>'Revenues 10-15'!F177</f>
        <v>0</v>
      </c>
      <c r="C5653" s="2" t="s">
        <v>512</v>
      </c>
      <c r="D5653" s="2" t="str">
        <f t="shared" si="87"/>
        <v>Error?</v>
      </c>
    </row>
    <row r="5654" spans="1:4">
      <c r="A5654" s="5">
        <v>5595</v>
      </c>
      <c r="B5654" s="924"/>
      <c r="D5654" s="2" t="str">
        <f t="shared" si="87"/>
        <v>OK</v>
      </c>
    </row>
    <row r="5655" spans="1:4">
      <c r="A5655" s="5">
        <v>5596</v>
      </c>
      <c r="B5655" s="924"/>
      <c r="C5655" s="2" t="s">
        <v>512</v>
      </c>
      <c r="D5655" s="2" t="str">
        <f t="shared" si="87"/>
        <v>OK</v>
      </c>
    </row>
    <row r="5656" spans="1:4">
      <c r="A5656">
        <v>5597</v>
      </c>
      <c r="B5656" s="924">
        <f>'Revenues 10-15'!F183</f>
        <v>0</v>
      </c>
      <c r="D5656" s="2" t="str">
        <f t="shared" si="87"/>
        <v>Error?</v>
      </c>
    </row>
    <row r="5657" spans="1:4">
      <c r="A5657">
        <v>5598</v>
      </c>
      <c r="B5657" s="924">
        <f>'Revenues 10-15'!F186</f>
        <v>0</v>
      </c>
      <c r="D5657" s="2" t="str">
        <f t="shared" si="87"/>
        <v>Error?</v>
      </c>
    </row>
    <row r="5658" spans="1:4">
      <c r="A5658" s="5">
        <v>5599</v>
      </c>
      <c r="B5658" s="924"/>
      <c r="C5658" s="2" t="s">
        <v>512</v>
      </c>
      <c r="D5658" s="2" t="str">
        <f t="shared" si="87"/>
        <v>OK</v>
      </c>
    </row>
    <row r="5659" spans="1:4">
      <c r="A5659" s="5">
        <v>5600</v>
      </c>
      <c r="B5659" s="924"/>
      <c r="D5659" s="2" t="str">
        <f t="shared" si="87"/>
        <v>OK</v>
      </c>
    </row>
    <row r="5660" spans="1:4">
      <c r="A5660" s="5">
        <v>5601</v>
      </c>
      <c r="B5660" s="924"/>
      <c r="D5660" s="2" t="str">
        <f t="shared" si="87"/>
        <v>OK</v>
      </c>
    </row>
    <row r="5661" spans="1:4">
      <c r="A5661" s="5">
        <v>5602</v>
      </c>
      <c r="B5661" s="924"/>
      <c r="D5661" s="2" t="str">
        <f t="shared" si="87"/>
        <v>OK</v>
      </c>
    </row>
    <row r="5662" spans="1:4">
      <c r="A5662">
        <v>5603</v>
      </c>
      <c r="B5662" s="924">
        <f>'Revenues 10-15'!F202</f>
        <v>0</v>
      </c>
      <c r="D5662" s="2" t="str">
        <f t="shared" si="87"/>
        <v>Error?</v>
      </c>
    </row>
    <row r="5663" spans="1:4">
      <c r="A5663">
        <v>5604</v>
      </c>
      <c r="B5663" s="924">
        <f>'Revenues 10-15'!F203</f>
        <v>0</v>
      </c>
      <c r="D5663" s="2" t="str">
        <f t="shared" si="87"/>
        <v>Error?</v>
      </c>
    </row>
    <row r="5664" spans="1:4">
      <c r="A5664" s="5">
        <v>5605</v>
      </c>
      <c r="B5664" s="924"/>
      <c r="D5664" s="2" t="str">
        <f t="shared" si="87"/>
        <v>OK</v>
      </c>
    </row>
    <row r="5665" spans="1:5">
      <c r="A5665" s="5">
        <v>5606</v>
      </c>
      <c r="B5665" s="924"/>
      <c r="D5665" s="2" t="str">
        <f t="shared" si="87"/>
        <v>OK</v>
      </c>
    </row>
    <row r="5666" spans="1:5">
      <c r="A5666" s="5">
        <v>5607</v>
      </c>
      <c r="B5666" s="924"/>
      <c r="D5666" s="2" t="str">
        <f t="shared" si="87"/>
        <v>OK</v>
      </c>
    </row>
    <row r="5667" spans="1:5">
      <c r="A5667" s="5">
        <v>5608</v>
      </c>
      <c r="B5667" s="924"/>
      <c r="D5667" s="2" t="str">
        <f t="shared" si="87"/>
        <v>OK</v>
      </c>
    </row>
    <row r="5668" spans="1:5">
      <c r="A5668" s="5">
        <v>5609</v>
      </c>
      <c r="B5668" s="924"/>
      <c r="D5668" s="2" t="str">
        <f t="shared" si="87"/>
        <v>OK</v>
      </c>
    </row>
    <row r="5669" spans="1:5">
      <c r="A5669" s="5">
        <v>5610</v>
      </c>
      <c r="B5669" s="924"/>
      <c r="D5669" s="2" t="str">
        <f t="shared" si="87"/>
        <v>OK</v>
      </c>
      <c r="E5669" s="4" t="s">
        <v>1397</v>
      </c>
    </row>
    <row r="5670" spans="1:5">
      <c r="A5670">
        <v>5611</v>
      </c>
      <c r="B5670" s="924">
        <f>'Revenues 10-15'!F204</f>
        <v>0</v>
      </c>
      <c r="D5670" s="2" t="str">
        <f t="shared" si="87"/>
        <v>Error?</v>
      </c>
    </row>
    <row r="5671" spans="1:5">
      <c r="A5671">
        <v>5612</v>
      </c>
      <c r="B5671" s="924">
        <f>'Revenues 10-15'!F208</f>
        <v>0</v>
      </c>
      <c r="D5671" s="2" t="str">
        <f t="shared" si="87"/>
        <v>Error?</v>
      </c>
    </row>
    <row r="5672" spans="1:5">
      <c r="A5672" s="5">
        <v>5613</v>
      </c>
      <c r="B5672" s="924"/>
      <c r="D5672" s="2" t="str">
        <f t="shared" si="87"/>
        <v>OK</v>
      </c>
    </row>
    <row r="5673" spans="1:5">
      <c r="A5673" s="5">
        <v>5614</v>
      </c>
      <c r="B5673" s="924"/>
      <c r="D5673" s="2" t="str">
        <f t="shared" si="87"/>
        <v>OK</v>
      </c>
    </row>
    <row r="5674" spans="1:5">
      <c r="A5674" s="5">
        <v>5615</v>
      </c>
      <c r="B5674" s="924"/>
      <c r="D5674" s="2" t="str">
        <f t="shared" si="87"/>
        <v>OK</v>
      </c>
    </row>
    <row r="5675" spans="1:5">
      <c r="A5675">
        <v>5616</v>
      </c>
      <c r="B5675" s="924">
        <f>'Revenues 10-15'!F206</f>
        <v>0</v>
      </c>
      <c r="D5675" s="2" t="str">
        <f t="shared" si="87"/>
        <v>Error?</v>
      </c>
    </row>
    <row r="5676" spans="1:5">
      <c r="A5676" s="5">
        <v>5617</v>
      </c>
      <c r="B5676" s="924"/>
      <c r="D5676" s="2" t="str">
        <f t="shared" si="87"/>
        <v>OK</v>
      </c>
    </row>
    <row r="5677" spans="1:5">
      <c r="A5677" s="5">
        <v>5618</v>
      </c>
      <c r="B5677" s="924"/>
      <c r="C5677" s="2" t="s">
        <v>512</v>
      </c>
      <c r="D5677" s="2" t="str">
        <f t="shared" si="87"/>
        <v>OK</v>
      </c>
    </row>
    <row r="5678" spans="1:5">
      <c r="A5678" s="5">
        <v>5619</v>
      </c>
      <c r="B5678" s="924"/>
      <c r="D5678" s="2" t="str">
        <f t="shared" si="87"/>
        <v>OK</v>
      </c>
    </row>
    <row r="5679" spans="1:5">
      <c r="A5679" s="5">
        <v>5620</v>
      </c>
      <c r="B5679" s="924"/>
      <c r="D5679" s="2" t="str">
        <f t="shared" si="87"/>
        <v>OK</v>
      </c>
    </row>
    <row r="5680" spans="1:5">
      <c r="A5680" s="5">
        <v>5621</v>
      </c>
      <c r="B5680" s="924"/>
      <c r="D5680" s="2" t="str">
        <f t="shared" si="87"/>
        <v>OK</v>
      </c>
    </row>
    <row r="5681" spans="1:4">
      <c r="A5681" s="5">
        <v>5622</v>
      </c>
      <c r="B5681" s="924"/>
      <c r="D5681" s="2" t="str">
        <f t="shared" si="87"/>
        <v>OK</v>
      </c>
    </row>
    <row r="5682" spans="1:4">
      <c r="A5682" s="5">
        <v>5623</v>
      </c>
      <c r="B5682" s="924"/>
      <c r="D5682" s="2" t="str">
        <f t="shared" si="87"/>
        <v>OK</v>
      </c>
    </row>
    <row r="5683" spans="1:4">
      <c r="A5683" s="5">
        <v>5624</v>
      </c>
      <c r="B5683" s="924"/>
      <c r="D5683" s="2" t="str">
        <f t="shared" si="87"/>
        <v>OK</v>
      </c>
    </row>
    <row r="5684" spans="1:4">
      <c r="A5684" s="5">
        <v>5625</v>
      </c>
      <c r="B5684" s="924"/>
      <c r="D5684" s="2" t="str">
        <f t="shared" si="87"/>
        <v>OK</v>
      </c>
    </row>
    <row r="5685" spans="1:4">
      <c r="A5685" s="5">
        <v>5626</v>
      </c>
      <c r="B5685" s="924"/>
      <c r="D5685" s="2" t="str">
        <f t="shared" si="87"/>
        <v>OK</v>
      </c>
    </row>
    <row r="5686" spans="1:4">
      <c r="A5686" s="5">
        <v>5627</v>
      </c>
      <c r="B5686" s="924"/>
      <c r="D5686" s="2" t="str">
        <f t="shared" si="87"/>
        <v>OK</v>
      </c>
    </row>
    <row r="5687" spans="1:4">
      <c r="A5687" s="5">
        <v>5628</v>
      </c>
      <c r="B5687" s="924"/>
      <c r="D5687" s="2" t="str">
        <f t="shared" si="87"/>
        <v>OK</v>
      </c>
    </row>
    <row r="5688" spans="1:4">
      <c r="A5688" s="5">
        <v>5629</v>
      </c>
      <c r="B5688" s="924"/>
      <c r="D5688" s="2" t="str">
        <f t="shared" si="87"/>
        <v>OK</v>
      </c>
    </row>
    <row r="5689" spans="1:4">
      <c r="A5689">
        <v>5630</v>
      </c>
      <c r="B5689" s="924">
        <f>'Revenues 10-15'!F213</f>
        <v>0</v>
      </c>
      <c r="D5689" s="2" t="str">
        <f t="shared" si="87"/>
        <v>Error?</v>
      </c>
    </row>
    <row r="5690" spans="1:4">
      <c r="A5690">
        <v>5631</v>
      </c>
      <c r="B5690" s="924">
        <f>'Revenues 10-15'!F214</f>
        <v>0</v>
      </c>
      <c r="D5690" s="2" t="str">
        <f t="shared" si="87"/>
        <v>Error?</v>
      </c>
    </row>
    <row r="5691" spans="1:4">
      <c r="A5691" s="5">
        <v>5632</v>
      </c>
      <c r="B5691" s="924"/>
      <c r="D5691" s="2" t="str">
        <f t="shared" si="87"/>
        <v>OK</v>
      </c>
    </row>
    <row r="5692" spans="1:4">
      <c r="A5692" s="5">
        <v>5633</v>
      </c>
      <c r="B5692" s="924"/>
      <c r="D5692" s="2" t="str">
        <f t="shared" si="87"/>
        <v>OK</v>
      </c>
    </row>
    <row r="5693" spans="1:4">
      <c r="A5693">
        <v>5634</v>
      </c>
      <c r="B5693" s="924">
        <f>'Revenues 10-15'!F215</f>
        <v>0</v>
      </c>
      <c r="D5693" s="2" t="str">
        <f t="shared" ref="D5693:D5756" si="88">IF(ISBLANK(B5693),"OK",IF(A5693-B5693=0,"OK","Error?"))</f>
        <v>Error?</v>
      </c>
    </row>
    <row r="5694" spans="1:4">
      <c r="A5694">
        <v>5635</v>
      </c>
      <c r="B5694" s="924">
        <f>'Revenues 10-15'!F216</f>
        <v>0</v>
      </c>
      <c r="D5694" s="2" t="str">
        <f t="shared" si="88"/>
        <v>Error?</v>
      </c>
    </row>
    <row r="5695" spans="1:4">
      <c r="A5695">
        <v>5636</v>
      </c>
      <c r="B5695" s="924">
        <f>'Revenues 10-15'!F217</f>
        <v>0</v>
      </c>
      <c r="D5695" s="2" t="str">
        <f t="shared" si="88"/>
        <v>Error?</v>
      </c>
    </row>
    <row r="5696" spans="1:4">
      <c r="A5696" s="5">
        <v>5637</v>
      </c>
      <c r="B5696" s="924"/>
      <c r="D5696" s="2" t="str">
        <f t="shared" si="88"/>
        <v>OK</v>
      </c>
    </row>
    <row r="5697" spans="1:5">
      <c r="A5697" s="5">
        <v>5638</v>
      </c>
      <c r="B5697" s="924"/>
      <c r="D5697" s="2" t="str">
        <f t="shared" si="88"/>
        <v>OK</v>
      </c>
    </row>
    <row r="5698" spans="1:5">
      <c r="A5698" s="5">
        <v>5639</v>
      </c>
      <c r="B5698" s="924"/>
      <c r="D5698" s="2" t="str">
        <f t="shared" si="88"/>
        <v>OK</v>
      </c>
    </row>
    <row r="5699" spans="1:5">
      <c r="A5699" s="5">
        <v>5640</v>
      </c>
      <c r="B5699" s="924"/>
      <c r="D5699" s="2" t="str">
        <f t="shared" si="88"/>
        <v>OK</v>
      </c>
    </row>
    <row r="5700" spans="1:5">
      <c r="A5700" s="5">
        <v>5641</v>
      </c>
      <c r="B5700" s="924"/>
      <c r="D5700" s="2" t="str">
        <f t="shared" si="88"/>
        <v>OK</v>
      </c>
    </row>
    <row r="5701" spans="1:5">
      <c r="A5701">
        <v>5642</v>
      </c>
      <c r="B5701" s="924">
        <f>'Revenues 10-15'!F219</f>
        <v>0</v>
      </c>
      <c r="D5701" s="2" t="str">
        <f t="shared" si="88"/>
        <v>Error?</v>
      </c>
    </row>
    <row r="5702" spans="1:5">
      <c r="A5702" s="5">
        <v>5643</v>
      </c>
      <c r="B5702" s="924"/>
      <c r="D5702" s="2" t="str">
        <f t="shared" si="88"/>
        <v>OK</v>
      </c>
    </row>
    <row r="5703" spans="1:5">
      <c r="A5703">
        <v>5644</v>
      </c>
      <c r="B5703" s="924">
        <f>'Revenues 10-15'!F257</f>
        <v>0</v>
      </c>
      <c r="C5703" s="2" t="s">
        <v>512</v>
      </c>
      <c r="D5703" s="2" t="str">
        <f t="shared" si="88"/>
        <v>Error?</v>
      </c>
    </row>
    <row r="5704" spans="1:5">
      <c r="A5704" s="5">
        <v>5645</v>
      </c>
      <c r="B5704" s="924"/>
      <c r="D5704" s="2" t="str">
        <f t="shared" si="88"/>
        <v>OK</v>
      </c>
      <c r="E5704" s="4" t="s">
        <v>1397</v>
      </c>
    </row>
    <row r="5705" spans="1:5">
      <c r="A5705" s="5">
        <v>5646</v>
      </c>
      <c r="B5705" s="924"/>
      <c r="D5705" s="2" t="str">
        <f t="shared" si="88"/>
        <v>OK</v>
      </c>
    </row>
    <row r="5706" spans="1:5">
      <c r="A5706">
        <v>5647</v>
      </c>
      <c r="B5706" s="924">
        <f>'Revenues 10-15'!F259</f>
        <v>0</v>
      </c>
      <c r="D5706" s="2" t="str">
        <f t="shared" si="88"/>
        <v>Error?</v>
      </c>
    </row>
    <row r="5707" spans="1:5">
      <c r="A5707" s="5">
        <v>5648</v>
      </c>
      <c r="B5707" s="924"/>
      <c r="D5707" s="2" t="str">
        <f t="shared" si="88"/>
        <v>OK</v>
      </c>
    </row>
    <row r="5708" spans="1:5">
      <c r="A5708">
        <v>5649</v>
      </c>
      <c r="B5708" s="924">
        <f>'Revenues 10-15'!F260</f>
        <v>0</v>
      </c>
      <c r="D5708" s="2" t="str">
        <f t="shared" si="88"/>
        <v>Error?</v>
      </c>
    </row>
    <row r="5709" spans="1:5">
      <c r="A5709" s="5">
        <v>5650</v>
      </c>
      <c r="B5709" s="924"/>
      <c r="D5709" s="2" t="str">
        <f t="shared" si="88"/>
        <v>OK</v>
      </c>
    </row>
    <row r="5710" spans="1:5">
      <c r="A5710" s="5">
        <v>5651</v>
      </c>
      <c r="B5710" s="924"/>
      <c r="D5710" s="2" t="str">
        <f t="shared" si="88"/>
        <v>OK</v>
      </c>
    </row>
    <row r="5711" spans="1:5">
      <c r="A5711">
        <v>5652</v>
      </c>
      <c r="B5711" s="924">
        <f>'Revenues 10-15'!F268</f>
        <v>0</v>
      </c>
      <c r="D5711" s="2" t="str">
        <f t="shared" si="88"/>
        <v>Error?</v>
      </c>
    </row>
    <row r="5712" spans="1:5">
      <c r="A5712" s="5">
        <v>5653</v>
      </c>
      <c r="B5712" s="924"/>
      <c r="D5712" s="2" t="str">
        <f t="shared" si="88"/>
        <v>OK</v>
      </c>
    </row>
    <row r="5713" spans="1:4">
      <c r="A5713" s="5">
        <v>5654</v>
      </c>
      <c r="B5713" s="924"/>
      <c r="C5713" s="2" t="s">
        <v>512</v>
      </c>
      <c r="D5713" s="2" t="str">
        <f t="shared" si="88"/>
        <v>OK</v>
      </c>
    </row>
    <row r="5714" spans="1:4">
      <c r="A5714" s="5">
        <v>5655</v>
      </c>
      <c r="B5714" s="924"/>
      <c r="D5714" s="2" t="str">
        <f t="shared" si="88"/>
        <v>OK</v>
      </c>
    </row>
    <row r="5715" spans="1:4">
      <c r="A5715" s="5">
        <v>5656</v>
      </c>
      <c r="B5715" s="924"/>
      <c r="D5715" s="2" t="str">
        <f t="shared" si="88"/>
        <v>OK</v>
      </c>
    </row>
    <row r="5716" spans="1:4">
      <c r="A5716" s="5">
        <v>5657</v>
      </c>
      <c r="B5716" s="924"/>
      <c r="D5716" s="2" t="str">
        <f t="shared" si="88"/>
        <v>OK</v>
      </c>
    </row>
    <row r="5717" spans="1:4">
      <c r="A5717">
        <v>5658</v>
      </c>
      <c r="B5717" s="924">
        <f>'Revenues 10-15'!F269</f>
        <v>0</v>
      </c>
      <c r="D5717" s="2" t="str">
        <f t="shared" si="88"/>
        <v>Error?</v>
      </c>
    </row>
    <row r="5718" spans="1:4">
      <c r="A5718">
        <v>5659</v>
      </c>
      <c r="B5718" s="924">
        <f>'Revenues 10-15'!F270</f>
        <v>2421382</v>
      </c>
      <c r="D5718" s="2" t="str">
        <f t="shared" si="88"/>
        <v>Error?</v>
      </c>
    </row>
    <row r="5719" spans="1:4">
      <c r="A5719">
        <v>5660</v>
      </c>
      <c r="B5719" s="924">
        <f>'Revenues 10-15'!G5</f>
        <v>326236</v>
      </c>
      <c r="C5719" s="2" t="s">
        <v>512</v>
      </c>
      <c r="D5719" s="2" t="str">
        <f t="shared" si="88"/>
        <v>Error?</v>
      </c>
    </row>
    <row r="5720" spans="1:4">
      <c r="A5720">
        <v>5661</v>
      </c>
      <c r="B5720" s="924">
        <f>'Revenues 10-15'!G7</f>
        <v>0</v>
      </c>
      <c r="C5720" s="2" t="s">
        <v>512</v>
      </c>
      <c r="D5720" s="2" t="str">
        <f t="shared" si="88"/>
        <v>Error?</v>
      </c>
    </row>
    <row r="5721" spans="1:4">
      <c r="A5721">
        <v>5662</v>
      </c>
      <c r="B5721" s="924">
        <f>'Revenues 10-15'!G8</f>
        <v>448571</v>
      </c>
      <c r="D5721" s="2" t="str">
        <f t="shared" si="88"/>
        <v>Error?</v>
      </c>
    </row>
    <row r="5722" spans="1:4">
      <c r="A5722">
        <v>5663</v>
      </c>
      <c r="B5722" s="924">
        <f>'Revenues 10-15'!G11</f>
        <v>0</v>
      </c>
      <c r="D5722" s="2" t="str">
        <f t="shared" si="88"/>
        <v>Error?</v>
      </c>
    </row>
    <row r="5723" spans="1:4">
      <c r="A5723">
        <v>5664</v>
      </c>
      <c r="B5723" s="924">
        <f>'Revenues 10-15'!G12</f>
        <v>774807</v>
      </c>
      <c r="D5723" s="2" t="str">
        <f t="shared" si="88"/>
        <v>Error?</v>
      </c>
    </row>
    <row r="5724" spans="1:4">
      <c r="A5724">
        <v>5665</v>
      </c>
      <c r="B5724" s="924">
        <f>'Revenues 10-15'!G14</f>
        <v>0</v>
      </c>
      <c r="D5724" s="2" t="str">
        <f t="shared" si="88"/>
        <v>Error?</v>
      </c>
    </row>
    <row r="5725" spans="1:4">
      <c r="A5725">
        <v>5666</v>
      </c>
      <c r="B5725" s="924">
        <f>'Revenues 10-15'!G15</f>
        <v>0</v>
      </c>
      <c r="C5725" s="2" t="s">
        <v>512</v>
      </c>
      <c r="D5725" s="2" t="str">
        <f t="shared" si="88"/>
        <v>Error?</v>
      </c>
    </row>
    <row r="5726" spans="1:4">
      <c r="A5726">
        <v>5667</v>
      </c>
      <c r="B5726" s="924">
        <f>'Revenues 10-15'!G16</f>
        <v>57589</v>
      </c>
      <c r="D5726" s="2" t="str">
        <f t="shared" si="88"/>
        <v>Error?</v>
      </c>
    </row>
    <row r="5727" spans="1:4">
      <c r="A5727">
        <v>5668</v>
      </c>
      <c r="B5727" s="924">
        <f>'Revenues 10-15'!G17</f>
        <v>0</v>
      </c>
      <c r="D5727" s="2" t="str">
        <f t="shared" si="88"/>
        <v>Error?</v>
      </c>
    </row>
    <row r="5728" spans="1:4">
      <c r="A5728">
        <v>5669</v>
      </c>
      <c r="B5728" s="924">
        <f>'Revenues 10-15'!G18</f>
        <v>57589</v>
      </c>
      <c r="D5728" s="2" t="str">
        <f t="shared" si="88"/>
        <v>Error?</v>
      </c>
    </row>
    <row r="5729" spans="1:4">
      <c r="A5729">
        <v>5670</v>
      </c>
      <c r="B5729" s="924">
        <f>'Revenues 10-15'!G65</f>
        <v>0</v>
      </c>
      <c r="D5729" s="2" t="str">
        <f t="shared" si="88"/>
        <v>Error?</v>
      </c>
    </row>
    <row r="5730" spans="1:4">
      <c r="A5730">
        <v>5671</v>
      </c>
      <c r="B5730" s="924">
        <f>'Revenues 10-15'!G66</f>
        <v>0</v>
      </c>
      <c r="C5730" s="2" t="s">
        <v>512</v>
      </c>
      <c r="D5730" s="2" t="str">
        <f t="shared" si="88"/>
        <v>Error?</v>
      </c>
    </row>
    <row r="5731" spans="1:4">
      <c r="A5731">
        <v>5672</v>
      </c>
      <c r="B5731" s="924">
        <f>'Revenues 10-15'!G67</f>
        <v>0</v>
      </c>
      <c r="D5731" s="2" t="str">
        <f t="shared" si="88"/>
        <v>Error?</v>
      </c>
    </row>
    <row r="5732" spans="1:4">
      <c r="A5732">
        <v>5673</v>
      </c>
      <c r="B5732" s="924">
        <f>'Revenues 10-15'!G98</f>
        <v>0</v>
      </c>
      <c r="D5732" s="2" t="str">
        <f t="shared" si="88"/>
        <v>Error?</v>
      </c>
    </row>
    <row r="5733" spans="1:4">
      <c r="A5733">
        <v>5674</v>
      </c>
      <c r="B5733" s="924">
        <f>'Revenues 10-15'!G101</f>
        <v>0</v>
      </c>
      <c r="C5733" s="2" t="s">
        <v>512</v>
      </c>
      <c r="D5733" s="2" t="str">
        <f t="shared" si="88"/>
        <v>Error?</v>
      </c>
    </row>
    <row r="5734" spans="1:4">
      <c r="A5734">
        <v>5675</v>
      </c>
      <c r="B5734" s="924">
        <f>'Revenues 10-15'!G109</f>
        <v>0</v>
      </c>
      <c r="D5734" s="2" t="str">
        <f t="shared" si="88"/>
        <v>Error?</v>
      </c>
    </row>
    <row r="5735" spans="1:4">
      <c r="A5735">
        <v>5676</v>
      </c>
      <c r="B5735" s="924">
        <f>'Revenues 10-15'!G110</f>
        <v>0</v>
      </c>
      <c r="D5735" s="2" t="str">
        <f t="shared" si="88"/>
        <v>Error?</v>
      </c>
    </row>
    <row r="5736" spans="1:4">
      <c r="A5736">
        <v>5677</v>
      </c>
      <c r="B5736" s="924">
        <f>'Revenues 10-15'!G114</f>
        <v>0</v>
      </c>
      <c r="D5736" s="2" t="str">
        <f t="shared" si="88"/>
        <v>Error?</v>
      </c>
    </row>
    <row r="5737" spans="1:4">
      <c r="A5737">
        <v>5678</v>
      </c>
      <c r="B5737" s="924">
        <f>'Revenues 10-15'!G115</f>
        <v>0</v>
      </c>
      <c r="C5737" s="2" t="s">
        <v>512</v>
      </c>
      <c r="D5737" s="2" t="str">
        <f t="shared" si="88"/>
        <v>Error?</v>
      </c>
    </row>
    <row r="5738" spans="1:4">
      <c r="A5738">
        <v>5679</v>
      </c>
      <c r="B5738" s="924">
        <f>'Revenues 10-15'!G116</f>
        <v>0</v>
      </c>
      <c r="D5738" s="2" t="str">
        <f t="shared" si="88"/>
        <v>Error?</v>
      </c>
    </row>
    <row r="5739" spans="1:4">
      <c r="A5739">
        <v>5680</v>
      </c>
      <c r="B5739" s="924">
        <f>'Revenues 10-15'!G117</f>
        <v>0</v>
      </c>
      <c r="D5739" s="2" t="str">
        <f t="shared" si="88"/>
        <v>Error?</v>
      </c>
    </row>
    <row r="5740" spans="1:4">
      <c r="A5740">
        <v>5681</v>
      </c>
      <c r="B5740" s="924">
        <f>'Revenues 10-15'!G120</f>
        <v>0</v>
      </c>
      <c r="D5740" s="2" t="str">
        <f t="shared" si="88"/>
        <v>Error?</v>
      </c>
    </row>
    <row r="5741" spans="1:4">
      <c r="A5741">
        <v>5682</v>
      </c>
      <c r="B5741" s="924">
        <f>'Revenues 10-15'!G121</f>
        <v>0</v>
      </c>
      <c r="C5741" s="2" t="s">
        <v>512</v>
      </c>
      <c r="D5741" s="2" t="str">
        <f t="shared" si="88"/>
        <v>Error?</v>
      </c>
    </row>
    <row r="5742" spans="1:4">
      <c r="A5742" s="5">
        <v>5683</v>
      </c>
      <c r="B5742" s="924"/>
      <c r="D5742" s="2" t="str">
        <f t="shared" si="88"/>
        <v>OK</v>
      </c>
    </row>
    <row r="5743" spans="1:4">
      <c r="A5743" s="5">
        <v>5684</v>
      </c>
      <c r="B5743" s="924"/>
      <c r="D5743" s="2" t="str">
        <f t="shared" si="88"/>
        <v>OK</v>
      </c>
    </row>
    <row r="5744" spans="1:4">
      <c r="A5744" s="5">
        <v>5685</v>
      </c>
      <c r="B5744" s="924"/>
      <c r="D5744" s="2" t="str">
        <f t="shared" si="88"/>
        <v>OK</v>
      </c>
    </row>
    <row r="5745" spans="1:4">
      <c r="A5745" s="5">
        <v>5686</v>
      </c>
      <c r="B5745" s="924"/>
      <c r="D5745" s="2" t="str">
        <f t="shared" si="88"/>
        <v>OK</v>
      </c>
    </row>
    <row r="5746" spans="1:4">
      <c r="A5746">
        <v>5687</v>
      </c>
      <c r="B5746" s="924">
        <f>'Revenues 10-15'!G124</f>
        <v>0</v>
      </c>
      <c r="D5746" s="2" t="str">
        <f t="shared" si="88"/>
        <v>Error?</v>
      </c>
    </row>
    <row r="5747" spans="1:4">
      <c r="A5747">
        <v>5688</v>
      </c>
      <c r="B5747" s="924">
        <f>'Revenues 10-15'!G136</f>
        <v>0</v>
      </c>
      <c r="D5747" s="2" t="str">
        <f t="shared" si="88"/>
        <v>Error?</v>
      </c>
    </row>
    <row r="5748" spans="1:4">
      <c r="A5748" s="5">
        <v>5689</v>
      </c>
      <c r="B5748" s="924"/>
      <c r="C5748" s="2" t="s">
        <v>512</v>
      </c>
      <c r="D5748" s="2" t="str">
        <f t="shared" si="88"/>
        <v>OK</v>
      </c>
    </row>
    <row r="5749" spans="1:4">
      <c r="A5749" s="5">
        <v>5690</v>
      </c>
      <c r="B5749" s="924"/>
      <c r="D5749" s="2" t="str">
        <f t="shared" si="88"/>
        <v>OK</v>
      </c>
    </row>
    <row r="5750" spans="1:4">
      <c r="A5750">
        <v>5691</v>
      </c>
      <c r="B5750" s="924">
        <f>'Revenues 10-15'!G143</f>
        <v>0</v>
      </c>
      <c r="D5750" s="2" t="str">
        <f t="shared" si="88"/>
        <v>Error?</v>
      </c>
    </row>
    <row r="5751" spans="1:4">
      <c r="A5751" s="5">
        <v>5692</v>
      </c>
      <c r="B5751" s="924"/>
      <c r="D5751" s="2" t="str">
        <f t="shared" si="88"/>
        <v>OK</v>
      </c>
    </row>
    <row r="5752" spans="1:4">
      <c r="A5752">
        <v>5693</v>
      </c>
      <c r="B5752" s="924">
        <f>'Revenues 10-15'!G145</f>
        <v>0</v>
      </c>
      <c r="C5752" s="2" t="s">
        <v>512</v>
      </c>
      <c r="D5752" s="2" t="str">
        <f t="shared" si="88"/>
        <v>Error?</v>
      </c>
    </row>
    <row r="5753" spans="1:4">
      <c r="A5753">
        <v>5694</v>
      </c>
      <c r="B5753" s="924">
        <f>'Revenues 10-15'!G146</f>
        <v>0</v>
      </c>
      <c r="D5753" s="2" t="str">
        <f t="shared" si="88"/>
        <v>Error?</v>
      </c>
    </row>
    <row r="5754" spans="1:4">
      <c r="A5754">
        <v>5695</v>
      </c>
      <c r="B5754" s="924">
        <f>'Revenues 10-15'!G147</f>
        <v>0</v>
      </c>
      <c r="D5754" s="2" t="str">
        <f t="shared" si="88"/>
        <v>Error?</v>
      </c>
    </row>
    <row r="5755" spans="1:4">
      <c r="A5755">
        <v>5696</v>
      </c>
      <c r="B5755" s="924">
        <f>'Revenues 10-15'!G159</f>
        <v>0</v>
      </c>
      <c r="D5755" s="2" t="str">
        <f t="shared" si="88"/>
        <v>Error?</v>
      </c>
    </row>
    <row r="5756" spans="1:4">
      <c r="A5756" s="5">
        <v>5697</v>
      </c>
      <c r="B5756" s="924"/>
      <c r="C5756" s="2" t="s">
        <v>512</v>
      </c>
      <c r="D5756" s="2" t="str">
        <f t="shared" si="88"/>
        <v>OK</v>
      </c>
    </row>
    <row r="5757" spans="1:4">
      <c r="A5757" s="5">
        <v>5698</v>
      </c>
      <c r="B5757" s="924"/>
      <c r="D5757" s="2" t="str">
        <f t="shared" ref="D5757:D5820" si="89">IF(ISBLANK(B5757),"OK",IF(A5757-B5757=0,"OK","Error?"))</f>
        <v>OK</v>
      </c>
    </row>
    <row r="5758" spans="1:4">
      <c r="A5758" s="5">
        <v>5699</v>
      </c>
      <c r="B5758" s="924"/>
      <c r="D5758" s="2" t="str">
        <f t="shared" si="89"/>
        <v>OK</v>
      </c>
    </row>
    <row r="5759" spans="1:4">
      <c r="A5759" s="5">
        <v>5700</v>
      </c>
      <c r="B5759" s="924"/>
      <c r="D5759" s="2" t="str">
        <f t="shared" si="89"/>
        <v>OK</v>
      </c>
    </row>
    <row r="5760" spans="1:4">
      <c r="A5760" s="5">
        <v>5701</v>
      </c>
      <c r="B5760" s="924"/>
      <c r="D5760" s="2" t="str">
        <f t="shared" si="89"/>
        <v>OK</v>
      </c>
    </row>
    <row r="5761" spans="1:5">
      <c r="A5761">
        <v>5702</v>
      </c>
      <c r="B5761" s="924">
        <f>'Revenues 10-15'!G160</f>
        <v>0</v>
      </c>
      <c r="D5761" s="2" t="str">
        <f t="shared" si="89"/>
        <v>Error?</v>
      </c>
    </row>
    <row r="5762" spans="1:5">
      <c r="A5762" s="5">
        <v>5703</v>
      </c>
      <c r="B5762" s="924"/>
      <c r="D5762" s="2" t="str">
        <f t="shared" si="89"/>
        <v>OK</v>
      </c>
    </row>
    <row r="5763" spans="1:5">
      <c r="A5763">
        <v>5704</v>
      </c>
      <c r="B5763" s="924">
        <f>'Revenues 10-15'!G161</f>
        <v>0</v>
      </c>
      <c r="D5763" s="2" t="str">
        <f t="shared" si="89"/>
        <v>Error?</v>
      </c>
    </row>
    <row r="5764" spans="1:5">
      <c r="A5764" s="5">
        <v>5705</v>
      </c>
      <c r="B5764" s="924"/>
      <c r="D5764" s="2" t="str">
        <f t="shared" si="89"/>
        <v>OK</v>
      </c>
    </row>
    <row r="5765" spans="1:5">
      <c r="A5765" s="5">
        <v>5706</v>
      </c>
      <c r="B5765" s="924"/>
      <c r="D5765" s="2" t="str">
        <f t="shared" si="89"/>
        <v>OK</v>
      </c>
      <c r="E5765" s="4" t="s">
        <v>1397</v>
      </c>
    </row>
    <row r="5766" spans="1:5">
      <c r="A5766" s="5">
        <v>5707</v>
      </c>
      <c r="B5766" s="924"/>
      <c r="D5766" s="2" t="str">
        <f t="shared" si="89"/>
        <v>OK</v>
      </c>
      <c r="E5766" s="4" t="s">
        <v>1397</v>
      </c>
    </row>
    <row r="5767" spans="1:5">
      <c r="A5767" s="5">
        <v>5708</v>
      </c>
      <c r="B5767" s="924"/>
      <c r="D5767" s="2" t="str">
        <f t="shared" si="89"/>
        <v>OK</v>
      </c>
    </row>
    <row r="5768" spans="1:5">
      <c r="A5768">
        <v>5709</v>
      </c>
      <c r="B5768" s="924">
        <f>'Revenues 10-15'!G171</f>
        <v>0</v>
      </c>
      <c r="D5768" s="2" t="str">
        <f t="shared" si="89"/>
        <v>Error?</v>
      </c>
    </row>
    <row r="5769" spans="1:5">
      <c r="A5769" s="5">
        <v>5710</v>
      </c>
      <c r="B5769" s="924"/>
      <c r="D5769" s="2" t="str">
        <f t="shared" si="89"/>
        <v>OK</v>
      </c>
    </row>
    <row r="5770" spans="1:5">
      <c r="A5770" s="5">
        <v>5711</v>
      </c>
      <c r="B5770" s="924"/>
      <c r="C5770" s="2" t="s">
        <v>512</v>
      </c>
      <c r="D5770" s="2" t="str">
        <f t="shared" si="89"/>
        <v>OK</v>
      </c>
    </row>
    <row r="5771" spans="1:5">
      <c r="A5771" s="5">
        <v>5712</v>
      </c>
      <c r="B5771" s="924"/>
      <c r="D5771" s="2" t="str">
        <f t="shared" si="89"/>
        <v>OK</v>
      </c>
    </row>
    <row r="5772" spans="1:5">
      <c r="A5772" s="5">
        <v>5713</v>
      </c>
      <c r="B5772" s="924"/>
      <c r="D5772" s="2" t="str">
        <f t="shared" si="89"/>
        <v>OK</v>
      </c>
    </row>
    <row r="5773" spans="1:5">
      <c r="A5773" s="5">
        <v>5714</v>
      </c>
      <c r="B5773" s="924"/>
      <c r="D5773" s="2" t="str">
        <f t="shared" si="89"/>
        <v>OK</v>
      </c>
    </row>
    <row r="5774" spans="1:5">
      <c r="A5774" s="5">
        <v>5715</v>
      </c>
      <c r="B5774" s="924"/>
      <c r="D5774" s="2" t="str">
        <f t="shared" si="89"/>
        <v>OK</v>
      </c>
    </row>
    <row r="5775" spans="1:5">
      <c r="A5775" s="5">
        <v>5716</v>
      </c>
      <c r="B5775" s="924"/>
      <c r="D5775" s="2" t="str">
        <f t="shared" si="89"/>
        <v>OK</v>
      </c>
    </row>
    <row r="5776" spans="1:5">
      <c r="A5776">
        <v>5717</v>
      </c>
      <c r="B5776" s="924">
        <f>'Revenues 10-15'!G172</f>
        <v>0</v>
      </c>
      <c r="D5776" s="2" t="str">
        <f t="shared" si="89"/>
        <v>Error?</v>
      </c>
    </row>
    <row r="5777" spans="1:4">
      <c r="A5777">
        <v>5718</v>
      </c>
      <c r="B5777" s="924">
        <f>'Revenues 10-15'!G175</f>
        <v>0</v>
      </c>
      <c r="D5777" s="2" t="str">
        <f t="shared" si="89"/>
        <v>Error?</v>
      </c>
    </row>
    <row r="5778" spans="1:4">
      <c r="A5778">
        <v>5719</v>
      </c>
      <c r="B5778" s="924">
        <f>'Revenues 10-15'!G177</f>
        <v>0</v>
      </c>
      <c r="C5778" s="2" t="s">
        <v>512</v>
      </c>
      <c r="D5778" s="2" t="str">
        <f t="shared" si="89"/>
        <v>Error?</v>
      </c>
    </row>
    <row r="5779" spans="1:4">
      <c r="A5779" s="5">
        <v>5720</v>
      </c>
      <c r="B5779" s="924"/>
      <c r="D5779" s="2" t="str">
        <f t="shared" si="89"/>
        <v>OK</v>
      </c>
    </row>
    <row r="5780" spans="1:4">
      <c r="A5780" s="5">
        <v>5721</v>
      </c>
      <c r="B5780" s="924"/>
      <c r="C5780" s="2" t="s">
        <v>512</v>
      </c>
      <c r="D5780" s="2" t="str">
        <f t="shared" si="89"/>
        <v>OK</v>
      </c>
    </row>
    <row r="5781" spans="1:4">
      <c r="A5781" s="5">
        <v>5722</v>
      </c>
      <c r="B5781" s="924"/>
      <c r="D5781" s="2" t="str">
        <f t="shared" si="89"/>
        <v>OK</v>
      </c>
    </row>
    <row r="5782" spans="1:4">
      <c r="A5782">
        <v>5723</v>
      </c>
      <c r="B5782" s="924">
        <f>'Revenues 10-15'!G183</f>
        <v>0</v>
      </c>
      <c r="D5782" s="2" t="str">
        <f t="shared" si="89"/>
        <v>Error?</v>
      </c>
    </row>
    <row r="5783" spans="1:4">
      <c r="A5783">
        <v>5724</v>
      </c>
      <c r="B5783" s="924">
        <f>'Revenues 10-15'!G186</f>
        <v>0</v>
      </c>
      <c r="D5783" s="2" t="str">
        <f t="shared" si="89"/>
        <v>Error?</v>
      </c>
    </row>
    <row r="5784" spans="1:4">
      <c r="A5784" s="5">
        <v>5725</v>
      </c>
      <c r="B5784" s="924"/>
      <c r="C5784" s="2" t="s">
        <v>512</v>
      </c>
      <c r="D5784" s="2" t="str">
        <f t="shared" si="89"/>
        <v>OK</v>
      </c>
    </row>
    <row r="5785" spans="1:4">
      <c r="A5785" s="5">
        <v>5726</v>
      </c>
      <c r="B5785" s="924"/>
      <c r="D5785" s="2" t="str">
        <f t="shared" si="89"/>
        <v>OK</v>
      </c>
    </row>
    <row r="5786" spans="1:4">
      <c r="A5786" s="5">
        <v>5727</v>
      </c>
      <c r="B5786" s="924"/>
      <c r="D5786" s="2" t="str">
        <f t="shared" si="89"/>
        <v>OK</v>
      </c>
    </row>
    <row r="5787" spans="1:4">
      <c r="A5787" s="5">
        <v>5728</v>
      </c>
      <c r="B5787" s="924"/>
      <c r="D5787" s="2" t="str">
        <f t="shared" si="89"/>
        <v>OK</v>
      </c>
    </row>
    <row r="5788" spans="1:4">
      <c r="A5788">
        <v>5729</v>
      </c>
      <c r="B5788" s="924">
        <f>'Revenues 10-15'!G202</f>
        <v>0</v>
      </c>
      <c r="D5788" s="2" t="str">
        <f t="shared" si="89"/>
        <v>Error?</v>
      </c>
    </row>
    <row r="5789" spans="1:4">
      <c r="A5789">
        <v>5730</v>
      </c>
      <c r="B5789" s="924">
        <f>'Revenues 10-15'!G203</f>
        <v>0</v>
      </c>
      <c r="D5789" s="2" t="str">
        <f t="shared" si="89"/>
        <v>Error?</v>
      </c>
    </row>
    <row r="5790" spans="1:4">
      <c r="A5790" s="5">
        <v>5731</v>
      </c>
      <c r="B5790" s="924"/>
      <c r="D5790" s="2" t="str">
        <f t="shared" si="89"/>
        <v>OK</v>
      </c>
    </row>
    <row r="5791" spans="1:4">
      <c r="A5791" s="5">
        <v>5732</v>
      </c>
      <c r="B5791" s="924"/>
      <c r="D5791" s="2" t="str">
        <f t="shared" si="89"/>
        <v>OK</v>
      </c>
    </row>
    <row r="5792" spans="1:4">
      <c r="A5792" s="5">
        <v>5733</v>
      </c>
      <c r="B5792" s="924"/>
      <c r="D5792" s="2" t="str">
        <f t="shared" si="89"/>
        <v>OK</v>
      </c>
    </row>
    <row r="5793" spans="1:5">
      <c r="A5793" s="5">
        <v>5734</v>
      </c>
      <c r="B5793" s="924"/>
      <c r="D5793" s="2" t="str">
        <f t="shared" si="89"/>
        <v>OK</v>
      </c>
    </row>
    <row r="5794" spans="1:5">
      <c r="A5794" s="5">
        <v>5735</v>
      </c>
      <c r="B5794" s="924"/>
      <c r="D5794" s="2" t="str">
        <f t="shared" si="89"/>
        <v>OK</v>
      </c>
    </row>
    <row r="5795" spans="1:5">
      <c r="A5795" s="5">
        <v>5736</v>
      </c>
      <c r="B5795" s="924"/>
      <c r="D5795" s="2" t="str">
        <f t="shared" si="89"/>
        <v>OK</v>
      </c>
      <c r="E5795" s="4" t="s">
        <v>1397</v>
      </c>
    </row>
    <row r="5796" spans="1:5">
      <c r="A5796">
        <v>5737</v>
      </c>
      <c r="B5796" s="924">
        <f>'Revenues 10-15'!G204</f>
        <v>0</v>
      </c>
      <c r="D5796" s="2" t="str">
        <f t="shared" si="89"/>
        <v>Error?</v>
      </c>
    </row>
    <row r="5797" spans="1:5">
      <c r="A5797">
        <v>5738</v>
      </c>
      <c r="B5797" s="924">
        <f>'Revenues 10-15'!G208</f>
        <v>0</v>
      </c>
      <c r="D5797" s="2" t="str">
        <f t="shared" si="89"/>
        <v>Error?</v>
      </c>
    </row>
    <row r="5798" spans="1:5">
      <c r="A5798" s="5">
        <v>5739</v>
      </c>
      <c r="B5798" s="924"/>
      <c r="D5798" s="2" t="str">
        <f t="shared" si="89"/>
        <v>OK</v>
      </c>
    </row>
    <row r="5799" spans="1:5">
      <c r="A5799" s="5">
        <v>5740</v>
      </c>
      <c r="B5799" s="924"/>
      <c r="D5799" s="2" t="str">
        <f t="shared" si="89"/>
        <v>OK</v>
      </c>
    </row>
    <row r="5800" spans="1:5">
      <c r="A5800" s="5">
        <v>5741</v>
      </c>
      <c r="B5800" s="924"/>
      <c r="D5800" s="2" t="str">
        <f t="shared" si="89"/>
        <v>OK</v>
      </c>
    </row>
    <row r="5801" spans="1:5">
      <c r="A5801">
        <v>5742</v>
      </c>
      <c r="B5801" s="924">
        <f>'Revenues 10-15'!G206</f>
        <v>0</v>
      </c>
      <c r="D5801" s="2" t="str">
        <f t="shared" si="89"/>
        <v>Error?</v>
      </c>
    </row>
    <row r="5802" spans="1:5">
      <c r="A5802" s="5">
        <v>5743</v>
      </c>
      <c r="B5802" s="924"/>
      <c r="D5802" s="2" t="str">
        <f t="shared" si="89"/>
        <v>OK</v>
      </c>
    </row>
    <row r="5803" spans="1:5">
      <c r="A5803" s="5">
        <v>5744</v>
      </c>
      <c r="B5803" s="924"/>
      <c r="C5803" s="2" t="s">
        <v>512</v>
      </c>
      <c r="D5803" s="2" t="str">
        <f t="shared" si="89"/>
        <v>OK</v>
      </c>
    </row>
    <row r="5804" spans="1:5">
      <c r="A5804" s="5">
        <v>5745</v>
      </c>
      <c r="B5804" s="924"/>
      <c r="D5804" s="2" t="str">
        <f t="shared" si="89"/>
        <v>OK</v>
      </c>
    </row>
    <row r="5805" spans="1:5">
      <c r="A5805" s="5">
        <v>5746</v>
      </c>
      <c r="B5805" s="924"/>
      <c r="D5805" s="2" t="str">
        <f t="shared" si="89"/>
        <v>OK</v>
      </c>
    </row>
    <row r="5806" spans="1:5">
      <c r="A5806" s="5">
        <v>5747</v>
      </c>
      <c r="B5806" s="924"/>
      <c r="D5806" s="2" t="str">
        <f t="shared" si="89"/>
        <v>OK</v>
      </c>
    </row>
    <row r="5807" spans="1:5">
      <c r="A5807" s="5">
        <v>5748</v>
      </c>
      <c r="B5807" s="924"/>
      <c r="D5807" s="2" t="str">
        <f t="shared" si="89"/>
        <v>OK</v>
      </c>
    </row>
    <row r="5808" spans="1:5">
      <c r="A5808" s="5">
        <v>5749</v>
      </c>
      <c r="B5808" s="924"/>
      <c r="D5808" s="2" t="str">
        <f t="shared" si="89"/>
        <v>OK</v>
      </c>
    </row>
    <row r="5809" spans="1:4">
      <c r="A5809" s="5">
        <v>5750</v>
      </c>
      <c r="B5809" s="924"/>
      <c r="D5809" s="2" t="str">
        <f t="shared" si="89"/>
        <v>OK</v>
      </c>
    </row>
    <row r="5810" spans="1:4">
      <c r="A5810" s="5">
        <v>5751</v>
      </c>
      <c r="B5810" s="924"/>
      <c r="D5810" s="2" t="str">
        <f t="shared" si="89"/>
        <v>OK</v>
      </c>
    </row>
    <row r="5811" spans="1:4">
      <c r="A5811" s="5">
        <v>5752</v>
      </c>
      <c r="B5811" s="924"/>
      <c r="D5811" s="2" t="str">
        <f t="shared" si="89"/>
        <v>OK</v>
      </c>
    </row>
    <row r="5812" spans="1:4">
      <c r="A5812" s="5">
        <v>5753</v>
      </c>
      <c r="B5812" s="924"/>
      <c r="D5812" s="2" t="str">
        <f t="shared" si="89"/>
        <v>OK</v>
      </c>
    </row>
    <row r="5813" spans="1:4">
      <c r="A5813" s="5">
        <v>5754</v>
      </c>
      <c r="B5813" s="924"/>
      <c r="D5813" s="2" t="str">
        <f t="shared" si="89"/>
        <v>OK</v>
      </c>
    </row>
    <row r="5814" spans="1:4">
      <c r="A5814" s="5">
        <v>5755</v>
      </c>
      <c r="B5814" s="924"/>
      <c r="D5814" s="2" t="str">
        <f t="shared" si="89"/>
        <v>OK</v>
      </c>
    </row>
    <row r="5815" spans="1:4">
      <c r="A5815">
        <v>5756</v>
      </c>
      <c r="B5815" s="924">
        <f>'Revenues 10-15'!G213</f>
        <v>0</v>
      </c>
      <c r="D5815" s="2" t="str">
        <f t="shared" si="89"/>
        <v>Error?</v>
      </c>
    </row>
    <row r="5816" spans="1:4">
      <c r="A5816">
        <v>5757</v>
      </c>
      <c r="B5816" s="924">
        <f>'Revenues 10-15'!G214</f>
        <v>0</v>
      </c>
      <c r="D5816" s="2" t="str">
        <f t="shared" si="89"/>
        <v>Error?</v>
      </c>
    </row>
    <row r="5817" spans="1:4">
      <c r="A5817" s="5">
        <v>5758</v>
      </c>
      <c r="B5817" s="924"/>
      <c r="D5817" s="2" t="str">
        <f t="shared" si="89"/>
        <v>OK</v>
      </c>
    </row>
    <row r="5818" spans="1:4">
      <c r="A5818" s="5">
        <v>5759</v>
      </c>
      <c r="B5818" s="924"/>
      <c r="D5818" s="2" t="str">
        <f t="shared" si="89"/>
        <v>OK</v>
      </c>
    </row>
    <row r="5819" spans="1:4">
      <c r="A5819">
        <v>5760</v>
      </c>
      <c r="B5819" s="924">
        <f>'Revenues 10-15'!G215</f>
        <v>0</v>
      </c>
      <c r="D5819" s="2" t="str">
        <f t="shared" si="89"/>
        <v>Error?</v>
      </c>
    </row>
    <row r="5820" spans="1:4">
      <c r="A5820">
        <v>5761</v>
      </c>
      <c r="B5820" s="924">
        <f>'Revenues 10-15'!G216</f>
        <v>0</v>
      </c>
      <c r="D5820" s="2" t="str">
        <f t="shared" si="89"/>
        <v>Error?</v>
      </c>
    </row>
    <row r="5821" spans="1:4">
      <c r="A5821">
        <v>5762</v>
      </c>
      <c r="B5821" s="924">
        <f>'Revenues 10-15'!G217</f>
        <v>0</v>
      </c>
      <c r="D5821" s="2" t="str">
        <f t="shared" ref="D5821:D5884" si="90">IF(ISBLANK(B5821),"OK",IF(A5821-B5821=0,"OK","Error?"))</f>
        <v>Error?</v>
      </c>
    </row>
    <row r="5822" spans="1:4">
      <c r="A5822" s="5">
        <v>5763</v>
      </c>
      <c r="B5822" s="924"/>
      <c r="D5822" s="2" t="str">
        <f t="shared" si="90"/>
        <v>OK</v>
      </c>
    </row>
    <row r="5823" spans="1:4">
      <c r="A5823" s="5">
        <v>5764</v>
      </c>
      <c r="B5823" s="924"/>
      <c r="D5823" s="2" t="str">
        <f t="shared" si="90"/>
        <v>OK</v>
      </c>
    </row>
    <row r="5824" spans="1:4">
      <c r="A5824" s="5">
        <v>5765</v>
      </c>
      <c r="B5824" s="924"/>
      <c r="D5824" s="2" t="str">
        <f t="shared" si="90"/>
        <v>OK</v>
      </c>
    </row>
    <row r="5825" spans="1:4">
      <c r="A5825" s="5">
        <v>5766</v>
      </c>
      <c r="B5825" s="924"/>
      <c r="D5825" s="2" t="str">
        <f t="shared" si="90"/>
        <v>OK</v>
      </c>
    </row>
    <row r="5826" spans="1:4">
      <c r="A5826" s="5">
        <v>5767</v>
      </c>
      <c r="B5826" s="924"/>
      <c r="D5826" s="2" t="str">
        <f t="shared" si="90"/>
        <v>OK</v>
      </c>
    </row>
    <row r="5827" spans="1:4">
      <c r="A5827">
        <v>5768</v>
      </c>
      <c r="B5827" s="924">
        <f>'Revenues 10-15'!G219</f>
        <v>0</v>
      </c>
      <c r="D5827" s="2" t="str">
        <f t="shared" si="90"/>
        <v>Error?</v>
      </c>
    </row>
    <row r="5828" spans="1:4">
      <c r="A5828" s="5">
        <v>5769</v>
      </c>
      <c r="B5828" s="924"/>
      <c r="D5828" s="2" t="str">
        <f t="shared" si="90"/>
        <v>OK</v>
      </c>
    </row>
    <row r="5829" spans="1:4">
      <c r="A5829" s="5">
        <v>5770</v>
      </c>
      <c r="B5829" s="924"/>
      <c r="C5829" s="2" t="s">
        <v>512</v>
      </c>
      <c r="D5829" s="2" t="str">
        <f t="shared" si="90"/>
        <v>OK</v>
      </c>
    </row>
    <row r="5830" spans="1:4">
      <c r="A5830" s="5">
        <v>5771</v>
      </c>
      <c r="B5830" s="924"/>
      <c r="D5830" s="2" t="str">
        <f t="shared" si="90"/>
        <v>OK</v>
      </c>
    </row>
    <row r="5831" spans="1:4">
      <c r="A5831" s="5">
        <v>5772</v>
      </c>
      <c r="B5831" s="924"/>
      <c r="D5831" s="2" t="str">
        <f t="shared" si="90"/>
        <v>OK</v>
      </c>
    </row>
    <row r="5832" spans="1:4">
      <c r="A5832" s="5">
        <v>5773</v>
      </c>
      <c r="B5832" s="924"/>
      <c r="D5832" s="2" t="str">
        <f t="shared" si="90"/>
        <v>OK</v>
      </c>
    </row>
    <row r="5833" spans="1:4">
      <c r="A5833" s="5">
        <v>5774</v>
      </c>
      <c r="B5833" s="924"/>
      <c r="D5833" s="2" t="str">
        <f t="shared" si="90"/>
        <v>OK</v>
      </c>
    </row>
    <row r="5834" spans="1:4">
      <c r="A5834" s="5">
        <v>5775</v>
      </c>
      <c r="B5834" s="924"/>
      <c r="D5834" s="2" t="str">
        <f t="shared" si="90"/>
        <v>OK</v>
      </c>
    </row>
    <row r="5835" spans="1:4">
      <c r="A5835" s="5">
        <v>5776</v>
      </c>
      <c r="B5835" s="924"/>
      <c r="D5835" s="2" t="str">
        <f t="shared" si="90"/>
        <v>OK</v>
      </c>
    </row>
    <row r="5836" spans="1:4">
      <c r="A5836" s="5">
        <v>5777</v>
      </c>
      <c r="B5836" s="924"/>
      <c r="D5836" s="2" t="str">
        <f t="shared" si="90"/>
        <v>OK</v>
      </c>
    </row>
    <row r="5837" spans="1:4">
      <c r="A5837" s="5">
        <v>5778</v>
      </c>
      <c r="B5837" s="924"/>
      <c r="D5837" s="2" t="str">
        <f t="shared" si="90"/>
        <v>OK</v>
      </c>
    </row>
    <row r="5838" spans="1:4">
      <c r="A5838" s="5">
        <v>5779</v>
      </c>
      <c r="B5838" s="924"/>
      <c r="D5838" s="2" t="str">
        <f t="shared" si="90"/>
        <v>OK</v>
      </c>
    </row>
    <row r="5839" spans="1:4">
      <c r="A5839" s="5">
        <v>5780</v>
      </c>
      <c r="B5839" s="924"/>
      <c r="D5839" s="2" t="str">
        <f t="shared" si="90"/>
        <v>OK</v>
      </c>
    </row>
    <row r="5840" spans="1:4">
      <c r="A5840" s="5">
        <v>5781</v>
      </c>
      <c r="B5840" s="924"/>
      <c r="D5840" s="2" t="str">
        <f t="shared" si="90"/>
        <v>OK</v>
      </c>
    </row>
    <row r="5841" spans="1:5">
      <c r="A5841" s="5">
        <v>5782</v>
      </c>
      <c r="B5841" s="924"/>
      <c r="D5841" s="2" t="str">
        <f t="shared" si="90"/>
        <v>OK</v>
      </c>
    </row>
    <row r="5842" spans="1:5">
      <c r="A5842">
        <v>5783</v>
      </c>
      <c r="B5842" s="924">
        <f>'Revenues 10-15'!G221</f>
        <v>0</v>
      </c>
      <c r="D5842" s="2" t="str">
        <f t="shared" si="90"/>
        <v>Error?</v>
      </c>
    </row>
    <row r="5843" spans="1:5">
      <c r="A5843" s="5">
        <v>5784</v>
      </c>
      <c r="B5843" s="924"/>
      <c r="D5843" s="2" t="str">
        <f t="shared" si="90"/>
        <v>OK</v>
      </c>
    </row>
    <row r="5844" spans="1:5">
      <c r="A5844" s="5">
        <v>5785</v>
      </c>
      <c r="B5844" s="924"/>
      <c r="D5844" s="2" t="str">
        <f t="shared" si="90"/>
        <v>OK</v>
      </c>
    </row>
    <row r="5845" spans="1:5">
      <c r="A5845">
        <v>5786</v>
      </c>
      <c r="B5845" s="924">
        <f>'Revenues 10-15'!G223</f>
        <v>0</v>
      </c>
      <c r="D5845" s="2" t="str">
        <f t="shared" si="90"/>
        <v>Error?</v>
      </c>
    </row>
    <row r="5846" spans="1:5">
      <c r="A5846" s="5">
        <v>5787</v>
      </c>
      <c r="B5846" s="924"/>
      <c r="D5846" s="2" t="str">
        <f t="shared" si="90"/>
        <v>OK</v>
      </c>
    </row>
    <row r="5847" spans="1:5">
      <c r="A5847" s="5">
        <v>5788</v>
      </c>
      <c r="B5847" s="924"/>
      <c r="C5847" s="2" t="s">
        <v>512</v>
      </c>
      <c r="D5847" s="2" t="str">
        <f t="shared" si="90"/>
        <v>OK</v>
      </c>
    </row>
    <row r="5848" spans="1:5">
      <c r="A5848" s="5">
        <v>5789</v>
      </c>
      <c r="B5848" s="924"/>
      <c r="D5848" s="2" t="str">
        <f t="shared" si="90"/>
        <v>OK</v>
      </c>
    </row>
    <row r="5849" spans="1:5">
      <c r="A5849" s="5">
        <v>5790</v>
      </c>
      <c r="B5849" s="924"/>
      <c r="D5849" s="2" t="str">
        <f t="shared" si="90"/>
        <v>OK</v>
      </c>
    </row>
    <row r="5850" spans="1:5">
      <c r="A5850" s="5">
        <v>5791</v>
      </c>
      <c r="B5850" s="924"/>
      <c r="D5850" s="2" t="str">
        <f t="shared" si="90"/>
        <v>OK</v>
      </c>
    </row>
    <row r="5851" spans="1:5">
      <c r="A5851">
        <v>5792</v>
      </c>
      <c r="B5851" s="924">
        <f>'Revenues 10-15'!G224</f>
        <v>0</v>
      </c>
      <c r="D5851" s="2" t="str">
        <f t="shared" si="90"/>
        <v>Error?</v>
      </c>
    </row>
    <row r="5852" spans="1:5">
      <c r="A5852" s="5">
        <v>5793</v>
      </c>
      <c r="B5852" s="924"/>
      <c r="D5852" s="2" t="str">
        <f t="shared" si="90"/>
        <v>OK</v>
      </c>
    </row>
    <row r="5853" spans="1:5">
      <c r="A5853">
        <v>5794</v>
      </c>
      <c r="B5853" s="924">
        <f>'Revenues 10-15'!G257</f>
        <v>0</v>
      </c>
      <c r="D5853" s="2" t="str">
        <f t="shared" si="90"/>
        <v>Error?</v>
      </c>
    </row>
    <row r="5854" spans="1:5">
      <c r="A5854" s="5">
        <v>5795</v>
      </c>
      <c r="B5854" s="924"/>
      <c r="D5854" s="2" t="str">
        <f t="shared" si="90"/>
        <v>OK</v>
      </c>
      <c r="E5854" s="4" t="s">
        <v>1397</v>
      </c>
    </row>
    <row r="5855" spans="1:5">
      <c r="A5855" s="5">
        <v>5796</v>
      </c>
      <c r="B5855" s="924"/>
      <c r="D5855" s="2" t="str">
        <f t="shared" si="90"/>
        <v>OK</v>
      </c>
    </row>
    <row r="5856" spans="1:5">
      <c r="A5856">
        <v>5797</v>
      </c>
      <c r="B5856" s="924">
        <f>'Revenues 10-15'!G259</f>
        <v>0</v>
      </c>
      <c r="D5856" s="2" t="str">
        <f t="shared" si="90"/>
        <v>Error?</v>
      </c>
    </row>
    <row r="5857" spans="1:4">
      <c r="A5857" s="5">
        <v>5798</v>
      </c>
      <c r="B5857" s="924"/>
      <c r="D5857" s="2" t="str">
        <f t="shared" si="90"/>
        <v>OK</v>
      </c>
    </row>
    <row r="5858" spans="1:4">
      <c r="A5858">
        <v>5799</v>
      </c>
      <c r="B5858" s="924">
        <f>'Revenues 10-15'!G260</f>
        <v>0</v>
      </c>
      <c r="D5858" s="2" t="str">
        <f t="shared" si="90"/>
        <v>Error?</v>
      </c>
    </row>
    <row r="5859" spans="1:4">
      <c r="A5859" s="5">
        <v>5800</v>
      </c>
      <c r="B5859" s="924"/>
      <c r="D5859" s="2" t="str">
        <f t="shared" si="90"/>
        <v>OK</v>
      </c>
    </row>
    <row r="5860" spans="1:4">
      <c r="A5860" s="5">
        <v>5801</v>
      </c>
      <c r="B5860" s="924"/>
      <c r="D5860" s="2" t="str">
        <f t="shared" si="90"/>
        <v>OK</v>
      </c>
    </row>
    <row r="5861" spans="1:4">
      <c r="A5861">
        <v>5802</v>
      </c>
      <c r="B5861" s="924">
        <f>'Revenues 10-15'!G268</f>
        <v>0</v>
      </c>
      <c r="D5861" s="2" t="str">
        <f t="shared" si="90"/>
        <v>Error?</v>
      </c>
    </row>
    <row r="5862" spans="1:4">
      <c r="A5862" s="5">
        <v>5803</v>
      </c>
      <c r="B5862" s="924"/>
      <c r="D5862" s="2" t="str">
        <f t="shared" si="90"/>
        <v>OK</v>
      </c>
    </row>
    <row r="5863" spans="1:4">
      <c r="A5863" s="5">
        <v>5804</v>
      </c>
      <c r="B5863" s="924"/>
      <c r="C5863" s="2" t="s">
        <v>512</v>
      </c>
      <c r="D5863" s="2" t="str">
        <f t="shared" si="90"/>
        <v>OK</v>
      </c>
    </row>
    <row r="5864" spans="1:4">
      <c r="A5864" s="5">
        <v>5805</v>
      </c>
      <c r="B5864" s="924"/>
      <c r="D5864" s="2" t="str">
        <f t="shared" si="90"/>
        <v>OK</v>
      </c>
    </row>
    <row r="5865" spans="1:4">
      <c r="A5865" s="5">
        <v>5806</v>
      </c>
      <c r="B5865" s="924"/>
      <c r="D5865" s="2" t="str">
        <f t="shared" si="90"/>
        <v>OK</v>
      </c>
    </row>
    <row r="5866" spans="1:4">
      <c r="A5866" s="5">
        <v>5807</v>
      </c>
      <c r="B5866" s="924"/>
      <c r="D5866" s="2" t="str">
        <f t="shared" si="90"/>
        <v>OK</v>
      </c>
    </row>
    <row r="5867" spans="1:4">
      <c r="A5867">
        <v>5808</v>
      </c>
      <c r="B5867" s="924">
        <f>'Revenues 10-15'!G269</f>
        <v>0</v>
      </c>
      <c r="D5867" s="2" t="str">
        <f t="shared" si="90"/>
        <v>Error?</v>
      </c>
    </row>
    <row r="5868" spans="1:4">
      <c r="A5868">
        <v>5809</v>
      </c>
      <c r="B5868" s="924">
        <f>'Revenues 10-15'!G270</f>
        <v>832396</v>
      </c>
      <c r="D5868" s="2" t="str">
        <f t="shared" si="90"/>
        <v>Error?</v>
      </c>
    </row>
    <row r="5869" spans="1:4">
      <c r="A5869">
        <v>5810</v>
      </c>
      <c r="B5869" s="924">
        <f>'Revenues 10-15'!H5</f>
        <v>58416</v>
      </c>
      <c r="C5869" s="2" t="s">
        <v>512</v>
      </c>
      <c r="D5869" s="2" t="str">
        <f t="shared" si="90"/>
        <v>Error?</v>
      </c>
    </row>
    <row r="5870" spans="1:4">
      <c r="A5870">
        <v>5811</v>
      </c>
      <c r="B5870" s="924">
        <f>'Revenues 10-15'!H11</f>
        <v>0</v>
      </c>
      <c r="C5870" s="2" t="s">
        <v>512</v>
      </c>
      <c r="D5870" s="2" t="str">
        <f t="shared" si="90"/>
        <v>Error?</v>
      </c>
    </row>
    <row r="5871" spans="1:4">
      <c r="A5871">
        <v>5812</v>
      </c>
      <c r="B5871" s="924">
        <f>'Revenues 10-15'!H12</f>
        <v>58416</v>
      </c>
      <c r="D5871" s="2" t="str">
        <f t="shared" si="90"/>
        <v>Error?</v>
      </c>
    </row>
    <row r="5872" spans="1:4">
      <c r="A5872">
        <v>5813</v>
      </c>
      <c r="B5872" s="924">
        <f>'Revenues 10-15'!H14</f>
        <v>0</v>
      </c>
      <c r="D5872" s="2" t="str">
        <f t="shared" si="90"/>
        <v>Error?</v>
      </c>
    </row>
    <row r="5873" spans="1:4">
      <c r="A5873">
        <v>5814</v>
      </c>
      <c r="B5873" s="924">
        <f>'Revenues 10-15'!H15</f>
        <v>0</v>
      </c>
      <c r="C5873" s="2" t="s">
        <v>512</v>
      </c>
      <c r="D5873" s="2" t="str">
        <f t="shared" si="90"/>
        <v>Error?</v>
      </c>
    </row>
    <row r="5874" spans="1:4">
      <c r="A5874">
        <v>5815</v>
      </c>
      <c r="B5874" s="924">
        <f>'Revenues 10-15'!H16</f>
        <v>0</v>
      </c>
      <c r="D5874" s="2" t="str">
        <f t="shared" si="90"/>
        <v>Error?</v>
      </c>
    </row>
    <row r="5875" spans="1:4">
      <c r="A5875">
        <v>5816</v>
      </c>
      <c r="B5875" s="924">
        <f>'Revenues 10-15'!H17</f>
        <v>0</v>
      </c>
      <c r="D5875" s="2" t="str">
        <f t="shared" si="90"/>
        <v>Error?</v>
      </c>
    </row>
    <row r="5876" spans="1:4">
      <c r="A5876">
        <v>5817</v>
      </c>
      <c r="B5876" s="924">
        <f>'Revenues 10-15'!H18</f>
        <v>0</v>
      </c>
      <c r="D5876" s="2" t="str">
        <f t="shared" si="90"/>
        <v>Error?</v>
      </c>
    </row>
    <row r="5877" spans="1:4">
      <c r="A5877">
        <v>5818</v>
      </c>
      <c r="B5877" s="924">
        <f>'Revenues 10-15'!H65</f>
        <v>0</v>
      </c>
      <c r="D5877" s="2" t="str">
        <f t="shared" si="90"/>
        <v>Error?</v>
      </c>
    </row>
    <row r="5878" spans="1:4">
      <c r="A5878">
        <v>5819</v>
      </c>
      <c r="B5878" s="924">
        <f>'Revenues 10-15'!H66</f>
        <v>0</v>
      </c>
      <c r="C5878" s="2" t="s">
        <v>512</v>
      </c>
      <c r="D5878" s="2" t="str">
        <f t="shared" si="90"/>
        <v>Error?</v>
      </c>
    </row>
    <row r="5879" spans="1:4">
      <c r="A5879">
        <v>5820</v>
      </c>
      <c r="B5879" s="924">
        <f>'Revenues 10-15'!H67</f>
        <v>0</v>
      </c>
      <c r="D5879" s="2" t="str">
        <f t="shared" si="90"/>
        <v>Error?</v>
      </c>
    </row>
    <row r="5880" spans="1:4">
      <c r="A5880">
        <v>5821</v>
      </c>
      <c r="B5880" s="924">
        <f>'Revenues 10-15'!H98</f>
        <v>0</v>
      </c>
      <c r="D5880" s="2" t="str">
        <f t="shared" si="90"/>
        <v>Error?</v>
      </c>
    </row>
    <row r="5881" spans="1:4">
      <c r="A5881">
        <v>5822</v>
      </c>
      <c r="B5881" s="924">
        <f>'Revenues 10-15'!H101</f>
        <v>0</v>
      </c>
      <c r="C5881" s="2" t="s">
        <v>512</v>
      </c>
      <c r="D5881" s="2" t="str">
        <f t="shared" si="90"/>
        <v>Error?</v>
      </c>
    </row>
    <row r="5882" spans="1:4">
      <c r="A5882">
        <v>5823</v>
      </c>
      <c r="B5882" s="924">
        <f>'Revenues 10-15'!H106</f>
        <v>0</v>
      </c>
      <c r="D5882" s="2" t="str">
        <f t="shared" si="90"/>
        <v>Error?</v>
      </c>
    </row>
    <row r="5883" spans="1:4">
      <c r="A5883">
        <v>5824</v>
      </c>
      <c r="B5883" s="924">
        <f>'Revenues 10-15'!H109</f>
        <v>0</v>
      </c>
      <c r="D5883" s="2" t="str">
        <f t="shared" si="90"/>
        <v>Error?</v>
      </c>
    </row>
    <row r="5884" spans="1:4">
      <c r="A5884">
        <v>5825</v>
      </c>
      <c r="B5884" s="924">
        <f>'Revenues 10-15'!H110</f>
        <v>0</v>
      </c>
      <c r="D5884" s="2" t="str">
        <f t="shared" si="90"/>
        <v>Error?</v>
      </c>
    </row>
    <row r="5885" spans="1:4">
      <c r="A5885" s="5">
        <v>5826</v>
      </c>
      <c r="B5885" s="924"/>
      <c r="D5885" s="2" t="str">
        <f t="shared" ref="D5885:D5948" si="91">IF(ISBLANK(B5885),"OK",IF(A5885-B5885=0,"OK","Error?"))</f>
        <v>OK</v>
      </c>
    </row>
    <row r="5886" spans="1:4">
      <c r="A5886" s="5">
        <v>5827</v>
      </c>
      <c r="B5886" s="924"/>
      <c r="C5886" s="2" t="s">
        <v>512</v>
      </c>
      <c r="D5886" s="2" t="str">
        <f t="shared" si="91"/>
        <v>OK</v>
      </c>
    </row>
    <row r="5887" spans="1:4">
      <c r="A5887" s="5">
        <v>5828</v>
      </c>
      <c r="B5887" s="924"/>
      <c r="D5887" s="2" t="str">
        <f t="shared" si="91"/>
        <v>OK</v>
      </c>
    </row>
    <row r="5888" spans="1:4">
      <c r="A5888" s="5">
        <v>5829</v>
      </c>
      <c r="B5888" s="924"/>
      <c r="D5888" s="2" t="str">
        <f t="shared" si="91"/>
        <v>OK</v>
      </c>
    </row>
    <row r="5889" spans="1:4">
      <c r="A5889" s="5">
        <v>5830</v>
      </c>
      <c r="B5889" s="924"/>
      <c r="D5889" s="2" t="str">
        <f t="shared" si="91"/>
        <v>OK</v>
      </c>
    </row>
    <row r="5890" spans="1:4">
      <c r="A5890" s="5">
        <v>5831</v>
      </c>
      <c r="B5890" s="924"/>
      <c r="D5890" s="2" t="str">
        <f t="shared" si="91"/>
        <v>OK</v>
      </c>
    </row>
    <row r="5891" spans="1:4">
      <c r="A5891">
        <v>5832</v>
      </c>
      <c r="B5891" s="924">
        <f>'Revenues 10-15'!H124</f>
        <v>0</v>
      </c>
      <c r="D5891" s="2" t="str">
        <f t="shared" si="91"/>
        <v>Error?</v>
      </c>
    </row>
    <row r="5892" spans="1:4">
      <c r="A5892" s="5">
        <v>5833</v>
      </c>
      <c r="B5892" s="924"/>
      <c r="D5892" s="2" t="str">
        <f t="shared" si="91"/>
        <v>OK</v>
      </c>
    </row>
    <row r="5893" spans="1:4">
      <c r="A5893" s="5">
        <v>5834</v>
      </c>
      <c r="B5893" s="924"/>
      <c r="C5893" s="2" t="s">
        <v>512</v>
      </c>
      <c r="D5893" s="2" t="str">
        <f t="shared" si="91"/>
        <v>OK</v>
      </c>
    </row>
    <row r="5894" spans="1:4">
      <c r="A5894" s="5">
        <v>5835</v>
      </c>
      <c r="B5894" s="924"/>
      <c r="D5894" s="2" t="str">
        <f t="shared" si="91"/>
        <v>OK</v>
      </c>
    </row>
    <row r="5895" spans="1:4">
      <c r="A5895" s="5">
        <v>5836</v>
      </c>
      <c r="B5895" s="924"/>
      <c r="D5895" s="2" t="str">
        <f t="shared" si="91"/>
        <v>OK</v>
      </c>
    </row>
    <row r="5896" spans="1:4">
      <c r="A5896" s="5">
        <v>5837</v>
      </c>
      <c r="B5896" s="924"/>
      <c r="D5896" s="2" t="str">
        <f t="shared" si="91"/>
        <v>OK</v>
      </c>
    </row>
    <row r="5897" spans="1:4">
      <c r="A5897">
        <v>5838</v>
      </c>
      <c r="B5897" s="924">
        <f>'Revenues 10-15'!H171</f>
        <v>0</v>
      </c>
      <c r="D5897" s="2" t="str">
        <f t="shared" si="91"/>
        <v>Error?</v>
      </c>
    </row>
    <row r="5898" spans="1:4">
      <c r="A5898" s="5">
        <v>5839</v>
      </c>
      <c r="B5898" s="924"/>
      <c r="D5898" s="2" t="str">
        <f t="shared" si="91"/>
        <v>OK</v>
      </c>
    </row>
    <row r="5899" spans="1:4">
      <c r="A5899" s="5">
        <v>5840</v>
      </c>
      <c r="B5899" s="924"/>
      <c r="C5899" s="2" t="s">
        <v>512</v>
      </c>
      <c r="D5899" s="2" t="str">
        <f t="shared" si="91"/>
        <v>OK</v>
      </c>
    </row>
    <row r="5900" spans="1:4">
      <c r="A5900" s="5">
        <v>5841</v>
      </c>
      <c r="B5900" s="924"/>
      <c r="D5900" s="2" t="str">
        <f t="shared" si="91"/>
        <v>OK</v>
      </c>
    </row>
    <row r="5901" spans="1:4">
      <c r="A5901" s="5">
        <v>5842</v>
      </c>
      <c r="B5901" s="924"/>
      <c r="D5901" s="2" t="str">
        <f t="shared" si="91"/>
        <v>OK</v>
      </c>
    </row>
    <row r="5902" spans="1:4">
      <c r="A5902" s="5">
        <v>5843</v>
      </c>
      <c r="B5902" s="924"/>
      <c r="D5902" s="2" t="str">
        <f t="shared" si="91"/>
        <v>OK</v>
      </c>
    </row>
    <row r="5903" spans="1:4">
      <c r="A5903" s="5">
        <v>5844</v>
      </c>
      <c r="B5903" s="924"/>
      <c r="D5903" s="2" t="str">
        <f t="shared" si="91"/>
        <v>OK</v>
      </c>
    </row>
    <row r="5904" spans="1:4">
      <c r="A5904">
        <v>5845</v>
      </c>
      <c r="B5904" s="924">
        <f>'Revenues 10-15'!H172</f>
        <v>0</v>
      </c>
      <c r="D5904" s="2" t="str">
        <f t="shared" si="91"/>
        <v>Error?</v>
      </c>
    </row>
    <row r="5905" spans="1:4">
      <c r="A5905">
        <v>5846</v>
      </c>
      <c r="B5905" s="924">
        <f>'Revenues 10-15'!H180</f>
        <v>0</v>
      </c>
      <c r="D5905" s="2" t="str">
        <f t="shared" si="91"/>
        <v>Error?</v>
      </c>
    </row>
    <row r="5906" spans="1:4">
      <c r="A5906">
        <v>5847</v>
      </c>
      <c r="B5906" s="924">
        <f>'Revenues 10-15'!H183</f>
        <v>0</v>
      </c>
      <c r="C5906" s="2" t="s">
        <v>512</v>
      </c>
      <c r="D5906" s="2" t="str">
        <f t="shared" si="91"/>
        <v>Error?</v>
      </c>
    </row>
    <row r="5907" spans="1:4">
      <c r="A5907" s="5">
        <v>5848</v>
      </c>
      <c r="B5907" s="924"/>
      <c r="D5907" s="2" t="str">
        <f t="shared" si="91"/>
        <v>OK</v>
      </c>
    </row>
    <row r="5908" spans="1:4">
      <c r="A5908" s="5">
        <v>5849</v>
      </c>
      <c r="B5908" s="924"/>
      <c r="C5908" s="2" t="s">
        <v>512</v>
      </c>
      <c r="D5908" s="2" t="str">
        <f t="shared" si="91"/>
        <v>OK</v>
      </c>
    </row>
    <row r="5909" spans="1:4">
      <c r="A5909" s="5">
        <v>5850</v>
      </c>
      <c r="B5909" s="924"/>
      <c r="D5909" s="2" t="str">
        <f t="shared" si="91"/>
        <v>OK</v>
      </c>
    </row>
    <row r="5910" spans="1:4">
      <c r="A5910" s="5">
        <v>5851</v>
      </c>
      <c r="B5910" s="924"/>
      <c r="D5910" s="2" t="str">
        <f t="shared" si="91"/>
        <v>OK</v>
      </c>
    </row>
    <row r="5911" spans="1:4">
      <c r="A5911" s="5">
        <v>5852</v>
      </c>
      <c r="B5911" s="924"/>
      <c r="D5911" s="2" t="str">
        <f t="shared" si="91"/>
        <v>OK</v>
      </c>
    </row>
    <row r="5912" spans="1:4">
      <c r="A5912">
        <v>5853</v>
      </c>
      <c r="B5912" s="924">
        <f>'Revenues 10-15'!H269</f>
        <v>948363</v>
      </c>
      <c r="D5912" s="2" t="str">
        <f t="shared" si="91"/>
        <v>Error?</v>
      </c>
    </row>
    <row r="5913" spans="1:4">
      <c r="A5913">
        <v>5854</v>
      </c>
      <c r="B5913" s="924">
        <f>'Revenues 10-15'!H270</f>
        <v>1006779</v>
      </c>
      <c r="D5913" s="2" t="str">
        <f t="shared" si="91"/>
        <v>Error?</v>
      </c>
    </row>
    <row r="5914" spans="1:4">
      <c r="A5914">
        <v>5855</v>
      </c>
      <c r="B5914" s="924">
        <f>'Revenues 10-15'!I5</f>
        <v>329469</v>
      </c>
      <c r="C5914" s="2" t="s">
        <v>512</v>
      </c>
      <c r="D5914" s="2" t="str">
        <f t="shared" si="91"/>
        <v>Error?</v>
      </c>
    </row>
    <row r="5915" spans="1:4">
      <c r="A5915">
        <v>5856</v>
      </c>
      <c r="B5915" s="924">
        <f>'Revenues 10-15'!I11</f>
        <v>0</v>
      </c>
      <c r="C5915" s="2" t="s">
        <v>512</v>
      </c>
      <c r="D5915" s="2" t="str">
        <f t="shared" si="91"/>
        <v>Error?</v>
      </c>
    </row>
    <row r="5916" spans="1:4">
      <c r="A5916">
        <v>5857</v>
      </c>
      <c r="B5916" s="924">
        <f>'Revenues 10-15'!I12</f>
        <v>329469</v>
      </c>
      <c r="D5916" s="2" t="str">
        <f t="shared" si="91"/>
        <v>Error?</v>
      </c>
    </row>
    <row r="5917" spans="1:4">
      <c r="A5917">
        <v>5858</v>
      </c>
      <c r="B5917" s="924">
        <f>'Revenues 10-15'!I14</f>
        <v>0</v>
      </c>
      <c r="D5917" s="2" t="str">
        <f t="shared" si="91"/>
        <v>Error?</v>
      </c>
    </row>
    <row r="5918" spans="1:4">
      <c r="A5918">
        <v>5859</v>
      </c>
      <c r="B5918" s="924">
        <f>'Revenues 10-15'!I15</f>
        <v>0</v>
      </c>
      <c r="C5918" s="2" t="s">
        <v>512</v>
      </c>
      <c r="D5918" s="2" t="str">
        <f t="shared" si="91"/>
        <v>Error?</v>
      </c>
    </row>
    <row r="5919" spans="1:4">
      <c r="A5919">
        <v>5860</v>
      </c>
      <c r="B5919" s="924">
        <f>'Revenues 10-15'!I16</f>
        <v>0</v>
      </c>
      <c r="D5919" s="2" t="str">
        <f t="shared" si="91"/>
        <v>Error?</v>
      </c>
    </row>
    <row r="5920" spans="1:4">
      <c r="A5920">
        <v>5861</v>
      </c>
      <c r="B5920" s="924">
        <f>'Revenues 10-15'!I17</f>
        <v>0</v>
      </c>
      <c r="D5920" s="2" t="str">
        <f t="shared" si="91"/>
        <v>Error?</v>
      </c>
    </row>
    <row r="5921" spans="1:4">
      <c r="A5921">
        <v>5862</v>
      </c>
      <c r="B5921" s="924">
        <f>'Revenues 10-15'!I18</f>
        <v>0</v>
      </c>
      <c r="D5921" s="2" t="str">
        <f t="shared" si="91"/>
        <v>Error?</v>
      </c>
    </row>
    <row r="5922" spans="1:4">
      <c r="A5922">
        <v>5863</v>
      </c>
      <c r="B5922" s="924">
        <f>'Revenues 10-15'!I65</f>
        <v>0</v>
      </c>
      <c r="D5922" s="2" t="str">
        <f t="shared" si="91"/>
        <v>Error?</v>
      </c>
    </row>
    <row r="5923" spans="1:4">
      <c r="A5923">
        <v>5864</v>
      </c>
      <c r="B5923" s="924">
        <f>'Revenues 10-15'!I66</f>
        <v>0</v>
      </c>
      <c r="C5923" s="2" t="s">
        <v>512</v>
      </c>
      <c r="D5923" s="2" t="str">
        <f t="shared" si="91"/>
        <v>Error?</v>
      </c>
    </row>
    <row r="5924" spans="1:4">
      <c r="A5924">
        <v>5865</v>
      </c>
      <c r="B5924" s="924">
        <f>'Revenues 10-15'!I67</f>
        <v>0</v>
      </c>
      <c r="D5924" s="2" t="str">
        <f t="shared" si="91"/>
        <v>Error?</v>
      </c>
    </row>
    <row r="5925" spans="1:4">
      <c r="A5925">
        <v>5866</v>
      </c>
      <c r="B5925" s="924">
        <f>'Revenues 10-15'!I98</f>
        <v>0</v>
      </c>
      <c r="D5925" s="2" t="str">
        <f t="shared" si="91"/>
        <v>Error?</v>
      </c>
    </row>
    <row r="5926" spans="1:4">
      <c r="A5926" s="5">
        <v>5867</v>
      </c>
      <c r="B5926" s="924"/>
      <c r="C5926" s="2" t="s">
        <v>512</v>
      </c>
      <c r="D5926" s="2" t="str">
        <f t="shared" si="91"/>
        <v>OK</v>
      </c>
    </row>
    <row r="5927" spans="1:4">
      <c r="A5927">
        <v>5868</v>
      </c>
      <c r="B5927" s="924">
        <f>'Revenues 10-15'!I109</f>
        <v>0</v>
      </c>
      <c r="D5927" s="2" t="str">
        <f t="shared" si="91"/>
        <v>Error?</v>
      </c>
    </row>
    <row r="5928" spans="1:4">
      <c r="A5928">
        <v>5869</v>
      </c>
      <c r="B5928" s="924">
        <f>'Revenues 10-15'!I110</f>
        <v>0</v>
      </c>
      <c r="D5928" s="2" t="str">
        <f t="shared" si="91"/>
        <v>Error?</v>
      </c>
    </row>
    <row r="5929" spans="1:4">
      <c r="A5929" s="5">
        <v>5870</v>
      </c>
      <c r="B5929" s="924"/>
      <c r="D5929" s="2" t="str">
        <f t="shared" si="91"/>
        <v>OK</v>
      </c>
    </row>
    <row r="5930" spans="1:4">
      <c r="A5930" s="5">
        <v>5871</v>
      </c>
      <c r="B5930" s="924"/>
      <c r="C5930" s="2" t="s">
        <v>512</v>
      </c>
      <c r="D5930" s="2" t="str">
        <f t="shared" si="91"/>
        <v>OK</v>
      </c>
    </row>
    <row r="5931" spans="1:4">
      <c r="A5931" s="5">
        <v>5872</v>
      </c>
      <c r="B5931" s="924"/>
      <c r="D5931" s="2" t="str">
        <f t="shared" si="91"/>
        <v>OK</v>
      </c>
    </row>
    <row r="5932" spans="1:4">
      <c r="A5932" s="5">
        <v>5873</v>
      </c>
      <c r="B5932" s="924"/>
      <c r="D5932" s="2" t="str">
        <f t="shared" si="91"/>
        <v>OK</v>
      </c>
    </row>
    <row r="5933" spans="1:4">
      <c r="A5933" s="5">
        <v>5874</v>
      </c>
      <c r="B5933" s="924"/>
      <c r="D5933" s="2" t="str">
        <f t="shared" si="91"/>
        <v>OK</v>
      </c>
    </row>
    <row r="5934" spans="1:4">
      <c r="A5934" s="5">
        <v>5875</v>
      </c>
      <c r="B5934" s="924"/>
      <c r="D5934" s="2" t="str">
        <f t="shared" si="91"/>
        <v>OK</v>
      </c>
    </row>
    <row r="5935" spans="1:4">
      <c r="A5935" s="5">
        <v>5876</v>
      </c>
      <c r="B5935" s="924"/>
      <c r="D5935" s="2" t="str">
        <f t="shared" si="91"/>
        <v>OK</v>
      </c>
    </row>
    <row r="5936" spans="1:4">
      <c r="A5936" s="5">
        <v>5877</v>
      </c>
      <c r="B5936" s="924"/>
      <c r="D5936" s="2" t="str">
        <f t="shared" si="91"/>
        <v>OK</v>
      </c>
    </row>
    <row r="5937" spans="1:4">
      <c r="A5937" s="5">
        <v>5878</v>
      </c>
      <c r="B5937" s="924"/>
      <c r="D5937" s="2" t="str">
        <f t="shared" si="91"/>
        <v>OK</v>
      </c>
    </row>
    <row r="5938" spans="1:4">
      <c r="A5938" s="5">
        <v>5879</v>
      </c>
      <c r="B5938" s="924"/>
      <c r="D5938" s="2" t="str">
        <f t="shared" si="91"/>
        <v>OK</v>
      </c>
    </row>
    <row r="5939" spans="1:4">
      <c r="A5939" s="5">
        <v>5880</v>
      </c>
      <c r="B5939" s="924"/>
      <c r="D5939" s="2" t="str">
        <f t="shared" si="91"/>
        <v>OK</v>
      </c>
    </row>
    <row r="5940" spans="1:4">
      <c r="A5940" s="5">
        <v>5881</v>
      </c>
      <c r="B5940" s="924"/>
      <c r="D5940" s="2" t="str">
        <f t="shared" si="91"/>
        <v>OK</v>
      </c>
    </row>
    <row r="5941" spans="1:4">
      <c r="A5941" s="5">
        <v>5882</v>
      </c>
      <c r="B5941" s="924"/>
      <c r="D5941" s="2" t="str">
        <f t="shared" si="91"/>
        <v>OK</v>
      </c>
    </row>
    <row r="5942" spans="1:4">
      <c r="A5942" s="5">
        <v>5883</v>
      </c>
      <c r="B5942" s="924"/>
      <c r="D5942" s="2" t="str">
        <f t="shared" si="91"/>
        <v>OK</v>
      </c>
    </row>
    <row r="5943" spans="1:4">
      <c r="A5943" s="5">
        <v>5884</v>
      </c>
      <c r="B5943" s="924"/>
      <c r="D5943" s="2" t="str">
        <f t="shared" si="91"/>
        <v>OK</v>
      </c>
    </row>
    <row r="5944" spans="1:4">
      <c r="A5944">
        <v>5885</v>
      </c>
      <c r="B5944" s="924">
        <f>'Revenues 10-15'!I270</f>
        <v>329469</v>
      </c>
      <c r="D5944" s="2" t="str">
        <f t="shared" si="91"/>
        <v>Error?</v>
      </c>
    </row>
    <row r="5945" spans="1:4">
      <c r="A5945" s="5">
        <v>5886</v>
      </c>
      <c r="B5945" s="924"/>
      <c r="D5945" s="2" t="str">
        <f t="shared" si="91"/>
        <v>OK</v>
      </c>
    </row>
    <row r="5946" spans="1:4">
      <c r="A5946" s="5">
        <v>5887</v>
      </c>
      <c r="B5946" s="924"/>
      <c r="C5946" s="2" t="s">
        <v>512</v>
      </c>
      <c r="D5946" s="2" t="str">
        <f t="shared" si="91"/>
        <v>OK</v>
      </c>
    </row>
    <row r="5947" spans="1:4">
      <c r="A5947" s="5">
        <v>5888</v>
      </c>
      <c r="B5947" s="924"/>
      <c r="D5947" s="2" t="str">
        <f t="shared" si="91"/>
        <v>OK</v>
      </c>
    </row>
    <row r="5948" spans="1:4">
      <c r="A5948" s="5">
        <v>5889</v>
      </c>
      <c r="B5948" s="924"/>
      <c r="D5948" s="2" t="str">
        <f t="shared" si="91"/>
        <v>OK</v>
      </c>
    </row>
    <row r="5949" spans="1:4">
      <c r="A5949" s="5">
        <v>5890</v>
      </c>
      <c r="B5949" s="924"/>
      <c r="C5949" s="2" t="s">
        <v>512</v>
      </c>
      <c r="D5949" s="2" t="str">
        <f t="shared" ref="D5949:D6012" si="92">IF(ISBLANK(B5949),"OK",IF(A5949-B5949=0,"OK","Error?"))</f>
        <v>OK</v>
      </c>
    </row>
    <row r="5950" spans="1:4">
      <c r="A5950" s="5">
        <v>5891</v>
      </c>
      <c r="B5950" s="924"/>
      <c r="D5950" s="2" t="str">
        <f t="shared" si="92"/>
        <v>OK</v>
      </c>
    </row>
    <row r="5951" spans="1:4">
      <c r="A5951" s="5">
        <v>5892</v>
      </c>
      <c r="B5951" s="924"/>
      <c r="D5951" s="2" t="str">
        <f t="shared" si="92"/>
        <v>OK</v>
      </c>
    </row>
    <row r="5952" spans="1:4">
      <c r="A5952" s="5">
        <v>5893</v>
      </c>
      <c r="B5952" s="924"/>
      <c r="D5952" s="2" t="str">
        <f t="shared" si="92"/>
        <v>OK</v>
      </c>
    </row>
    <row r="5953" spans="1:4">
      <c r="A5953" s="5">
        <v>5894</v>
      </c>
      <c r="B5953" s="924"/>
      <c r="D5953" s="2" t="str">
        <f t="shared" si="92"/>
        <v>OK</v>
      </c>
    </row>
    <row r="5954" spans="1:4">
      <c r="A5954" s="5">
        <v>5895</v>
      </c>
      <c r="B5954" s="924"/>
      <c r="C5954" s="2" t="s">
        <v>512</v>
      </c>
      <c r="D5954" s="2" t="str">
        <f t="shared" si="92"/>
        <v>OK</v>
      </c>
    </row>
    <row r="5955" spans="1:4">
      <c r="A5955" s="5">
        <v>5896</v>
      </c>
      <c r="B5955" s="924"/>
      <c r="D5955" s="2" t="str">
        <f t="shared" si="92"/>
        <v>OK</v>
      </c>
    </row>
    <row r="5956" spans="1:4">
      <c r="A5956" s="5">
        <v>5897</v>
      </c>
      <c r="B5956" s="924"/>
      <c r="D5956" s="2" t="str">
        <f t="shared" si="92"/>
        <v>OK</v>
      </c>
    </row>
    <row r="5957" spans="1:4">
      <c r="A5957" s="5">
        <v>5898</v>
      </c>
      <c r="B5957" s="924"/>
      <c r="C5957" s="2" t="s">
        <v>512</v>
      </c>
      <c r="D5957" s="2" t="str">
        <f t="shared" si="92"/>
        <v>OK</v>
      </c>
    </row>
    <row r="5958" spans="1:4">
      <c r="A5958" s="5">
        <v>5899</v>
      </c>
      <c r="B5958" s="924"/>
      <c r="D5958" s="2" t="str">
        <f t="shared" si="92"/>
        <v>OK</v>
      </c>
    </row>
    <row r="5959" spans="1:4">
      <c r="A5959" s="5">
        <v>5900</v>
      </c>
      <c r="B5959" s="924"/>
      <c r="D5959" s="2" t="str">
        <f t="shared" si="92"/>
        <v>OK</v>
      </c>
    </row>
    <row r="5960" spans="1:4">
      <c r="A5960" s="5">
        <v>5901</v>
      </c>
      <c r="B5960" s="924"/>
      <c r="D5960" s="2" t="str">
        <f t="shared" si="92"/>
        <v>OK</v>
      </c>
    </row>
    <row r="5961" spans="1:4">
      <c r="A5961" s="5">
        <v>5902</v>
      </c>
      <c r="B5961" s="924"/>
      <c r="C5961" s="2" t="s">
        <v>512</v>
      </c>
      <c r="D5961" s="2" t="str">
        <f t="shared" si="92"/>
        <v>OK</v>
      </c>
    </row>
    <row r="5962" spans="1:4">
      <c r="A5962" s="5">
        <v>5903</v>
      </c>
      <c r="B5962" s="924"/>
      <c r="D5962" s="2" t="str">
        <f t="shared" si="92"/>
        <v>OK</v>
      </c>
    </row>
    <row r="5963" spans="1:4">
      <c r="A5963" s="5">
        <v>5904</v>
      </c>
      <c r="B5963" s="924"/>
      <c r="D5963" s="2" t="str">
        <f t="shared" si="92"/>
        <v>OK</v>
      </c>
    </row>
    <row r="5964" spans="1:4">
      <c r="A5964" s="5">
        <v>5905</v>
      </c>
      <c r="B5964" s="924"/>
      <c r="D5964" s="2" t="str">
        <f t="shared" si="92"/>
        <v>OK</v>
      </c>
    </row>
    <row r="5965" spans="1:4">
      <c r="A5965" s="5">
        <v>5906</v>
      </c>
      <c r="B5965" s="924"/>
      <c r="D5965" s="2" t="str">
        <f t="shared" si="92"/>
        <v>OK</v>
      </c>
    </row>
    <row r="5966" spans="1:4">
      <c r="A5966" s="5">
        <v>5907</v>
      </c>
      <c r="B5966" s="924"/>
      <c r="D5966" s="2" t="str">
        <f t="shared" si="92"/>
        <v>OK</v>
      </c>
    </row>
    <row r="5967" spans="1:4">
      <c r="A5967" s="5">
        <v>5908</v>
      </c>
      <c r="B5967" s="924"/>
      <c r="D5967" s="2" t="str">
        <f t="shared" si="92"/>
        <v>OK</v>
      </c>
    </row>
    <row r="5968" spans="1:4">
      <c r="A5968" s="5">
        <v>5909</v>
      </c>
      <c r="B5968" s="924"/>
      <c r="C5968" s="2" t="s">
        <v>512</v>
      </c>
      <c r="D5968" s="2" t="str">
        <f t="shared" si="92"/>
        <v>OK</v>
      </c>
    </row>
    <row r="5969" spans="1:4">
      <c r="A5969" s="5">
        <v>5910</v>
      </c>
      <c r="B5969" s="924"/>
      <c r="D5969" s="2" t="str">
        <f t="shared" si="92"/>
        <v>OK</v>
      </c>
    </row>
    <row r="5970" spans="1:4">
      <c r="A5970" s="5">
        <v>5911</v>
      </c>
      <c r="B5970" s="924"/>
      <c r="D5970" s="2" t="str">
        <f t="shared" si="92"/>
        <v>OK</v>
      </c>
    </row>
    <row r="5971" spans="1:4">
      <c r="A5971" s="5">
        <v>5912</v>
      </c>
      <c r="B5971" s="924"/>
      <c r="D5971" s="2" t="str">
        <f t="shared" si="92"/>
        <v>OK</v>
      </c>
    </row>
    <row r="5972" spans="1:4">
      <c r="A5972" s="5">
        <v>5913</v>
      </c>
      <c r="B5972" s="924"/>
      <c r="D5972" s="2" t="str">
        <f t="shared" si="92"/>
        <v>OK</v>
      </c>
    </row>
    <row r="5973" spans="1:4">
      <c r="A5973" s="5">
        <v>5914</v>
      </c>
      <c r="B5973" s="924"/>
      <c r="D5973" s="2" t="str">
        <f t="shared" si="92"/>
        <v>OK</v>
      </c>
    </row>
    <row r="5974" spans="1:4">
      <c r="A5974" s="5">
        <v>5915</v>
      </c>
      <c r="B5974" s="924"/>
      <c r="D5974" s="2" t="str">
        <f t="shared" si="92"/>
        <v>OK</v>
      </c>
    </row>
    <row r="5975" spans="1:4">
      <c r="A5975" s="5">
        <v>5916</v>
      </c>
      <c r="B5975" s="924"/>
      <c r="D5975" s="2" t="str">
        <f t="shared" si="92"/>
        <v>OK</v>
      </c>
    </row>
    <row r="5976" spans="1:4">
      <c r="A5976" s="5">
        <v>5917</v>
      </c>
      <c r="B5976" s="924"/>
      <c r="C5976" s="2" t="s">
        <v>512</v>
      </c>
      <c r="D5976" s="2" t="str">
        <f t="shared" si="92"/>
        <v>OK</v>
      </c>
    </row>
    <row r="5977" spans="1:4">
      <c r="A5977" s="5">
        <v>5918</v>
      </c>
      <c r="B5977" s="924"/>
      <c r="D5977" s="2" t="str">
        <f t="shared" si="92"/>
        <v>OK</v>
      </c>
    </row>
    <row r="5978" spans="1:4">
      <c r="A5978" s="5">
        <v>5919</v>
      </c>
      <c r="B5978" s="924"/>
      <c r="D5978" s="2" t="str">
        <f t="shared" si="92"/>
        <v>OK</v>
      </c>
    </row>
    <row r="5979" spans="1:4">
      <c r="A5979" s="5">
        <v>5920</v>
      </c>
      <c r="B5979" s="924"/>
      <c r="D5979" s="2" t="str">
        <f t="shared" si="92"/>
        <v>OK</v>
      </c>
    </row>
    <row r="5980" spans="1:4">
      <c r="A5980" s="5">
        <v>5921</v>
      </c>
      <c r="B5980" s="924"/>
      <c r="D5980" s="2" t="str">
        <f t="shared" si="92"/>
        <v>OK</v>
      </c>
    </row>
    <row r="5981" spans="1:4">
      <c r="A5981" s="5">
        <v>5922</v>
      </c>
      <c r="B5981" s="924"/>
      <c r="D5981" s="2" t="str">
        <f t="shared" si="92"/>
        <v>OK</v>
      </c>
    </row>
    <row r="5982" spans="1:4">
      <c r="A5982" s="5">
        <v>5923</v>
      </c>
      <c r="B5982" s="924"/>
      <c r="D5982" s="2" t="str">
        <f t="shared" si="92"/>
        <v>OK</v>
      </c>
    </row>
    <row r="5983" spans="1:4">
      <c r="A5983">
        <v>5924</v>
      </c>
      <c r="B5983" s="924">
        <f>'Revenues 10-15'!K5</f>
        <v>40784</v>
      </c>
      <c r="D5983" s="2" t="str">
        <f t="shared" si="92"/>
        <v>Error?</v>
      </c>
    </row>
    <row r="5984" spans="1:4">
      <c r="A5984">
        <v>5925</v>
      </c>
      <c r="B5984" s="924">
        <f>'Revenues 10-15'!K11</f>
        <v>0</v>
      </c>
      <c r="C5984" s="2" t="s">
        <v>512</v>
      </c>
      <c r="D5984" s="2" t="str">
        <f t="shared" si="92"/>
        <v>Error?</v>
      </c>
    </row>
    <row r="5985" spans="1:4">
      <c r="A5985">
        <v>5926</v>
      </c>
      <c r="B5985" s="924">
        <f>'Revenues 10-15'!K12</f>
        <v>40784</v>
      </c>
      <c r="D5985" s="2" t="str">
        <f t="shared" si="92"/>
        <v>Error?</v>
      </c>
    </row>
    <row r="5986" spans="1:4">
      <c r="A5986">
        <v>5927</v>
      </c>
      <c r="B5986" s="924">
        <f>'Revenues 10-15'!K14</f>
        <v>0</v>
      </c>
      <c r="D5986" s="2" t="str">
        <f t="shared" si="92"/>
        <v>Error?</v>
      </c>
    </row>
    <row r="5987" spans="1:4">
      <c r="A5987">
        <v>5928</v>
      </c>
      <c r="B5987" s="924">
        <f>'Revenues 10-15'!K15</f>
        <v>0</v>
      </c>
      <c r="C5987" s="2" t="s">
        <v>512</v>
      </c>
      <c r="D5987" s="2" t="str">
        <f t="shared" si="92"/>
        <v>Error?</v>
      </c>
    </row>
    <row r="5988" spans="1:4">
      <c r="A5988">
        <v>5929</v>
      </c>
      <c r="B5988" s="924">
        <f>'Revenues 10-15'!K16</f>
        <v>0</v>
      </c>
      <c r="D5988" s="2" t="str">
        <f t="shared" si="92"/>
        <v>Error?</v>
      </c>
    </row>
    <row r="5989" spans="1:4">
      <c r="A5989">
        <v>5930</v>
      </c>
      <c r="B5989" s="924">
        <f>'Revenues 10-15'!K17</f>
        <v>0</v>
      </c>
      <c r="D5989" s="2" t="str">
        <f t="shared" si="92"/>
        <v>Error?</v>
      </c>
    </row>
    <row r="5990" spans="1:4">
      <c r="A5990">
        <v>5931</v>
      </c>
      <c r="B5990" s="924">
        <f>'Revenues 10-15'!K18</f>
        <v>0</v>
      </c>
      <c r="D5990" s="2" t="str">
        <f t="shared" si="92"/>
        <v>Error?</v>
      </c>
    </row>
    <row r="5991" spans="1:4">
      <c r="A5991">
        <v>5932</v>
      </c>
      <c r="B5991" s="924">
        <f>'Revenues 10-15'!K65</f>
        <v>0</v>
      </c>
      <c r="D5991" s="2" t="str">
        <f t="shared" si="92"/>
        <v>Error?</v>
      </c>
    </row>
    <row r="5992" spans="1:4">
      <c r="A5992">
        <v>5933</v>
      </c>
      <c r="B5992" s="924">
        <f>'Revenues 10-15'!K66</f>
        <v>0</v>
      </c>
      <c r="C5992" s="2" t="s">
        <v>512</v>
      </c>
      <c r="D5992" s="2" t="str">
        <f t="shared" si="92"/>
        <v>Error?</v>
      </c>
    </row>
    <row r="5993" spans="1:4">
      <c r="A5993">
        <v>5934</v>
      </c>
      <c r="B5993" s="924">
        <f>'Revenues 10-15'!K67</f>
        <v>0</v>
      </c>
      <c r="D5993" s="2" t="str">
        <f t="shared" si="92"/>
        <v>Error?</v>
      </c>
    </row>
    <row r="5994" spans="1:4">
      <c r="A5994">
        <v>5935</v>
      </c>
      <c r="B5994" s="924">
        <f>'Revenues 10-15'!K98</f>
        <v>0</v>
      </c>
      <c r="D5994" s="2" t="str">
        <f t="shared" si="92"/>
        <v>Error?</v>
      </c>
    </row>
    <row r="5995" spans="1:4">
      <c r="A5995">
        <v>5936</v>
      </c>
      <c r="B5995" s="924">
        <f>'Revenues 10-15'!K101</f>
        <v>0</v>
      </c>
      <c r="C5995" s="2" t="s">
        <v>512</v>
      </c>
      <c r="D5995" s="2" t="str">
        <f t="shared" si="92"/>
        <v>Error?</v>
      </c>
    </row>
    <row r="5996" spans="1:4">
      <c r="A5996">
        <v>5937</v>
      </c>
      <c r="B5996" s="924">
        <f>'Revenues 10-15'!K109</f>
        <v>0</v>
      </c>
      <c r="D5996" s="2" t="str">
        <f t="shared" si="92"/>
        <v>Error?</v>
      </c>
    </row>
    <row r="5997" spans="1:4">
      <c r="A5997">
        <v>5938</v>
      </c>
      <c r="B5997" s="924">
        <f>'Revenues 10-15'!K110</f>
        <v>0</v>
      </c>
      <c r="D5997" s="2" t="str">
        <f t="shared" si="92"/>
        <v>Error?</v>
      </c>
    </row>
    <row r="5998" spans="1:4">
      <c r="A5998">
        <v>5939</v>
      </c>
      <c r="B5998" s="924">
        <f>'Revenues 10-15'!K120</f>
        <v>0</v>
      </c>
      <c r="D5998" s="2" t="str">
        <f t="shared" si="92"/>
        <v>Error?</v>
      </c>
    </row>
    <row r="5999" spans="1:4">
      <c r="A5999">
        <v>5940</v>
      </c>
      <c r="B5999" s="924">
        <f>'Revenues 10-15'!K121</f>
        <v>0</v>
      </c>
      <c r="C5999" s="2" t="s">
        <v>512</v>
      </c>
      <c r="D5999" s="2" t="str">
        <f t="shared" si="92"/>
        <v>Error?</v>
      </c>
    </row>
    <row r="6000" spans="1:4">
      <c r="A6000" s="5">
        <v>5941</v>
      </c>
      <c r="B6000" s="924"/>
      <c r="D6000" s="2" t="str">
        <f t="shared" si="92"/>
        <v>OK</v>
      </c>
    </row>
    <row r="6001" spans="1:4">
      <c r="A6001" s="5">
        <v>5942</v>
      </c>
      <c r="B6001" s="924"/>
      <c r="D6001" s="2" t="str">
        <f t="shared" si="92"/>
        <v>OK</v>
      </c>
    </row>
    <row r="6002" spans="1:4">
      <c r="A6002" s="5">
        <v>5943</v>
      </c>
      <c r="B6002" s="924"/>
      <c r="D6002" s="2" t="str">
        <f t="shared" si="92"/>
        <v>OK</v>
      </c>
    </row>
    <row r="6003" spans="1:4">
      <c r="A6003" s="5">
        <v>5944</v>
      </c>
      <c r="B6003" s="924"/>
      <c r="D6003" s="2" t="str">
        <f t="shared" si="92"/>
        <v>OK</v>
      </c>
    </row>
    <row r="6004" spans="1:4">
      <c r="A6004">
        <v>5945</v>
      </c>
      <c r="B6004" s="924">
        <f>'Revenues 10-15'!K124</f>
        <v>0</v>
      </c>
      <c r="D6004" s="2" t="str">
        <f t="shared" si="92"/>
        <v>Error?</v>
      </c>
    </row>
    <row r="6005" spans="1:4">
      <c r="A6005" s="5">
        <v>5946</v>
      </c>
      <c r="B6005" s="924"/>
      <c r="D6005" s="2" t="str">
        <f t="shared" si="92"/>
        <v>OK</v>
      </c>
    </row>
    <row r="6006" spans="1:4">
      <c r="A6006" s="5">
        <v>5947</v>
      </c>
      <c r="B6006" s="924"/>
      <c r="C6006" s="2" t="s">
        <v>512</v>
      </c>
      <c r="D6006" s="2" t="str">
        <f t="shared" si="92"/>
        <v>OK</v>
      </c>
    </row>
    <row r="6007" spans="1:4">
      <c r="A6007" s="5">
        <v>5948</v>
      </c>
      <c r="B6007" s="924"/>
      <c r="D6007" s="2" t="str">
        <f t="shared" si="92"/>
        <v>OK</v>
      </c>
    </row>
    <row r="6008" spans="1:4">
      <c r="A6008" s="5">
        <v>5949</v>
      </c>
      <c r="B6008" s="924"/>
      <c r="D6008" s="2" t="str">
        <f t="shared" si="92"/>
        <v>OK</v>
      </c>
    </row>
    <row r="6009" spans="1:4">
      <c r="A6009" s="5">
        <v>5950</v>
      </c>
      <c r="B6009" s="924"/>
      <c r="D6009" s="2" t="str">
        <f t="shared" si="92"/>
        <v>OK</v>
      </c>
    </row>
    <row r="6010" spans="1:4">
      <c r="A6010" s="5">
        <v>5951</v>
      </c>
      <c r="B6010" s="924"/>
      <c r="D6010" s="2" t="str">
        <f t="shared" si="92"/>
        <v>OK</v>
      </c>
    </row>
    <row r="6011" spans="1:4">
      <c r="A6011" s="5">
        <v>5952</v>
      </c>
      <c r="B6011" s="924"/>
      <c r="D6011" s="2" t="str">
        <f t="shared" si="92"/>
        <v>OK</v>
      </c>
    </row>
    <row r="6012" spans="1:4">
      <c r="A6012">
        <v>5953</v>
      </c>
      <c r="B6012" s="924">
        <f>'Revenues 10-15'!K172</f>
        <v>0</v>
      </c>
      <c r="D6012" s="2" t="str">
        <f t="shared" si="92"/>
        <v>Error?</v>
      </c>
    </row>
    <row r="6013" spans="1:4">
      <c r="A6013" s="5">
        <v>5954</v>
      </c>
      <c r="B6013" s="924"/>
      <c r="D6013" s="2" t="str">
        <f t="shared" ref="D6013:D6076" si="93">IF(ISBLANK(B6013),"OK",IF(A6013-B6013=0,"OK","Error?"))</f>
        <v>OK</v>
      </c>
    </row>
    <row r="6014" spans="1:4">
      <c r="A6014">
        <v>5955</v>
      </c>
      <c r="B6014" s="924">
        <f>'Revenues 10-15'!K183</f>
        <v>0</v>
      </c>
      <c r="C6014" s="2" t="s">
        <v>512</v>
      </c>
      <c r="D6014" s="2" t="str">
        <f t="shared" si="93"/>
        <v>Error?</v>
      </c>
    </row>
    <row r="6015" spans="1:4">
      <c r="A6015" s="5">
        <v>5956</v>
      </c>
      <c r="B6015" s="924"/>
      <c r="D6015" s="2" t="str">
        <f t="shared" si="93"/>
        <v>OK</v>
      </c>
    </row>
    <row r="6016" spans="1:4">
      <c r="A6016" s="5">
        <v>5957</v>
      </c>
      <c r="B6016" s="924"/>
      <c r="C6016" s="2" t="s">
        <v>512</v>
      </c>
      <c r="D6016" s="2" t="str">
        <f t="shared" si="93"/>
        <v>OK</v>
      </c>
    </row>
    <row r="6017" spans="1:5">
      <c r="A6017" s="5">
        <v>5958</v>
      </c>
      <c r="B6017" s="924"/>
      <c r="D6017" s="2" t="str">
        <f t="shared" si="93"/>
        <v>OK</v>
      </c>
    </row>
    <row r="6018" spans="1:5">
      <c r="A6018" s="5">
        <v>5959</v>
      </c>
      <c r="B6018" s="924"/>
      <c r="D6018" s="2" t="str">
        <f t="shared" si="93"/>
        <v>OK</v>
      </c>
    </row>
    <row r="6019" spans="1:5">
      <c r="A6019" s="5">
        <v>5960</v>
      </c>
      <c r="B6019" s="924"/>
      <c r="D6019" s="2" t="str">
        <f t="shared" si="93"/>
        <v>OK</v>
      </c>
    </row>
    <row r="6020" spans="1:5">
      <c r="A6020">
        <v>5961</v>
      </c>
      <c r="B6020" s="924">
        <f>'Revenues 10-15'!K269</f>
        <v>0</v>
      </c>
      <c r="D6020" s="2" t="str">
        <f t="shared" si="93"/>
        <v>Error?</v>
      </c>
    </row>
    <row r="6021" spans="1:5">
      <c r="A6021">
        <v>5962</v>
      </c>
      <c r="B6021" s="924">
        <f>'Revenues 10-15'!K270</f>
        <v>40784</v>
      </c>
      <c r="D6021" s="2" t="str">
        <f t="shared" si="93"/>
        <v>Error?</v>
      </c>
    </row>
    <row r="6022" spans="1:5">
      <c r="A6022">
        <v>5963</v>
      </c>
      <c r="B6022" s="924">
        <f>'Revenues 10-15'!G111</f>
        <v>832396</v>
      </c>
      <c r="C6022" s="2" t="s">
        <v>512</v>
      </c>
      <c r="D6022" s="2" t="str">
        <f t="shared" si="93"/>
        <v>Error?</v>
      </c>
    </row>
    <row r="6023" spans="1:5">
      <c r="A6023">
        <v>5964</v>
      </c>
      <c r="B6023" s="924">
        <f>'Revenues 10-15'!H111</f>
        <v>58416</v>
      </c>
      <c r="C6023" s="2" t="s">
        <v>512</v>
      </c>
      <c r="D6023" s="2" t="str">
        <f t="shared" si="93"/>
        <v>Error?</v>
      </c>
    </row>
    <row r="6024" spans="1:5">
      <c r="A6024">
        <v>5965</v>
      </c>
      <c r="B6024" s="924">
        <f>'Revenues 10-15'!I111</f>
        <v>329469</v>
      </c>
      <c r="C6024" s="2" t="s">
        <v>512</v>
      </c>
      <c r="D6024" s="2" t="str">
        <f t="shared" si="93"/>
        <v>Error?</v>
      </c>
    </row>
    <row r="6025" spans="1:5">
      <c r="A6025" s="5">
        <v>5966</v>
      </c>
      <c r="B6025" s="924"/>
      <c r="C6025" s="2" t="s">
        <v>512</v>
      </c>
      <c r="D6025" s="2" t="str">
        <f t="shared" si="93"/>
        <v>OK</v>
      </c>
    </row>
    <row r="6026" spans="1:5">
      <c r="A6026">
        <v>5967</v>
      </c>
      <c r="B6026" s="924">
        <f>'Revenues 10-15'!K111</f>
        <v>40784</v>
      </c>
      <c r="C6026" s="2" t="s">
        <v>512</v>
      </c>
      <c r="D6026" s="2" t="str">
        <f t="shared" si="93"/>
        <v>Error?</v>
      </c>
    </row>
    <row r="6027" spans="1:5">
      <c r="A6027" s="5">
        <v>5968</v>
      </c>
      <c r="B6027" s="924"/>
      <c r="C6027" s="2" t="s">
        <v>512</v>
      </c>
      <c r="D6027" s="2" t="str">
        <f t="shared" si="93"/>
        <v>OK</v>
      </c>
    </row>
    <row r="6028" spans="1:5">
      <c r="A6028" s="5">
        <v>5969</v>
      </c>
      <c r="B6028" s="924"/>
      <c r="C6028" s="2" t="s">
        <v>512</v>
      </c>
      <c r="D6028" s="2" t="str">
        <f t="shared" si="93"/>
        <v>OK</v>
      </c>
    </row>
    <row r="6029" spans="1:5">
      <c r="A6029">
        <v>5970</v>
      </c>
      <c r="B6029" s="924">
        <f>'Revenues 10-15'!C69</f>
        <v>110209</v>
      </c>
      <c r="D6029" s="2" t="str">
        <f t="shared" si="93"/>
        <v>Error?</v>
      </c>
    </row>
    <row r="6030" spans="1:5">
      <c r="A6030">
        <v>5971</v>
      </c>
      <c r="B6030" s="924">
        <f>'Acct Summary 7-9'!G15</f>
        <v>0</v>
      </c>
      <c r="D6030" s="2" t="str">
        <f t="shared" si="93"/>
        <v>Error?</v>
      </c>
      <c r="E6030" s="2" t="s">
        <v>100</v>
      </c>
    </row>
    <row r="6031" spans="1:5">
      <c r="A6031" s="5">
        <v>5972</v>
      </c>
      <c r="B6031" s="924"/>
      <c r="D6031" s="2" t="str">
        <f t="shared" si="93"/>
        <v>OK</v>
      </c>
      <c r="E6031" s="2" t="s">
        <v>100</v>
      </c>
    </row>
    <row r="6032" spans="1:5">
      <c r="A6032" s="5">
        <v>5973</v>
      </c>
      <c r="B6032" s="924"/>
      <c r="C6032" s="2" t="s">
        <v>512</v>
      </c>
      <c r="D6032" s="2" t="str">
        <f t="shared" si="93"/>
        <v>OK</v>
      </c>
      <c r="E6032" s="2" t="s">
        <v>675</v>
      </c>
    </row>
    <row r="6033" spans="1:5">
      <c r="A6033">
        <v>5974</v>
      </c>
      <c r="B6033" s="924">
        <f>'ICR Computation 41'!E11</f>
        <v>57322.68</v>
      </c>
      <c r="C6033" s="2" t="s">
        <v>512</v>
      </c>
      <c r="D6033" s="2" t="str">
        <f t="shared" si="93"/>
        <v>Error?</v>
      </c>
      <c r="E6033" s="2" t="s">
        <v>824</v>
      </c>
    </row>
    <row r="6034" spans="1:5">
      <c r="A6034" s="5">
        <v>5975</v>
      </c>
      <c r="B6034" s="924"/>
      <c r="C6034" s="2" t="s">
        <v>512</v>
      </c>
      <c r="D6034" s="2" t="str">
        <f t="shared" si="93"/>
        <v>OK</v>
      </c>
      <c r="E6034" s="2" t="s">
        <v>824</v>
      </c>
    </row>
    <row r="6035" spans="1:5">
      <c r="A6035" s="5">
        <v>5976</v>
      </c>
      <c r="B6035" s="924"/>
      <c r="C6035" s="2" t="s">
        <v>512</v>
      </c>
      <c r="D6035" s="2" t="str">
        <f t="shared" si="93"/>
        <v>OK</v>
      </c>
      <c r="E6035" s="2" t="s">
        <v>824</v>
      </c>
    </row>
    <row r="6036" spans="1:5">
      <c r="A6036" s="5">
        <v>5977</v>
      </c>
      <c r="B6036" s="924"/>
      <c r="D6036" s="2" t="str">
        <f t="shared" si="93"/>
        <v>OK</v>
      </c>
      <c r="E6036" s="2" t="s">
        <v>824</v>
      </c>
    </row>
    <row r="6037" spans="1:5">
      <c r="A6037" s="5">
        <v>5978</v>
      </c>
      <c r="B6037" s="924"/>
      <c r="D6037" s="2" t="str">
        <f t="shared" si="93"/>
        <v>OK</v>
      </c>
      <c r="E6037" s="2" t="s">
        <v>824</v>
      </c>
    </row>
    <row r="6038" spans="1:5">
      <c r="A6038" s="5">
        <v>5979</v>
      </c>
      <c r="B6038" s="924"/>
      <c r="D6038" s="2" t="str">
        <f t="shared" si="93"/>
        <v>OK</v>
      </c>
      <c r="E6038" s="2" t="s">
        <v>824</v>
      </c>
    </row>
    <row r="6039" spans="1:5">
      <c r="A6039" s="5">
        <v>5980</v>
      </c>
      <c r="B6039" s="924"/>
      <c r="D6039" s="2" t="str">
        <f t="shared" si="93"/>
        <v>OK</v>
      </c>
      <c r="E6039" s="2" t="s">
        <v>824</v>
      </c>
    </row>
    <row r="6040" spans="1:5">
      <c r="A6040" s="5">
        <v>5981</v>
      </c>
      <c r="B6040" s="924"/>
      <c r="D6040" s="2" t="str">
        <f t="shared" si="93"/>
        <v>OK</v>
      </c>
      <c r="E6040" s="2" t="s">
        <v>824</v>
      </c>
    </row>
    <row r="6041" spans="1:5">
      <c r="A6041" s="5">
        <v>5982</v>
      </c>
      <c r="B6041" s="924"/>
      <c r="D6041" s="2" t="str">
        <f t="shared" si="93"/>
        <v>OK</v>
      </c>
      <c r="E6041" s="2" t="s">
        <v>824</v>
      </c>
    </row>
    <row r="6042" spans="1:5">
      <c r="A6042" s="5">
        <v>5983</v>
      </c>
      <c r="B6042" s="924"/>
      <c r="D6042" s="2" t="str">
        <f t="shared" si="93"/>
        <v>OK</v>
      </c>
      <c r="E6042" s="2" t="s">
        <v>824</v>
      </c>
    </row>
    <row r="6043" spans="1:5">
      <c r="A6043" s="5">
        <v>5984</v>
      </c>
      <c r="B6043" s="924"/>
      <c r="D6043" s="2" t="str">
        <f t="shared" si="93"/>
        <v>OK</v>
      </c>
      <c r="E6043" s="2" t="s">
        <v>824</v>
      </c>
    </row>
    <row r="6044" spans="1:5">
      <c r="A6044" s="5">
        <v>5985</v>
      </c>
      <c r="B6044" s="924"/>
      <c r="D6044" s="2" t="str">
        <f t="shared" si="93"/>
        <v>OK</v>
      </c>
      <c r="E6044" s="2" t="s">
        <v>824</v>
      </c>
    </row>
    <row r="6045" spans="1:5">
      <c r="A6045" s="5">
        <v>5986</v>
      </c>
      <c r="B6045" s="924"/>
      <c r="D6045" s="2" t="str">
        <f t="shared" si="93"/>
        <v>OK</v>
      </c>
      <c r="E6045" s="2" t="s">
        <v>824</v>
      </c>
    </row>
    <row r="6046" spans="1:5">
      <c r="A6046" s="5">
        <v>5987</v>
      </c>
      <c r="B6046" s="924"/>
      <c r="D6046" s="2" t="str">
        <f t="shared" si="93"/>
        <v>OK</v>
      </c>
      <c r="E6046" s="2" t="s">
        <v>824</v>
      </c>
    </row>
    <row r="6047" spans="1:5">
      <c r="A6047" s="5">
        <v>5988</v>
      </c>
      <c r="B6047" s="924"/>
      <c r="D6047" s="2" t="str">
        <f t="shared" si="93"/>
        <v>OK</v>
      </c>
      <c r="E6047" s="2" t="s">
        <v>824</v>
      </c>
    </row>
    <row r="6048" spans="1:5">
      <c r="A6048" s="5">
        <v>5989</v>
      </c>
      <c r="B6048" s="924"/>
      <c r="D6048" s="2" t="str">
        <f t="shared" si="93"/>
        <v>OK</v>
      </c>
      <c r="E6048" s="2" t="s">
        <v>824</v>
      </c>
    </row>
    <row r="6049" spans="1:5">
      <c r="A6049" s="5">
        <v>5990</v>
      </c>
      <c r="B6049" s="924"/>
      <c r="D6049" s="2" t="str">
        <f t="shared" si="93"/>
        <v>OK</v>
      </c>
      <c r="E6049" s="2" t="s">
        <v>824</v>
      </c>
    </row>
    <row r="6050" spans="1:5">
      <c r="A6050" s="5">
        <v>5991</v>
      </c>
      <c r="B6050" s="924"/>
      <c r="D6050" s="2" t="str">
        <f t="shared" si="93"/>
        <v>OK</v>
      </c>
      <c r="E6050" s="2" t="s">
        <v>824</v>
      </c>
    </row>
    <row r="6051" spans="1:5">
      <c r="A6051" s="5">
        <v>5992</v>
      </c>
      <c r="B6051" s="924"/>
      <c r="D6051" s="2" t="str">
        <f t="shared" si="93"/>
        <v>OK</v>
      </c>
      <c r="E6051" s="2" t="s">
        <v>824</v>
      </c>
    </row>
    <row r="6052" spans="1:5">
      <c r="A6052" s="5">
        <v>5993</v>
      </c>
      <c r="B6052" s="924"/>
      <c r="D6052" s="2" t="str">
        <f t="shared" si="93"/>
        <v>OK</v>
      </c>
      <c r="E6052" s="2" t="s">
        <v>824</v>
      </c>
    </row>
    <row r="6053" spans="1:5">
      <c r="A6053" s="5">
        <v>5994</v>
      </c>
      <c r="B6053" s="924"/>
      <c r="D6053" s="2" t="str">
        <f t="shared" si="93"/>
        <v>OK</v>
      </c>
      <c r="E6053" s="2" t="s">
        <v>824</v>
      </c>
    </row>
    <row r="6054" spans="1:5">
      <c r="A6054" s="5">
        <v>5995</v>
      </c>
      <c r="B6054" s="924"/>
      <c r="C6054" s="2" t="s">
        <v>512</v>
      </c>
      <c r="D6054" s="2" t="str">
        <f t="shared" si="93"/>
        <v>OK</v>
      </c>
      <c r="E6054" s="2" t="s">
        <v>824</v>
      </c>
    </row>
    <row r="6055" spans="1:5">
      <c r="A6055" s="5">
        <v>5996</v>
      </c>
      <c r="B6055" s="924"/>
      <c r="D6055" s="2" t="str">
        <f t="shared" si="93"/>
        <v>OK</v>
      </c>
      <c r="E6055" s="2" t="s">
        <v>824</v>
      </c>
    </row>
    <row r="6056" spans="1:5">
      <c r="A6056" s="5">
        <v>5997</v>
      </c>
      <c r="B6056" s="924"/>
      <c r="D6056" s="2" t="str">
        <f t="shared" si="93"/>
        <v>OK</v>
      </c>
      <c r="E6056" s="2" t="s">
        <v>824</v>
      </c>
    </row>
    <row r="6057" spans="1:5">
      <c r="A6057" s="5">
        <v>5998</v>
      </c>
      <c r="B6057" s="924"/>
      <c r="D6057" s="2" t="str">
        <f t="shared" si="93"/>
        <v>OK</v>
      </c>
      <c r="E6057" s="2" t="s">
        <v>824</v>
      </c>
    </row>
    <row r="6058" spans="1:5">
      <c r="A6058" s="5">
        <v>5999</v>
      </c>
      <c r="B6058" s="924"/>
      <c r="D6058" s="2" t="str">
        <f t="shared" si="93"/>
        <v>OK</v>
      </c>
      <c r="E6058" s="2" t="s">
        <v>824</v>
      </c>
    </row>
    <row r="6059" spans="1:5">
      <c r="A6059" s="5">
        <v>6000</v>
      </c>
      <c r="B6059" s="924"/>
      <c r="D6059" s="2" t="str">
        <f t="shared" si="93"/>
        <v>OK</v>
      </c>
      <c r="E6059" s="2" t="s">
        <v>824</v>
      </c>
    </row>
    <row r="6060" spans="1:5">
      <c r="A6060" s="5">
        <v>6001</v>
      </c>
      <c r="B6060" s="924"/>
      <c r="D6060" s="2" t="str">
        <f t="shared" si="93"/>
        <v>OK</v>
      </c>
      <c r="E6060" s="2" t="s">
        <v>824</v>
      </c>
    </row>
    <row r="6061" spans="1:5">
      <c r="A6061" s="5">
        <v>6002</v>
      </c>
      <c r="B6061" s="924"/>
      <c r="D6061" s="2" t="str">
        <f t="shared" si="93"/>
        <v>OK</v>
      </c>
      <c r="E6061" s="2" t="s">
        <v>824</v>
      </c>
    </row>
    <row r="6062" spans="1:5">
      <c r="A6062" s="5">
        <v>6003</v>
      </c>
      <c r="B6062" s="924"/>
      <c r="D6062" s="2" t="str">
        <f t="shared" si="93"/>
        <v>OK</v>
      </c>
      <c r="E6062" s="2" t="s">
        <v>824</v>
      </c>
    </row>
    <row r="6063" spans="1:5">
      <c r="A6063" s="5">
        <v>6004</v>
      </c>
      <c r="B6063" s="924"/>
      <c r="D6063" s="2" t="str">
        <f t="shared" si="93"/>
        <v>OK</v>
      </c>
      <c r="E6063" s="2" t="s">
        <v>824</v>
      </c>
    </row>
    <row r="6064" spans="1:5">
      <c r="A6064" s="5">
        <v>6005</v>
      </c>
      <c r="B6064" s="924"/>
      <c r="D6064" s="2" t="str">
        <f t="shared" si="93"/>
        <v>OK</v>
      </c>
      <c r="E6064" s="2" t="s">
        <v>824</v>
      </c>
    </row>
    <row r="6065" spans="1:5">
      <c r="A6065" s="5">
        <v>6006</v>
      </c>
      <c r="B6065" s="924"/>
      <c r="D6065" s="2" t="str">
        <f t="shared" si="93"/>
        <v>OK</v>
      </c>
      <c r="E6065" s="2" t="s">
        <v>824</v>
      </c>
    </row>
    <row r="6066" spans="1:5">
      <c r="A6066" s="5">
        <v>6007</v>
      </c>
      <c r="B6066" s="924"/>
      <c r="D6066" s="2" t="str">
        <f t="shared" si="93"/>
        <v>OK</v>
      </c>
      <c r="E6066" s="2" t="s">
        <v>824</v>
      </c>
    </row>
    <row r="6067" spans="1:5">
      <c r="A6067" s="5">
        <v>6008</v>
      </c>
      <c r="B6067" s="924"/>
      <c r="D6067" s="2" t="str">
        <f t="shared" si="93"/>
        <v>OK</v>
      </c>
      <c r="E6067" s="2" t="s">
        <v>824</v>
      </c>
    </row>
    <row r="6068" spans="1:5">
      <c r="A6068" s="5">
        <v>6009</v>
      </c>
      <c r="B6068" s="924"/>
      <c r="D6068" s="2" t="str">
        <f t="shared" si="93"/>
        <v>OK</v>
      </c>
      <c r="E6068" s="2" t="s">
        <v>824</v>
      </c>
    </row>
    <row r="6069" spans="1:5">
      <c r="A6069" s="5">
        <v>6010</v>
      </c>
      <c r="B6069" s="924"/>
      <c r="D6069" s="2" t="str">
        <f t="shared" si="93"/>
        <v>OK</v>
      </c>
      <c r="E6069" s="2" t="s">
        <v>824</v>
      </c>
    </row>
    <row r="6070" spans="1:5">
      <c r="A6070" s="5">
        <v>6011</v>
      </c>
      <c r="B6070" s="924"/>
      <c r="D6070" s="2" t="str">
        <f t="shared" si="93"/>
        <v>OK</v>
      </c>
      <c r="E6070" s="2" t="s">
        <v>824</v>
      </c>
    </row>
    <row r="6071" spans="1:5">
      <c r="A6071" s="5">
        <v>6012</v>
      </c>
      <c r="B6071" s="924"/>
      <c r="D6071" s="2" t="str">
        <f t="shared" si="93"/>
        <v>OK</v>
      </c>
      <c r="E6071" s="2" t="s">
        <v>824</v>
      </c>
    </row>
    <row r="6072" spans="1:5">
      <c r="A6072">
        <v>6013</v>
      </c>
      <c r="B6072" s="924">
        <f>'PCTC-OEPP 37-39'!F98</f>
        <v>1834.02</v>
      </c>
      <c r="D6072" s="2" t="str">
        <f t="shared" si="93"/>
        <v>Error?</v>
      </c>
      <c r="E6072" s="2" t="s">
        <v>833</v>
      </c>
    </row>
    <row r="6073" spans="1:5">
      <c r="A6073" s="5">
        <v>6014</v>
      </c>
      <c r="B6073" s="924"/>
      <c r="C6073" s="2" t="s">
        <v>512</v>
      </c>
      <c r="D6073" s="2" t="str">
        <f t="shared" si="93"/>
        <v>OK</v>
      </c>
      <c r="E6073" s="2" t="s">
        <v>833</v>
      </c>
    </row>
    <row r="6074" spans="1:5">
      <c r="A6074">
        <v>6015</v>
      </c>
      <c r="B6074" s="924">
        <f>'Short-Term Long-Term Debt 26'!C27</f>
        <v>0</v>
      </c>
      <c r="D6074" s="2" t="str">
        <f t="shared" si="93"/>
        <v>Error?</v>
      </c>
      <c r="E6074" s="2" t="s">
        <v>833</v>
      </c>
    </row>
    <row r="6075" spans="1:5">
      <c r="A6075">
        <v>6016</v>
      </c>
      <c r="B6075" s="924">
        <f>'Short-Term Long-Term Debt 26'!D27</f>
        <v>0</v>
      </c>
      <c r="D6075" s="2" t="str">
        <f t="shared" si="93"/>
        <v>Error?</v>
      </c>
      <c r="E6075" s="2" t="s">
        <v>833</v>
      </c>
    </row>
    <row r="6076" spans="1:5">
      <c r="A6076">
        <v>6017</v>
      </c>
      <c r="B6076" s="924">
        <f>'Short-Term Long-Term Debt 26'!E27</f>
        <v>0</v>
      </c>
      <c r="D6076" s="2" t="str">
        <f t="shared" si="93"/>
        <v>Error?</v>
      </c>
      <c r="E6076" s="2" t="s">
        <v>833</v>
      </c>
    </row>
    <row r="6077" spans="1:5">
      <c r="A6077">
        <v>6018</v>
      </c>
      <c r="B6077" s="924">
        <f>'Short-Term Long-Term Debt 26'!F27</f>
        <v>0</v>
      </c>
      <c r="D6077" s="2" t="str">
        <f t="shared" ref="D6077:D6140" si="94">IF(ISBLANK(B6077),"OK",IF(A6077-B6077=0,"OK","Error?"))</f>
        <v>Error?</v>
      </c>
      <c r="E6077" s="2" t="s">
        <v>136</v>
      </c>
    </row>
    <row r="6078" spans="1:5">
      <c r="A6078" s="5">
        <v>6019</v>
      </c>
      <c r="B6078" s="924"/>
      <c r="D6078" s="2" t="str">
        <f t="shared" si="94"/>
        <v>OK</v>
      </c>
      <c r="E6078" s="2" t="s">
        <v>424</v>
      </c>
    </row>
    <row r="6079" spans="1:5">
      <c r="A6079">
        <v>6020</v>
      </c>
      <c r="B6079" s="924">
        <f>'Assets-Liab 5-6'!C7</f>
        <v>0</v>
      </c>
      <c r="D6079" s="2" t="str">
        <f t="shared" si="94"/>
        <v>Error?</v>
      </c>
      <c r="E6079" s="2" t="s">
        <v>154</v>
      </c>
    </row>
    <row r="6080" spans="1:5">
      <c r="A6080">
        <v>6021</v>
      </c>
      <c r="B6080" s="924">
        <f>'Assets-Liab 5-6'!D7</f>
        <v>0</v>
      </c>
      <c r="D6080" s="2" t="str">
        <f t="shared" si="94"/>
        <v>Error?</v>
      </c>
      <c r="E6080" s="2" t="s">
        <v>154</v>
      </c>
    </row>
    <row r="6081" spans="1:5">
      <c r="A6081">
        <v>6022</v>
      </c>
      <c r="B6081" s="924">
        <f>'Assets-Liab 5-6'!E7</f>
        <v>0</v>
      </c>
      <c r="D6081" s="2" t="str">
        <f t="shared" si="94"/>
        <v>Error?</v>
      </c>
      <c r="E6081" s="2" t="s">
        <v>154</v>
      </c>
    </row>
    <row r="6082" spans="1:5">
      <c r="A6082">
        <v>6023</v>
      </c>
      <c r="B6082" s="924">
        <f>'Assets-Liab 5-6'!F7</f>
        <v>0</v>
      </c>
      <c r="D6082" s="2" t="str">
        <f t="shared" si="94"/>
        <v>Error?</v>
      </c>
      <c r="E6082" s="2" t="s">
        <v>154</v>
      </c>
    </row>
    <row r="6083" spans="1:5">
      <c r="A6083">
        <v>6024</v>
      </c>
      <c r="B6083" s="924">
        <f>'Assets-Liab 5-6'!G7</f>
        <v>0</v>
      </c>
      <c r="D6083" s="2" t="str">
        <f t="shared" si="94"/>
        <v>Error?</v>
      </c>
      <c r="E6083" s="2" t="s">
        <v>154</v>
      </c>
    </row>
    <row r="6084" spans="1:5">
      <c r="A6084">
        <v>6025</v>
      </c>
      <c r="B6084" s="924">
        <f>'Assets-Liab 5-6'!H7</f>
        <v>0</v>
      </c>
      <c r="D6084" s="2" t="str">
        <f t="shared" si="94"/>
        <v>Error?</v>
      </c>
      <c r="E6084" s="2" t="s">
        <v>154</v>
      </c>
    </row>
    <row r="6085" spans="1:5">
      <c r="A6085">
        <v>6026</v>
      </c>
      <c r="B6085" s="924">
        <f>'Assets-Liab 5-6'!I7</f>
        <v>0</v>
      </c>
      <c r="D6085" s="2" t="str">
        <f t="shared" si="94"/>
        <v>Error?</v>
      </c>
      <c r="E6085" s="2" t="s">
        <v>154</v>
      </c>
    </row>
    <row r="6086" spans="1:5">
      <c r="A6086">
        <v>6027</v>
      </c>
      <c r="B6086" s="924">
        <f>'Assets-Liab 5-6'!J7</f>
        <v>0</v>
      </c>
      <c r="D6086" s="2" t="str">
        <f t="shared" si="94"/>
        <v>Error?</v>
      </c>
      <c r="E6086" s="2" t="s">
        <v>154</v>
      </c>
    </row>
    <row r="6087" spans="1:5">
      <c r="A6087">
        <v>6028</v>
      </c>
      <c r="B6087" s="924">
        <f>'Assets-Liab 5-6'!K7</f>
        <v>0</v>
      </c>
      <c r="D6087" s="2" t="str">
        <f t="shared" si="94"/>
        <v>Error?</v>
      </c>
      <c r="E6087" s="2" t="s">
        <v>154</v>
      </c>
    </row>
    <row r="6088" spans="1:5">
      <c r="A6088">
        <v>6029</v>
      </c>
      <c r="B6088" s="924">
        <f>'Assets-Liab 5-6'!C8</f>
        <v>0</v>
      </c>
      <c r="D6088" s="2" t="str">
        <f t="shared" si="94"/>
        <v>Error?</v>
      </c>
      <c r="E6088" s="2" t="s">
        <v>154</v>
      </c>
    </row>
    <row r="6089" spans="1:5">
      <c r="A6089">
        <v>6030</v>
      </c>
      <c r="B6089" s="924">
        <f>'Assets-Liab 5-6'!D8</f>
        <v>0</v>
      </c>
      <c r="D6089" s="2" t="str">
        <f t="shared" si="94"/>
        <v>Error?</v>
      </c>
      <c r="E6089" s="2" t="s">
        <v>154</v>
      </c>
    </row>
    <row r="6090" spans="1:5">
      <c r="A6090">
        <v>6031</v>
      </c>
      <c r="B6090" s="924">
        <f>'Assets-Liab 5-6'!E8</f>
        <v>0</v>
      </c>
      <c r="D6090" s="2" t="str">
        <f t="shared" si="94"/>
        <v>Error?</v>
      </c>
      <c r="E6090" s="2" t="s">
        <v>154</v>
      </c>
    </row>
    <row r="6091" spans="1:5">
      <c r="A6091">
        <v>6032</v>
      </c>
      <c r="B6091" s="924">
        <f>'Assets-Liab 5-6'!F8</f>
        <v>0</v>
      </c>
      <c r="D6091" s="2" t="str">
        <f t="shared" si="94"/>
        <v>Error?</v>
      </c>
      <c r="E6091" s="2" t="s">
        <v>154</v>
      </c>
    </row>
    <row r="6092" spans="1:5">
      <c r="A6092">
        <v>6033</v>
      </c>
      <c r="B6092" s="924">
        <f>'Assets-Liab 5-6'!G8</f>
        <v>0</v>
      </c>
      <c r="D6092" s="2" t="str">
        <f t="shared" si="94"/>
        <v>Error?</v>
      </c>
      <c r="E6092" s="2" t="s">
        <v>154</v>
      </c>
    </row>
    <row r="6093" spans="1:5">
      <c r="A6093">
        <v>6034</v>
      </c>
      <c r="B6093" s="924">
        <f>'Assets-Liab 5-6'!H8</f>
        <v>0</v>
      </c>
      <c r="D6093" s="2" t="str">
        <f t="shared" si="94"/>
        <v>Error?</v>
      </c>
      <c r="E6093" s="2" t="s">
        <v>154</v>
      </c>
    </row>
    <row r="6094" spans="1:5">
      <c r="A6094">
        <v>6035</v>
      </c>
      <c r="B6094" s="924">
        <f>'Assets-Liab 5-6'!I8</f>
        <v>0</v>
      </c>
      <c r="D6094" s="2" t="str">
        <f t="shared" si="94"/>
        <v>Error?</v>
      </c>
      <c r="E6094" s="2" t="s">
        <v>154</v>
      </c>
    </row>
    <row r="6095" spans="1:5">
      <c r="A6095">
        <v>6036</v>
      </c>
      <c r="B6095" s="924">
        <f>'Assets-Liab 5-6'!J8</f>
        <v>0</v>
      </c>
      <c r="D6095" s="2" t="str">
        <f t="shared" si="94"/>
        <v>Error?</v>
      </c>
      <c r="E6095" s="2" t="s">
        <v>154</v>
      </c>
    </row>
    <row r="6096" spans="1:5">
      <c r="A6096">
        <v>6037</v>
      </c>
      <c r="B6096" s="924">
        <f>'Assets-Liab 5-6'!K8</f>
        <v>0</v>
      </c>
      <c r="D6096" s="2" t="str">
        <f t="shared" si="94"/>
        <v>Error?</v>
      </c>
      <c r="E6096" s="2" t="s">
        <v>154</v>
      </c>
    </row>
    <row r="6097" spans="1:5">
      <c r="A6097">
        <v>6038</v>
      </c>
      <c r="B6097" s="924">
        <f>'Assets-Liab 5-6'!C9</f>
        <v>0</v>
      </c>
      <c r="D6097" s="2" t="str">
        <f t="shared" si="94"/>
        <v>Error?</v>
      </c>
      <c r="E6097" s="2" t="s">
        <v>154</v>
      </c>
    </row>
    <row r="6098" spans="1:5">
      <c r="A6098">
        <v>6039</v>
      </c>
      <c r="B6098" s="924">
        <f>'Assets-Liab 5-6'!D9</f>
        <v>0</v>
      </c>
      <c r="D6098" s="2" t="str">
        <f t="shared" si="94"/>
        <v>Error?</v>
      </c>
      <c r="E6098" s="2" t="s">
        <v>154</v>
      </c>
    </row>
    <row r="6099" spans="1:5">
      <c r="A6099">
        <v>6040</v>
      </c>
      <c r="B6099" s="924">
        <f>'Assets-Liab 5-6'!E9</f>
        <v>0</v>
      </c>
      <c r="D6099" s="2" t="str">
        <f t="shared" si="94"/>
        <v>Error?</v>
      </c>
      <c r="E6099" s="2" t="s">
        <v>154</v>
      </c>
    </row>
    <row r="6100" spans="1:5">
      <c r="A6100">
        <v>6041</v>
      </c>
      <c r="B6100" s="924">
        <f>'Assets-Liab 5-6'!F9</f>
        <v>0</v>
      </c>
      <c r="D6100" s="2" t="str">
        <f t="shared" si="94"/>
        <v>Error?</v>
      </c>
      <c r="E6100" s="2" t="s">
        <v>154</v>
      </c>
    </row>
    <row r="6101" spans="1:5">
      <c r="A6101">
        <f>A6100+1</f>
        <v>6042</v>
      </c>
      <c r="B6101" s="924">
        <f>'Assets-Liab 5-6'!G9</f>
        <v>0</v>
      </c>
      <c r="D6101" s="2" t="str">
        <f t="shared" si="94"/>
        <v>Error?</v>
      </c>
      <c r="E6101" s="2" t="s">
        <v>154</v>
      </c>
    </row>
    <row r="6102" spans="1:5">
      <c r="A6102">
        <v>6043</v>
      </c>
      <c r="B6102" s="924">
        <f>'Assets-Liab 5-6'!H9</f>
        <v>0</v>
      </c>
      <c r="D6102" s="2" t="str">
        <f t="shared" si="94"/>
        <v>Error?</v>
      </c>
      <c r="E6102" s="2" t="s">
        <v>154</v>
      </c>
    </row>
    <row r="6103" spans="1:5">
      <c r="A6103">
        <v>6044</v>
      </c>
      <c r="B6103" s="924">
        <f>'Assets-Liab 5-6'!I9</f>
        <v>0</v>
      </c>
      <c r="D6103" s="2" t="str">
        <f t="shared" si="94"/>
        <v>Error?</v>
      </c>
      <c r="E6103" s="2" t="s">
        <v>154</v>
      </c>
    </row>
    <row r="6104" spans="1:5">
      <c r="A6104">
        <v>6045</v>
      </c>
      <c r="B6104" s="924">
        <f>'Assets-Liab 5-6'!J9</f>
        <v>0</v>
      </c>
      <c r="D6104" s="2" t="str">
        <f t="shared" si="94"/>
        <v>Error?</v>
      </c>
      <c r="E6104" s="2" t="s">
        <v>154</v>
      </c>
    </row>
    <row r="6105" spans="1:5">
      <c r="A6105">
        <v>6046</v>
      </c>
      <c r="B6105" s="924">
        <f>'Assets-Liab 5-6'!K9</f>
        <v>0</v>
      </c>
      <c r="D6105" s="2" t="str">
        <f t="shared" si="94"/>
        <v>Error?</v>
      </c>
      <c r="E6105" s="2" t="s">
        <v>154</v>
      </c>
    </row>
    <row r="6106" spans="1:5">
      <c r="A6106">
        <v>6047</v>
      </c>
      <c r="B6106" s="924">
        <f>'Assets-Liab 5-6'!L9</f>
        <v>0</v>
      </c>
      <c r="D6106" s="2" t="str">
        <f t="shared" si="94"/>
        <v>Error?</v>
      </c>
      <c r="E6106" s="2" t="s">
        <v>154</v>
      </c>
    </row>
    <row r="6107" spans="1:5">
      <c r="A6107">
        <v>6048</v>
      </c>
      <c r="B6107" s="924">
        <f>'Assets-Liab 5-6'!E10</f>
        <v>0</v>
      </c>
      <c r="D6107" s="2" t="str">
        <f t="shared" si="94"/>
        <v>Error?</v>
      </c>
      <c r="E6107" s="2" t="s">
        <v>154</v>
      </c>
    </row>
    <row r="6108" spans="1:5">
      <c r="A6108">
        <v>6049</v>
      </c>
      <c r="B6108" s="924">
        <f>'Assets-Liab 5-6'!G10</f>
        <v>0</v>
      </c>
      <c r="D6108" s="2" t="str">
        <f t="shared" si="94"/>
        <v>Error?</v>
      </c>
      <c r="E6108" s="2" t="s">
        <v>154</v>
      </c>
    </row>
    <row r="6109" spans="1:5">
      <c r="A6109">
        <v>6050</v>
      </c>
      <c r="B6109" s="924">
        <f>'Assets-Liab 5-6'!I10</f>
        <v>0</v>
      </c>
      <c r="D6109" s="2" t="str">
        <f t="shared" si="94"/>
        <v>Error?</v>
      </c>
      <c r="E6109" s="2" t="s">
        <v>154</v>
      </c>
    </row>
    <row r="6110" spans="1:5">
      <c r="A6110">
        <v>6051</v>
      </c>
      <c r="B6110" s="924">
        <f>'Assets-Liab 5-6'!J10</f>
        <v>0</v>
      </c>
      <c r="D6110" s="2" t="str">
        <f t="shared" si="94"/>
        <v>Error?</v>
      </c>
      <c r="E6110" s="2" t="s">
        <v>154</v>
      </c>
    </row>
    <row r="6111" spans="1:5">
      <c r="A6111">
        <v>6052</v>
      </c>
      <c r="B6111" s="924">
        <f>'Assets-Liab 5-6'!C11</f>
        <v>0</v>
      </c>
      <c r="D6111" s="2" t="str">
        <f t="shared" si="94"/>
        <v>Error?</v>
      </c>
      <c r="E6111" s="2" t="s">
        <v>154</v>
      </c>
    </row>
    <row r="6112" spans="1:5">
      <c r="A6112">
        <v>6053</v>
      </c>
      <c r="B6112" s="924">
        <f>'Assets-Liab 5-6'!D11</f>
        <v>0</v>
      </c>
      <c r="D6112" s="2" t="str">
        <f t="shared" si="94"/>
        <v>Error?</v>
      </c>
      <c r="E6112" s="2" t="s">
        <v>154</v>
      </c>
    </row>
    <row r="6113" spans="1:5">
      <c r="A6113">
        <v>6054</v>
      </c>
      <c r="B6113" s="924">
        <f>'Assets-Liab 5-6'!E11</f>
        <v>0</v>
      </c>
      <c r="D6113" s="2" t="str">
        <f t="shared" si="94"/>
        <v>Error?</v>
      </c>
      <c r="E6113" s="2" t="s">
        <v>154</v>
      </c>
    </row>
    <row r="6114" spans="1:5">
      <c r="A6114">
        <v>6055</v>
      </c>
      <c r="B6114" s="924">
        <f>'Assets-Liab 5-6'!F11</f>
        <v>0</v>
      </c>
      <c r="D6114" s="2" t="str">
        <f t="shared" si="94"/>
        <v>Error?</v>
      </c>
      <c r="E6114" s="2" t="s">
        <v>154</v>
      </c>
    </row>
    <row r="6115" spans="1:5">
      <c r="A6115">
        <v>6056</v>
      </c>
      <c r="B6115" s="924">
        <f>'Assets-Liab 5-6'!G11</f>
        <v>0</v>
      </c>
      <c r="D6115" s="2" t="str">
        <f t="shared" si="94"/>
        <v>Error?</v>
      </c>
      <c r="E6115" s="2" t="s">
        <v>154</v>
      </c>
    </row>
    <row r="6116" spans="1:5">
      <c r="A6116">
        <v>6057</v>
      </c>
      <c r="B6116" s="924">
        <f>'Assets-Liab 5-6'!H11</f>
        <v>0</v>
      </c>
      <c r="D6116" s="2" t="str">
        <f t="shared" si="94"/>
        <v>Error?</v>
      </c>
      <c r="E6116" s="2" t="s">
        <v>154</v>
      </c>
    </row>
    <row r="6117" spans="1:5">
      <c r="A6117">
        <v>6058</v>
      </c>
      <c r="B6117" s="924">
        <f>'Assets-Liab 5-6'!I11</f>
        <v>0</v>
      </c>
      <c r="D6117" s="2" t="str">
        <f t="shared" si="94"/>
        <v>Error?</v>
      </c>
      <c r="E6117" s="2" t="s">
        <v>154</v>
      </c>
    </row>
    <row r="6118" spans="1:5">
      <c r="A6118">
        <v>6059</v>
      </c>
      <c r="B6118" s="924">
        <f>'Assets-Liab 5-6'!J11</f>
        <v>0</v>
      </c>
      <c r="D6118" s="2" t="str">
        <f t="shared" si="94"/>
        <v>Error?</v>
      </c>
      <c r="E6118" s="2" t="s">
        <v>154</v>
      </c>
    </row>
    <row r="6119" spans="1:5">
      <c r="A6119">
        <v>6060</v>
      </c>
      <c r="B6119" s="924">
        <f>'Assets-Liab 5-6'!K11</f>
        <v>0</v>
      </c>
      <c r="D6119" s="2" t="str">
        <f t="shared" si="94"/>
        <v>Error?</v>
      </c>
      <c r="E6119" s="2" t="s">
        <v>154</v>
      </c>
    </row>
    <row r="6120" spans="1:5">
      <c r="A6120">
        <v>6061</v>
      </c>
      <c r="B6120" s="924">
        <f>'Assets-Liab 5-6'!L11</f>
        <v>0</v>
      </c>
      <c r="D6120" s="2" t="str">
        <f t="shared" si="94"/>
        <v>Error?</v>
      </c>
      <c r="E6120" s="2" t="s">
        <v>154</v>
      </c>
    </row>
    <row r="6121" spans="1:5">
      <c r="A6121">
        <v>6062</v>
      </c>
      <c r="B6121" s="924">
        <f>'Assets-Liab 5-6'!J12</f>
        <v>0</v>
      </c>
      <c r="D6121" s="2" t="str">
        <f t="shared" si="94"/>
        <v>Error?</v>
      </c>
      <c r="E6121" s="2" t="s">
        <v>154</v>
      </c>
    </row>
    <row r="6122" spans="1:5">
      <c r="A6122">
        <v>6063</v>
      </c>
      <c r="B6122" s="924">
        <f>'Assets-Liab 5-6'!J13</f>
        <v>846515</v>
      </c>
      <c r="D6122" s="2" t="str">
        <f t="shared" si="94"/>
        <v>Error?</v>
      </c>
      <c r="E6122" s="2" t="s">
        <v>154</v>
      </c>
    </row>
    <row r="6123" spans="1:5">
      <c r="A6123">
        <v>6064</v>
      </c>
      <c r="B6123" s="924">
        <f>'Assets-Liab 5-6'!C25</f>
        <v>0</v>
      </c>
      <c r="D6123" s="2" t="str">
        <f t="shared" si="94"/>
        <v>Error?</v>
      </c>
      <c r="E6123" s="2" t="s">
        <v>154</v>
      </c>
    </row>
    <row r="6124" spans="1:5">
      <c r="A6124">
        <v>6065</v>
      </c>
      <c r="B6124" s="924">
        <f>'Assets-Liab 5-6'!D25</f>
        <v>0</v>
      </c>
      <c r="D6124" s="2" t="str">
        <f t="shared" si="94"/>
        <v>Error?</v>
      </c>
      <c r="E6124" s="2" t="s">
        <v>154</v>
      </c>
    </row>
    <row r="6125" spans="1:5">
      <c r="A6125">
        <v>6066</v>
      </c>
      <c r="B6125" s="924">
        <f>'Assets-Liab 5-6'!E25</f>
        <v>0</v>
      </c>
      <c r="D6125" s="2" t="str">
        <f t="shared" si="94"/>
        <v>Error?</v>
      </c>
      <c r="E6125" s="2" t="s">
        <v>154</v>
      </c>
    </row>
    <row r="6126" spans="1:5">
      <c r="A6126">
        <v>6067</v>
      </c>
      <c r="B6126" s="924">
        <f>'Assets-Liab 5-6'!F25</f>
        <v>0</v>
      </c>
      <c r="D6126" s="2" t="str">
        <f t="shared" si="94"/>
        <v>Error?</v>
      </c>
      <c r="E6126" s="2" t="s">
        <v>154</v>
      </c>
    </row>
    <row r="6127" spans="1:5">
      <c r="A6127">
        <v>6068</v>
      </c>
      <c r="B6127" s="924">
        <f>'Assets-Liab 5-6'!G25</f>
        <v>0</v>
      </c>
      <c r="D6127" s="2" t="str">
        <f t="shared" si="94"/>
        <v>Error?</v>
      </c>
      <c r="E6127" s="2" t="s">
        <v>154</v>
      </c>
    </row>
    <row r="6128" spans="1:5">
      <c r="A6128">
        <v>6069</v>
      </c>
      <c r="B6128" s="924">
        <f>'Assets-Liab 5-6'!H25</f>
        <v>0</v>
      </c>
      <c r="D6128" s="2" t="str">
        <f t="shared" si="94"/>
        <v>Error?</v>
      </c>
      <c r="E6128" s="2" t="s">
        <v>154</v>
      </c>
    </row>
    <row r="6129" spans="1:5">
      <c r="A6129">
        <v>6070</v>
      </c>
      <c r="B6129" s="924">
        <f>'Assets-Liab 5-6'!J25</f>
        <v>0</v>
      </c>
      <c r="D6129" s="2" t="str">
        <f t="shared" si="94"/>
        <v>Error?</v>
      </c>
      <c r="E6129" s="2" t="s">
        <v>154</v>
      </c>
    </row>
    <row r="6130" spans="1:5">
      <c r="A6130">
        <v>6071</v>
      </c>
      <c r="B6130" s="924">
        <f>'Assets-Liab 5-6'!K25</f>
        <v>0</v>
      </c>
      <c r="D6130" s="2" t="str">
        <f t="shared" si="94"/>
        <v>Error?</v>
      </c>
      <c r="E6130" s="2" t="s">
        <v>154</v>
      </c>
    </row>
    <row r="6131" spans="1:5">
      <c r="A6131">
        <v>6072</v>
      </c>
      <c r="B6131" s="924">
        <f>'Assets-Liab 5-6'!C26</f>
        <v>0</v>
      </c>
      <c r="D6131" s="2" t="str">
        <f t="shared" si="94"/>
        <v>Error?</v>
      </c>
      <c r="E6131" s="2" t="s">
        <v>154</v>
      </c>
    </row>
    <row r="6132" spans="1:5">
      <c r="A6132">
        <v>6073</v>
      </c>
      <c r="B6132" s="924">
        <f>'Assets-Liab 5-6'!D26</f>
        <v>0</v>
      </c>
      <c r="D6132" s="2" t="str">
        <f t="shared" si="94"/>
        <v>Error?</v>
      </c>
      <c r="E6132" s="2" t="s">
        <v>154</v>
      </c>
    </row>
    <row r="6133" spans="1:5">
      <c r="A6133">
        <v>6074</v>
      </c>
      <c r="B6133" s="924">
        <f>'Assets-Liab 5-6'!E26</f>
        <v>0</v>
      </c>
      <c r="D6133" s="2" t="str">
        <f t="shared" si="94"/>
        <v>Error?</v>
      </c>
      <c r="E6133" s="2" t="s">
        <v>154</v>
      </c>
    </row>
    <row r="6134" spans="1:5">
      <c r="A6134">
        <v>6075</v>
      </c>
      <c r="B6134" s="924">
        <f>'Assets-Liab 5-6'!F26</f>
        <v>0</v>
      </c>
      <c r="D6134" s="2" t="str">
        <f t="shared" si="94"/>
        <v>Error?</v>
      </c>
      <c r="E6134" s="2" t="s">
        <v>154</v>
      </c>
    </row>
    <row r="6135" spans="1:5">
      <c r="A6135">
        <v>6076</v>
      </c>
      <c r="B6135" s="924">
        <f>'Assets-Liab 5-6'!G26</f>
        <v>0</v>
      </c>
      <c r="D6135" s="2" t="str">
        <f t="shared" si="94"/>
        <v>Error?</v>
      </c>
      <c r="E6135" s="2" t="s">
        <v>154</v>
      </c>
    </row>
    <row r="6136" spans="1:5">
      <c r="A6136">
        <v>6077</v>
      </c>
      <c r="B6136" s="924">
        <f>'Assets-Liab 5-6'!H26</f>
        <v>0</v>
      </c>
      <c r="D6136" s="2" t="str">
        <f t="shared" si="94"/>
        <v>Error?</v>
      </c>
      <c r="E6136" s="2" t="s">
        <v>154</v>
      </c>
    </row>
    <row r="6137" spans="1:5">
      <c r="A6137">
        <v>6078</v>
      </c>
      <c r="B6137" s="924">
        <f>'Assets-Liab 5-6'!I26</f>
        <v>0</v>
      </c>
      <c r="D6137" s="2" t="str">
        <f t="shared" si="94"/>
        <v>Error?</v>
      </c>
      <c r="E6137" s="2" t="s">
        <v>154</v>
      </c>
    </row>
    <row r="6138" spans="1:5">
      <c r="A6138">
        <v>6079</v>
      </c>
      <c r="B6138" s="924">
        <f>'Assets-Liab 5-6'!J26</f>
        <v>0</v>
      </c>
      <c r="D6138" s="2" t="str">
        <f t="shared" si="94"/>
        <v>Error?</v>
      </c>
      <c r="E6138" s="2" t="s">
        <v>154</v>
      </c>
    </row>
    <row r="6139" spans="1:5">
      <c r="A6139">
        <v>6080</v>
      </c>
      <c r="B6139" s="924">
        <f>'Assets-Liab 5-6'!K26</f>
        <v>0</v>
      </c>
      <c r="D6139" s="2" t="str">
        <f t="shared" si="94"/>
        <v>Error?</v>
      </c>
      <c r="E6139" s="2" t="s">
        <v>154</v>
      </c>
    </row>
    <row r="6140" spans="1:5">
      <c r="A6140">
        <v>6081</v>
      </c>
      <c r="B6140" s="924">
        <f>'Assets-Liab 5-6'!C27</f>
        <v>0</v>
      </c>
      <c r="D6140" s="2" t="str">
        <f t="shared" si="94"/>
        <v>Error?</v>
      </c>
      <c r="E6140" s="2" t="s">
        <v>154</v>
      </c>
    </row>
    <row r="6141" spans="1:5">
      <c r="A6141">
        <v>6082</v>
      </c>
      <c r="B6141" s="924">
        <f>'Assets-Liab 5-6'!D27</f>
        <v>0</v>
      </c>
      <c r="D6141" s="2" t="str">
        <f t="shared" ref="D6141:D6204" si="95">IF(ISBLANK(B6141),"OK",IF(A6141-B6141=0,"OK","Error?"))</f>
        <v>Error?</v>
      </c>
      <c r="E6141" s="2" t="s">
        <v>154</v>
      </c>
    </row>
    <row r="6142" spans="1:5">
      <c r="A6142">
        <v>6083</v>
      </c>
      <c r="B6142" s="924">
        <f>'Assets-Liab 5-6'!E27</f>
        <v>778</v>
      </c>
      <c r="D6142" s="2" t="str">
        <f t="shared" si="95"/>
        <v>Error?</v>
      </c>
      <c r="E6142" s="2" t="s">
        <v>154</v>
      </c>
    </row>
    <row r="6143" spans="1:5">
      <c r="A6143">
        <v>6084</v>
      </c>
      <c r="B6143" s="924">
        <f>'Assets-Liab 5-6'!F27</f>
        <v>19802</v>
      </c>
      <c r="D6143" s="2" t="str">
        <f t="shared" si="95"/>
        <v>Error?</v>
      </c>
      <c r="E6143" s="2" t="s">
        <v>154</v>
      </c>
    </row>
    <row r="6144" spans="1:5">
      <c r="A6144">
        <v>6085</v>
      </c>
      <c r="B6144" s="924">
        <f>'Assets-Liab 5-6'!G27</f>
        <v>0</v>
      </c>
      <c r="D6144" s="2" t="str">
        <f t="shared" si="95"/>
        <v>Error?</v>
      </c>
      <c r="E6144" s="2" t="s">
        <v>154</v>
      </c>
    </row>
    <row r="6145" spans="1:5">
      <c r="A6145">
        <v>6086</v>
      </c>
      <c r="B6145" s="924">
        <f>'Assets-Liab 5-6'!H27</f>
        <v>0</v>
      </c>
      <c r="D6145" s="2" t="str">
        <f t="shared" si="95"/>
        <v>Error?</v>
      </c>
      <c r="E6145" s="2" t="s">
        <v>154</v>
      </c>
    </row>
    <row r="6146" spans="1:5">
      <c r="A6146">
        <v>6087</v>
      </c>
      <c r="B6146" s="924">
        <f>'Assets-Liab 5-6'!I27</f>
        <v>0</v>
      </c>
      <c r="D6146" s="2" t="str">
        <f t="shared" si="95"/>
        <v>Error?</v>
      </c>
      <c r="E6146" s="2" t="s">
        <v>154</v>
      </c>
    </row>
    <row r="6147" spans="1:5">
      <c r="A6147">
        <v>6088</v>
      </c>
      <c r="B6147" s="924">
        <f>'Assets-Liab 5-6'!J27</f>
        <v>0</v>
      </c>
      <c r="D6147" s="2" t="str">
        <f t="shared" si="95"/>
        <v>Error?</v>
      </c>
      <c r="E6147" s="2" t="s">
        <v>154</v>
      </c>
    </row>
    <row r="6148" spans="1:5">
      <c r="A6148">
        <v>6089</v>
      </c>
      <c r="B6148" s="924">
        <f>'Assets-Liab 5-6'!K27</f>
        <v>0</v>
      </c>
      <c r="D6148" s="2" t="str">
        <f t="shared" si="95"/>
        <v>Error?</v>
      </c>
      <c r="E6148" s="2" t="s">
        <v>154</v>
      </c>
    </row>
    <row r="6149" spans="1:5">
      <c r="A6149">
        <v>6090</v>
      </c>
      <c r="B6149" s="924">
        <f>'Assets-Liab 5-6'!C28</f>
        <v>0</v>
      </c>
      <c r="D6149" s="2" t="str">
        <f t="shared" si="95"/>
        <v>Error?</v>
      </c>
      <c r="E6149" s="2" t="s">
        <v>154</v>
      </c>
    </row>
    <row r="6150" spans="1:5">
      <c r="A6150">
        <v>6091</v>
      </c>
      <c r="B6150" s="924">
        <f>'Assets-Liab 5-6'!D28</f>
        <v>0</v>
      </c>
      <c r="D6150" s="2" t="str">
        <f t="shared" si="95"/>
        <v>Error?</v>
      </c>
      <c r="E6150" s="2" t="s">
        <v>154</v>
      </c>
    </row>
    <row r="6151" spans="1:5">
      <c r="A6151">
        <v>6092</v>
      </c>
      <c r="B6151" s="924">
        <f>'Assets-Liab 5-6'!E28</f>
        <v>0</v>
      </c>
      <c r="D6151" s="2" t="str">
        <f t="shared" si="95"/>
        <v>Error?</v>
      </c>
      <c r="E6151" s="2" t="s">
        <v>154</v>
      </c>
    </row>
    <row r="6152" spans="1:5">
      <c r="A6152">
        <v>6093</v>
      </c>
      <c r="B6152" s="924">
        <f>'Assets-Liab 5-6'!F28</f>
        <v>0</v>
      </c>
      <c r="D6152" s="2" t="str">
        <f t="shared" si="95"/>
        <v>Error?</v>
      </c>
      <c r="E6152" s="2" t="s">
        <v>154</v>
      </c>
    </row>
    <row r="6153" spans="1:5">
      <c r="A6153">
        <v>6094</v>
      </c>
      <c r="B6153" s="924">
        <f>'Assets-Liab 5-6'!G28</f>
        <v>0</v>
      </c>
      <c r="D6153" s="2" t="str">
        <f t="shared" si="95"/>
        <v>Error?</v>
      </c>
      <c r="E6153" s="2" t="s">
        <v>154</v>
      </c>
    </row>
    <row r="6154" spans="1:5">
      <c r="A6154">
        <v>6095</v>
      </c>
      <c r="B6154" s="924">
        <f>'Assets-Liab 5-6'!H28</f>
        <v>0</v>
      </c>
      <c r="D6154" s="2" t="str">
        <f t="shared" si="95"/>
        <v>Error?</v>
      </c>
      <c r="E6154" s="2" t="s">
        <v>154</v>
      </c>
    </row>
    <row r="6155" spans="1:5">
      <c r="A6155">
        <v>6096</v>
      </c>
      <c r="B6155" s="924">
        <f>'Assets-Liab 5-6'!I28</f>
        <v>0</v>
      </c>
      <c r="D6155" s="2" t="str">
        <f t="shared" si="95"/>
        <v>Error?</v>
      </c>
      <c r="E6155" s="2" t="s">
        <v>154</v>
      </c>
    </row>
    <row r="6156" spans="1:5">
      <c r="A6156">
        <v>6097</v>
      </c>
      <c r="B6156" s="924">
        <f>'Assets-Liab 5-6'!J28</f>
        <v>0</v>
      </c>
      <c r="D6156" s="2" t="str">
        <f t="shared" si="95"/>
        <v>Error?</v>
      </c>
      <c r="E6156" s="2" t="s">
        <v>154</v>
      </c>
    </row>
    <row r="6157" spans="1:5">
      <c r="A6157">
        <v>6098</v>
      </c>
      <c r="B6157" s="924">
        <f>'Assets-Liab 5-6'!K28</f>
        <v>0</v>
      </c>
      <c r="D6157" s="2" t="str">
        <f t="shared" si="95"/>
        <v>Error?</v>
      </c>
      <c r="E6157" s="2" t="s">
        <v>154</v>
      </c>
    </row>
    <row r="6158" spans="1:5">
      <c r="A6158">
        <v>6099</v>
      </c>
      <c r="B6158" s="924">
        <f>'Assets-Liab 5-6'!C29</f>
        <v>0</v>
      </c>
      <c r="D6158" s="2" t="str">
        <f t="shared" si="95"/>
        <v>Error?</v>
      </c>
      <c r="E6158" s="2" t="s">
        <v>154</v>
      </c>
    </row>
    <row r="6159" spans="1:5">
      <c r="A6159">
        <v>6100</v>
      </c>
      <c r="B6159" s="924">
        <f>'Assets-Liab 5-6'!D29</f>
        <v>0</v>
      </c>
      <c r="D6159" s="2" t="str">
        <f t="shared" si="95"/>
        <v>Error?</v>
      </c>
      <c r="E6159" s="2" t="s">
        <v>154</v>
      </c>
    </row>
    <row r="6160" spans="1:5">
      <c r="A6160">
        <v>6101</v>
      </c>
      <c r="B6160" s="924">
        <f>'Assets-Liab 5-6'!E29</f>
        <v>0</v>
      </c>
      <c r="D6160" s="2" t="str">
        <f t="shared" si="95"/>
        <v>Error?</v>
      </c>
      <c r="E6160" s="2" t="s">
        <v>154</v>
      </c>
    </row>
    <row r="6161" spans="1:5">
      <c r="A6161">
        <v>6102</v>
      </c>
      <c r="B6161" s="924">
        <f>'Assets-Liab 5-6'!F29</f>
        <v>0</v>
      </c>
      <c r="D6161" s="2" t="str">
        <f t="shared" si="95"/>
        <v>Error?</v>
      </c>
      <c r="E6161" s="2" t="s">
        <v>154</v>
      </c>
    </row>
    <row r="6162" spans="1:5">
      <c r="A6162">
        <v>6103</v>
      </c>
      <c r="B6162" s="924">
        <f>'Assets-Liab 5-6'!G29</f>
        <v>0</v>
      </c>
      <c r="D6162" s="2" t="str">
        <f t="shared" si="95"/>
        <v>Error?</v>
      </c>
      <c r="E6162" s="2" t="s">
        <v>154</v>
      </c>
    </row>
    <row r="6163" spans="1:5">
      <c r="A6163">
        <v>6104</v>
      </c>
      <c r="B6163" s="924">
        <f>'Assets-Liab 5-6'!H29</f>
        <v>0</v>
      </c>
      <c r="D6163" s="2" t="str">
        <f t="shared" si="95"/>
        <v>Error?</v>
      </c>
      <c r="E6163" s="2" t="s">
        <v>154</v>
      </c>
    </row>
    <row r="6164" spans="1:5">
      <c r="A6164">
        <v>6105</v>
      </c>
      <c r="B6164" s="924">
        <f>'Assets-Liab 5-6'!I29</f>
        <v>0</v>
      </c>
      <c r="D6164" s="2" t="str">
        <f t="shared" si="95"/>
        <v>Error?</v>
      </c>
      <c r="E6164" s="2" t="s">
        <v>154</v>
      </c>
    </row>
    <row r="6165" spans="1:5">
      <c r="A6165">
        <v>6106</v>
      </c>
      <c r="B6165" s="924">
        <f>'Assets-Liab 5-6'!J29</f>
        <v>0</v>
      </c>
      <c r="D6165" s="2" t="str">
        <f t="shared" si="95"/>
        <v>Error?</v>
      </c>
      <c r="E6165" s="2" t="s">
        <v>154</v>
      </c>
    </row>
    <row r="6166" spans="1:5">
      <c r="A6166">
        <v>6107</v>
      </c>
      <c r="B6166" s="924">
        <f>'Assets-Liab 5-6'!K29</f>
        <v>0</v>
      </c>
      <c r="D6166" s="2" t="str">
        <f t="shared" si="95"/>
        <v>Error?</v>
      </c>
      <c r="E6166" s="2" t="s">
        <v>154</v>
      </c>
    </row>
    <row r="6167" spans="1:5">
      <c r="A6167">
        <v>6108</v>
      </c>
      <c r="B6167" s="924">
        <f>'Assets-Liab 5-6'!C30</f>
        <v>145296</v>
      </c>
      <c r="D6167" s="2" t="str">
        <f t="shared" si="95"/>
        <v>Error?</v>
      </c>
      <c r="E6167" s="2" t="s">
        <v>154</v>
      </c>
    </row>
    <row r="6168" spans="1:5">
      <c r="A6168">
        <v>6109</v>
      </c>
      <c r="B6168" s="924">
        <f>'Assets-Liab 5-6'!D30</f>
        <v>8020</v>
      </c>
      <c r="D6168" s="2" t="str">
        <f t="shared" si="95"/>
        <v>Error?</v>
      </c>
      <c r="E6168" s="2" t="s">
        <v>154</v>
      </c>
    </row>
    <row r="6169" spans="1:5">
      <c r="A6169">
        <v>6110</v>
      </c>
      <c r="B6169" s="924">
        <f>'Assets-Liab 5-6'!E30</f>
        <v>0</v>
      </c>
      <c r="D6169" s="2" t="str">
        <f t="shared" si="95"/>
        <v>Error?</v>
      </c>
      <c r="E6169" s="2" t="s">
        <v>154</v>
      </c>
    </row>
    <row r="6170" spans="1:5">
      <c r="A6170">
        <v>6111</v>
      </c>
      <c r="B6170" s="924">
        <f>'Assets-Liab 5-6'!F30</f>
        <v>0</v>
      </c>
      <c r="D6170" s="2" t="str">
        <f t="shared" si="95"/>
        <v>Error?</v>
      </c>
      <c r="E6170" s="2" t="s">
        <v>154</v>
      </c>
    </row>
    <row r="6171" spans="1:5">
      <c r="A6171">
        <v>6112</v>
      </c>
      <c r="B6171" s="924">
        <f>'Assets-Liab 5-6'!G30</f>
        <v>5811</v>
      </c>
      <c r="D6171" s="2" t="str">
        <f t="shared" si="95"/>
        <v>Error?</v>
      </c>
      <c r="E6171" s="2" t="s">
        <v>154</v>
      </c>
    </row>
    <row r="6172" spans="1:5">
      <c r="A6172">
        <v>6113</v>
      </c>
      <c r="B6172" s="924">
        <f>'Assets-Liab 5-6'!H30</f>
        <v>0</v>
      </c>
      <c r="D6172" s="2" t="str">
        <f t="shared" si="95"/>
        <v>Error?</v>
      </c>
      <c r="E6172" s="2" t="s">
        <v>154</v>
      </c>
    </row>
    <row r="6173" spans="1:5">
      <c r="A6173">
        <v>6114</v>
      </c>
      <c r="B6173" s="924">
        <f>'Assets-Liab 5-6'!I30</f>
        <v>0</v>
      </c>
      <c r="D6173" s="2" t="str">
        <f t="shared" si="95"/>
        <v>Error?</v>
      </c>
      <c r="E6173" s="2" t="s">
        <v>154</v>
      </c>
    </row>
    <row r="6174" spans="1:5">
      <c r="A6174">
        <v>6115</v>
      </c>
      <c r="B6174" s="924">
        <f>'Assets-Liab 5-6'!J30</f>
        <v>0</v>
      </c>
      <c r="D6174" s="2" t="str">
        <f t="shared" si="95"/>
        <v>Error?</v>
      </c>
      <c r="E6174" s="2" t="s">
        <v>154</v>
      </c>
    </row>
    <row r="6175" spans="1:5">
      <c r="A6175">
        <v>6116</v>
      </c>
      <c r="B6175" s="924">
        <f>'Assets-Liab 5-6'!K30</f>
        <v>0</v>
      </c>
      <c r="D6175" s="2" t="str">
        <f t="shared" si="95"/>
        <v>Error?</v>
      </c>
      <c r="E6175" s="2" t="s">
        <v>154</v>
      </c>
    </row>
    <row r="6176" spans="1:5">
      <c r="A6176">
        <v>6117</v>
      </c>
      <c r="B6176" s="924">
        <f>'Assets-Liab 5-6'!E31</f>
        <v>0</v>
      </c>
      <c r="D6176" s="2" t="str">
        <f t="shared" si="95"/>
        <v>Error?</v>
      </c>
      <c r="E6176" s="2" t="s">
        <v>154</v>
      </c>
    </row>
    <row r="6177" spans="1:5">
      <c r="A6177">
        <v>6118</v>
      </c>
      <c r="B6177" s="924">
        <f>'Assets-Liab 5-6'!I31</f>
        <v>0</v>
      </c>
      <c r="D6177" s="2" t="str">
        <f t="shared" si="95"/>
        <v>Error?</v>
      </c>
      <c r="E6177" s="2" t="s">
        <v>154</v>
      </c>
    </row>
    <row r="6178" spans="1:5">
      <c r="A6178">
        <v>6119</v>
      </c>
      <c r="B6178" s="924">
        <f>'Assets-Liab 5-6'!J31</f>
        <v>0</v>
      </c>
      <c r="D6178" s="2" t="str">
        <f t="shared" si="95"/>
        <v>Error?</v>
      </c>
      <c r="E6178" s="2" t="s">
        <v>154</v>
      </c>
    </row>
    <row r="6179" spans="1:5">
      <c r="A6179">
        <v>6120</v>
      </c>
      <c r="B6179" s="924">
        <f>'Assets-Liab 5-6'!J32</f>
        <v>0</v>
      </c>
      <c r="D6179" s="2" t="str">
        <f t="shared" si="95"/>
        <v>Error?</v>
      </c>
      <c r="E6179" s="2" t="s">
        <v>154</v>
      </c>
    </row>
    <row r="6180" spans="1:5">
      <c r="A6180">
        <v>6121</v>
      </c>
      <c r="B6180" s="924">
        <f>'Assets-Liab 5-6'!C33</f>
        <v>0</v>
      </c>
      <c r="D6180" s="2" t="str">
        <f t="shared" si="95"/>
        <v>Error?</v>
      </c>
      <c r="E6180" s="2" t="s">
        <v>154</v>
      </c>
    </row>
    <row r="6181" spans="1:5">
      <c r="A6181">
        <v>6122</v>
      </c>
      <c r="B6181" s="924">
        <f>'Assets-Liab 5-6'!D33</f>
        <v>0</v>
      </c>
      <c r="D6181" s="2" t="str">
        <f t="shared" si="95"/>
        <v>Error?</v>
      </c>
      <c r="E6181" s="2" t="s">
        <v>154</v>
      </c>
    </row>
    <row r="6182" spans="1:5">
      <c r="A6182">
        <v>6123</v>
      </c>
      <c r="B6182" s="924">
        <f>'Assets-Liab 5-6'!E33</f>
        <v>0</v>
      </c>
      <c r="D6182" s="2" t="str">
        <f t="shared" si="95"/>
        <v>Error?</v>
      </c>
      <c r="E6182" s="2" t="s">
        <v>154</v>
      </c>
    </row>
    <row r="6183" spans="1:5">
      <c r="A6183">
        <v>6124</v>
      </c>
      <c r="B6183" s="924">
        <f>'Assets-Liab 5-6'!F33</f>
        <v>0</v>
      </c>
      <c r="D6183" s="2" t="str">
        <f t="shared" si="95"/>
        <v>Error?</v>
      </c>
      <c r="E6183" s="2" t="s">
        <v>154</v>
      </c>
    </row>
    <row r="6184" spans="1:5">
      <c r="A6184">
        <v>6125</v>
      </c>
      <c r="B6184" s="924">
        <f>'Assets-Liab 5-6'!G33</f>
        <v>0</v>
      </c>
      <c r="D6184" s="2" t="str">
        <f t="shared" si="95"/>
        <v>Error?</v>
      </c>
      <c r="E6184" s="2" t="s">
        <v>154</v>
      </c>
    </row>
    <row r="6185" spans="1:5">
      <c r="A6185">
        <v>6126</v>
      </c>
      <c r="B6185" s="924">
        <f>'Assets-Liab 5-6'!H33</f>
        <v>0</v>
      </c>
      <c r="D6185" s="2" t="str">
        <f t="shared" si="95"/>
        <v>Error?</v>
      </c>
      <c r="E6185" s="2" t="s">
        <v>154</v>
      </c>
    </row>
    <row r="6186" spans="1:5">
      <c r="A6186">
        <v>6127</v>
      </c>
      <c r="B6186" s="924">
        <f>'Assets-Liab 5-6'!I33</f>
        <v>0</v>
      </c>
      <c r="D6186" s="2" t="str">
        <f t="shared" si="95"/>
        <v>Error?</v>
      </c>
      <c r="E6186" s="2" t="s">
        <v>154</v>
      </c>
    </row>
    <row r="6187" spans="1:5">
      <c r="A6187">
        <v>6128</v>
      </c>
      <c r="B6187" s="924">
        <f>'Assets-Liab 5-6'!J33</f>
        <v>0</v>
      </c>
      <c r="D6187" s="2" t="str">
        <f t="shared" si="95"/>
        <v>Error?</v>
      </c>
      <c r="E6187" s="2" t="s">
        <v>154</v>
      </c>
    </row>
    <row r="6188" spans="1:5">
      <c r="A6188">
        <v>6129</v>
      </c>
      <c r="B6188" s="924">
        <f>'Assets-Liab 5-6'!K33</f>
        <v>0</v>
      </c>
      <c r="D6188" s="2" t="str">
        <f t="shared" si="95"/>
        <v>Error?</v>
      </c>
      <c r="E6188" s="2" t="s">
        <v>154</v>
      </c>
    </row>
    <row r="6189" spans="1:5">
      <c r="A6189">
        <v>6130</v>
      </c>
      <c r="B6189" s="924">
        <f>'Assets-Liab 5-6'!J34</f>
        <v>0</v>
      </c>
      <c r="D6189" s="2" t="str">
        <f t="shared" si="95"/>
        <v>Error?</v>
      </c>
      <c r="E6189" s="2" t="s">
        <v>154</v>
      </c>
    </row>
    <row r="6190" spans="1:5">
      <c r="A6190" s="5">
        <v>6131</v>
      </c>
      <c r="B6190" s="924"/>
      <c r="D6190" s="2" t="str">
        <f t="shared" si="95"/>
        <v>OK</v>
      </c>
      <c r="E6190" s="2" t="s">
        <v>119</v>
      </c>
    </row>
    <row r="6191" spans="1:5">
      <c r="A6191" s="5">
        <v>6132</v>
      </c>
      <c r="B6191" s="924"/>
      <c r="D6191" s="2" t="str">
        <f t="shared" si="95"/>
        <v>OK</v>
      </c>
      <c r="E6191" s="2" t="s">
        <v>119</v>
      </c>
    </row>
    <row r="6192" spans="1:5">
      <c r="A6192" s="5">
        <v>6133</v>
      </c>
      <c r="B6192" s="924"/>
      <c r="D6192" s="2" t="str">
        <f t="shared" si="95"/>
        <v>OK</v>
      </c>
      <c r="E6192" s="2" t="s">
        <v>119</v>
      </c>
    </row>
    <row r="6193" spans="1:5">
      <c r="A6193" s="5">
        <v>6134</v>
      </c>
      <c r="B6193" s="924"/>
      <c r="D6193" s="2" t="str">
        <f t="shared" si="95"/>
        <v>OK</v>
      </c>
      <c r="E6193" s="2" t="s">
        <v>119</v>
      </c>
    </row>
    <row r="6194" spans="1:5">
      <c r="A6194" s="5">
        <v>6135</v>
      </c>
      <c r="B6194" s="924"/>
      <c r="D6194" s="2" t="str">
        <f t="shared" si="95"/>
        <v>OK</v>
      </c>
      <c r="E6194" s="2" t="s">
        <v>119</v>
      </c>
    </row>
    <row r="6195" spans="1:5">
      <c r="A6195" s="5">
        <v>6136</v>
      </c>
      <c r="B6195" s="924"/>
      <c r="D6195" s="2" t="str">
        <f t="shared" si="95"/>
        <v>OK</v>
      </c>
      <c r="E6195" s="2" t="s">
        <v>119</v>
      </c>
    </row>
    <row r="6196" spans="1:5">
      <c r="A6196" s="5">
        <v>6137</v>
      </c>
      <c r="B6196" s="924"/>
      <c r="D6196" s="2" t="str">
        <f t="shared" si="95"/>
        <v>OK</v>
      </c>
      <c r="E6196" s="2" t="s">
        <v>119</v>
      </c>
    </row>
    <row r="6197" spans="1:5">
      <c r="A6197" s="5">
        <v>6138</v>
      </c>
      <c r="B6197" s="924"/>
      <c r="D6197" s="2" t="str">
        <f t="shared" si="95"/>
        <v>OK</v>
      </c>
      <c r="E6197" s="2" t="s">
        <v>119</v>
      </c>
    </row>
    <row r="6198" spans="1:5">
      <c r="A6198" s="5">
        <v>6139</v>
      </c>
      <c r="B6198" s="924"/>
      <c r="D6198" s="2" t="str">
        <f t="shared" si="95"/>
        <v>OK</v>
      </c>
      <c r="E6198" s="2" t="s">
        <v>119</v>
      </c>
    </row>
    <row r="6199" spans="1:5">
      <c r="A6199" s="5">
        <v>6140</v>
      </c>
      <c r="B6199" s="924"/>
      <c r="D6199" s="2" t="str">
        <f t="shared" si="95"/>
        <v>OK</v>
      </c>
      <c r="E6199" s="2" t="s">
        <v>119</v>
      </c>
    </row>
    <row r="6200" spans="1:5">
      <c r="A6200" s="5">
        <v>6141</v>
      </c>
      <c r="B6200" s="924"/>
      <c r="D6200" s="2" t="str">
        <f t="shared" si="95"/>
        <v>OK</v>
      </c>
      <c r="E6200" s="2" t="s">
        <v>119</v>
      </c>
    </row>
    <row r="6201" spans="1:5">
      <c r="A6201" s="5">
        <v>6142</v>
      </c>
      <c r="B6201" s="924"/>
      <c r="D6201" s="2" t="str">
        <f t="shared" si="95"/>
        <v>OK</v>
      </c>
      <c r="E6201" s="2" t="s">
        <v>119</v>
      </c>
    </row>
    <row r="6202" spans="1:5">
      <c r="A6202" s="5">
        <v>6143</v>
      </c>
      <c r="B6202" s="924"/>
      <c r="D6202" s="2" t="str">
        <f t="shared" si="95"/>
        <v>OK</v>
      </c>
      <c r="E6202" s="2" t="s">
        <v>119</v>
      </c>
    </row>
    <row r="6203" spans="1:5">
      <c r="A6203" s="5">
        <v>6144</v>
      </c>
      <c r="B6203" s="924"/>
      <c r="D6203" s="2" t="str">
        <f t="shared" si="95"/>
        <v>OK</v>
      </c>
      <c r="E6203" s="2" t="s">
        <v>119</v>
      </c>
    </row>
    <row r="6204" spans="1:5">
      <c r="A6204" s="5">
        <v>6145</v>
      </c>
      <c r="B6204" s="924"/>
      <c r="D6204" s="2" t="str">
        <f t="shared" si="95"/>
        <v>OK</v>
      </c>
      <c r="E6204" s="2" t="s">
        <v>119</v>
      </c>
    </row>
    <row r="6205" spans="1:5">
      <c r="A6205" s="5">
        <v>6146</v>
      </c>
      <c r="B6205" s="924"/>
      <c r="D6205" s="2" t="str">
        <f t="shared" ref="D6205:D6268" si="96">IF(ISBLANK(B6205),"OK",IF(A6205-B6205=0,"OK","Error?"))</f>
        <v>OK</v>
      </c>
      <c r="E6205" s="2" t="s">
        <v>119</v>
      </c>
    </row>
    <row r="6206" spans="1:5">
      <c r="A6206" s="5">
        <v>6147</v>
      </c>
      <c r="B6206" s="924"/>
      <c r="D6206" s="2" t="str">
        <f t="shared" si="96"/>
        <v>OK</v>
      </c>
      <c r="E6206" s="2" t="s">
        <v>119</v>
      </c>
    </row>
    <row r="6207" spans="1:5">
      <c r="A6207" s="5">
        <v>6148</v>
      </c>
      <c r="B6207" s="924"/>
      <c r="D6207" s="2" t="str">
        <f t="shared" si="96"/>
        <v>OK</v>
      </c>
      <c r="E6207" s="2" t="s">
        <v>119</v>
      </c>
    </row>
    <row r="6208" spans="1:5">
      <c r="A6208" s="5">
        <v>6149</v>
      </c>
      <c r="B6208" s="924"/>
      <c r="D6208" s="2" t="str">
        <f t="shared" si="96"/>
        <v>OK</v>
      </c>
      <c r="E6208" s="2" t="s">
        <v>119</v>
      </c>
    </row>
    <row r="6209" spans="1:5">
      <c r="A6209" s="5">
        <v>6150</v>
      </c>
      <c r="B6209" s="924"/>
      <c r="D6209" s="2" t="str">
        <f t="shared" si="96"/>
        <v>OK</v>
      </c>
      <c r="E6209" s="2" t="s">
        <v>119</v>
      </c>
    </row>
    <row r="6210" spans="1:5">
      <c r="A6210" s="5">
        <v>6151</v>
      </c>
      <c r="B6210" s="924"/>
      <c r="D6210" s="2" t="str">
        <f t="shared" si="96"/>
        <v>OK</v>
      </c>
      <c r="E6210" s="2" t="s">
        <v>119</v>
      </c>
    </row>
    <row r="6211" spans="1:5">
      <c r="A6211" s="5">
        <v>6152</v>
      </c>
      <c r="B6211" s="924"/>
      <c r="D6211" s="2" t="str">
        <f t="shared" si="96"/>
        <v>OK</v>
      </c>
      <c r="E6211" s="2" t="s">
        <v>119</v>
      </c>
    </row>
    <row r="6212" spans="1:5">
      <c r="A6212">
        <v>6153</v>
      </c>
      <c r="B6212" s="924">
        <f>'Assets-Liab 5-6'!J38</f>
        <v>846515</v>
      </c>
      <c r="D6212" s="2" t="str">
        <f t="shared" si="96"/>
        <v>Error?</v>
      </c>
      <c r="E6212" s="2" t="s">
        <v>154</v>
      </c>
    </row>
    <row r="6213" spans="1:5">
      <c r="A6213">
        <v>6154</v>
      </c>
      <c r="B6213" s="924">
        <f>'Assets-Liab 5-6'!J39</f>
        <v>0</v>
      </c>
      <c r="D6213" s="2" t="str">
        <f t="shared" si="96"/>
        <v>Error?</v>
      </c>
      <c r="E6213" s="2" t="s">
        <v>154</v>
      </c>
    </row>
    <row r="6214" spans="1:5">
      <c r="A6214">
        <v>6155</v>
      </c>
      <c r="B6214" s="924">
        <f>'Assets-Liab 5-6'!J41</f>
        <v>846515</v>
      </c>
      <c r="D6214" s="2" t="str">
        <f t="shared" si="96"/>
        <v>Error?</v>
      </c>
      <c r="E6214" s="2" t="s">
        <v>154</v>
      </c>
    </row>
    <row r="6215" spans="1:5">
      <c r="A6215">
        <v>6156</v>
      </c>
      <c r="B6215" s="924">
        <f>'Assets-Liab 5-6'!J4</f>
        <v>32418</v>
      </c>
      <c r="D6215" s="2" t="str">
        <f t="shared" si="96"/>
        <v>Error?</v>
      </c>
      <c r="E6215" s="2" t="s">
        <v>154</v>
      </c>
    </row>
    <row r="6216" spans="1:5">
      <c r="A6216">
        <v>6157</v>
      </c>
      <c r="B6216" s="924">
        <f>'Assets-Liab 5-6'!J5</f>
        <v>814097</v>
      </c>
      <c r="D6216" s="2" t="str">
        <f t="shared" si="96"/>
        <v>Error?</v>
      </c>
      <c r="E6216" s="2" t="s">
        <v>154</v>
      </c>
    </row>
    <row r="6217" spans="1:5">
      <c r="A6217">
        <v>6158</v>
      </c>
      <c r="B6217" s="924">
        <f>'Assets-Liab 5-6'!J6</f>
        <v>0</v>
      </c>
      <c r="D6217" s="2" t="str">
        <f t="shared" si="96"/>
        <v>Error?</v>
      </c>
      <c r="E6217" s="2" t="s">
        <v>154</v>
      </c>
    </row>
    <row r="6218" spans="1:5">
      <c r="A6218">
        <v>6159</v>
      </c>
      <c r="B6218" s="924">
        <f>'Acct Summary 7-9'!J4</f>
        <v>387380</v>
      </c>
      <c r="D6218" s="2" t="str">
        <f t="shared" si="96"/>
        <v>Error?</v>
      </c>
      <c r="E6218" s="2" t="s">
        <v>154</v>
      </c>
    </row>
    <row r="6219" spans="1:5">
      <c r="A6219">
        <v>6160</v>
      </c>
      <c r="B6219" s="924">
        <f>'Acct Summary 7-9'!J6</f>
        <v>0</v>
      </c>
      <c r="D6219" s="2" t="str">
        <f t="shared" si="96"/>
        <v>Error?</v>
      </c>
      <c r="E6219" s="2" t="s">
        <v>154</v>
      </c>
    </row>
    <row r="6220" spans="1:5">
      <c r="A6220">
        <v>6161</v>
      </c>
      <c r="B6220" s="924">
        <f>'Acct Summary 7-9'!J7</f>
        <v>0</v>
      </c>
      <c r="D6220" s="2" t="str">
        <f t="shared" si="96"/>
        <v>Error?</v>
      </c>
      <c r="E6220" s="2" t="s">
        <v>154</v>
      </c>
    </row>
    <row r="6221" spans="1:5">
      <c r="A6221">
        <v>6162</v>
      </c>
      <c r="B6221" s="924">
        <f>'Acct Summary 7-9'!J8</f>
        <v>387380</v>
      </c>
      <c r="D6221" s="2" t="str">
        <f t="shared" si="96"/>
        <v>Error?</v>
      </c>
      <c r="E6221" s="2" t="s">
        <v>154</v>
      </c>
    </row>
    <row r="6222" spans="1:5">
      <c r="A6222">
        <v>6163</v>
      </c>
      <c r="B6222" s="924">
        <f>'Acct Summary 7-9'!J9</f>
        <v>0</v>
      </c>
      <c r="D6222" s="2" t="str">
        <f t="shared" si="96"/>
        <v>Error?</v>
      </c>
      <c r="E6222" s="2" t="s">
        <v>154</v>
      </c>
    </row>
    <row r="6223" spans="1:5">
      <c r="A6223">
        <v>6164</v>
      </c>
      <c r="B6223" s="924">
        <f>'Acct Summary 7-9'!J10</f>
        <v>387380</v>
      </c>
      <c r="D6223" s="2" t="str">
        <f t="shared" si="96"/>
        <v>Error?</v>
      </c>
      <c r="E6223" s="2" t="s">
        <v>154</v>
      </c>
    </row>
    <row r="6224" spans="1:5">
      <c r="A6224">
        <v>6165</v>
      </c>
      <c r="B6224" s="924">
        <f>'Acct Summary 7-9'!J16</f>
        <v>0</v>
      </c>
      <c r="D6224" s="2" t="str">
        <f t="shared" si="96"/>
        <v>Error?</v>
      </c>
      <c r="E6224" s="2" t="s">
        <v>154</v>
      </c>
    </row>
    <row r="6225" spans="1:5">
      <c r="A6225">
        <v>6166</v>
      </c>
      <c r="B6225" s="924">
        <f>'Acct Summary 7-9'!J17</f>
        <v>95619</v>
      </c>
      <c r="D6225" s="2" t="str">
        <f t="shared" si="96"/>
        <v>Error?</v>
      </c>
      <c r="E6225" s="2" t="s">
        <v>154</v>
      </c>
    </row>
    <row r="6226" spans="1:5">
      <c r="A6226">
        <v>6167</v>
      </c>
      <c r="B6226" s="924">
        <f>'Acct Summary 7-9'!J18</f>
        <v>0</v>
      </c>
      <c r="D6226" s="2" t="str">
        <f t="shared" si="96"/>
        <v>Error?</v>
      </c>
      <c r="E6226" s="2" t="s">
        <v>154</v>
      </c>
    </row>
    <row r="6227" spans="1:5">
      <c r="A6227">
        <v>6168</v>
      </c>
      <c r="B6227" s="924">
        <f>'Acct Summary 7-9'!J19</f>
        <v>95619</v>
      </c>
      <c r="D6227" s="2" t="str">
        <f t="shared" si="96"/>
        <v>Error?</v>
      </c>
      <c r="E6227" s="2" t="s">
        <v>154</v>
      </c>
    </row>
    <row r="6228" spans="1:5">
      <c r="A6228">
        <v>6169</v>
      </c>
      <c r="B6228" s="924">
        <f>'Acct Summary 7-9'!J20</f>
        <v>291761</v>
      </c>
      <c r="D6228" s="2" t="str">
        <f t="shared" si="96"/>
        <v>Error?</v>
      </c>
      <c r="E6228" s="2" t="s">
        <v>154</v>
      </c>
    </row>
    <row r="6229" spans="1:5">
      <c r="A6229">
        <v>6170</v>
      </c>
      <c r="B6229" s="924">
        <f>'Acct Summary 7-9'!J26</f>
        <v>0</v>
      </c>
      <c r="D6229" s="2" t="str">
        <f t="shared" si="96"/>
        <v>Error?</v>
      </c>
      <c r="E6229" s="2" t="s">
        <v>154</v>
      </c>
    </row>
    <row r="6230" spans="1:5">
      <c r="A6230">
        <v>6171</v>
      </c>
      <c r="B6230" s="924">
        <f>'Acct Summary 7-9'!J28</f>
        <v>0</v>
      </c>
      <c r="D6230" s="2" t="str">
        <f t="shared" si="96"/>
        <v>Error?</v>
      </c>
      <c r="E6230" s="2" t="s">
        <v>154</v>
      </c>
    </row>
    <row r="6231" spans="1:5">
      <c r="A6231">
        <v>6172</v>
      </c>
      <c r="B6231" s="924">
        <f>'Acct Summary 7-9'!J33</f>
        <v>0</v>
      </c>
      <c r="D6231" s="2" t="str">
        <f t="shared" si="96"/>
        <v>Error?</v>
      </c>
      <c r="E6231" s="2" t="s">
        <v>154</v>
      </c>
    </row>
    <row r="6232" spans="1:5">
      <c r="A6232">
        <v>6173</v>
      </c>
      <c r="B6232" s="924">
        <f>'Acct Summary 7-9'!J34</f>
        <v>0</v>
      </c>
      <c r="D6232" s="2" t="str">
        <f t="shared" si="96"/>
        <v>Error?</v>
      </c>
      <c r="E6232" s="2" t="s">
        <v>154</v>
      </c>
    </row>
    <row r="6233" spans="1:5">
      <c r="A6233">
        <v>6174</v>
      </c>
      <c r="B6233" s="924">
        <f>'Acct Summary 7-9'!J35</f>
        <v>0</v>
      </c>
      <c r="D6233" s="2" t="str">
        <f t="shared" si="96"/>
        <v>Error?</v>
      </c>
      <c r="E6233" s="2" t="s">
        <v>154</v>
      </c>
    </row>
    <row r="6234" spans="1:5">
      <c r="A6234">
        <v>6175</v>
      </c>
      <c r="B6234" s="924">
        <f>'Acct Summary 7-9'!J36</f>
        <v>0</v>
      </c>
      <c r="D6234" s="2" t="str">
        <f t="shared" si="96"/>
        <v>Error?</v>
      </c>
      <c r="E6234" s="2" t="s">
        <v>154</v>
      </c>
    </row>
    <row r="6235" spans="1:5">
      <c r="A6235">
        <v>6176</v>
      </c>
      <c r="B6235" s="924">
        <f>'Acct Summary 7-9'!J43</f>
        <v>0</v>
      </c>
      <c r="D6235" s="2" t="str">
        <f t="shared" si="96"/>
        <v>Error?</v>
      </c>
      <c r="E6235" s="2" t="s">
        <v>154</v>
      </c>
    </row>
    <row r="6236" spans="1:5">
      <c r="A6236">
        <v>6177</v>
      </c>
      <c r="B6236" s="924">
        <f>'Acct Summary 7-9'!J44</f>
        <v>0</v>
      </c>
      <c r="D6236" s="2" t="str">
        <f t="shared" si="96"/>
        <v>Error?</v>
      </c>
      <c r="E6236" s="2" t="s">
        <v>154</v>
      </c>
    </row>
    <row r="6237" spans="1:5">
      <c r="A6237">
        <v>6178</v>
      </c>
      <c r="B6237" s="924">
        <f>'Acct Summary 7-9'!J50</f>
        <v>0</v>
      </c>
      <c r="D6237" s="2" t="str">
        <f t="shared" si="96"/>
        <v>Error?</v>
      </c>
      <c r="E6237" s="2" t="s">
        <v>154</v>
      </c>
    </row>
    <row r="6238" spans="1:5">
      <c r="A6238">
        <v>6179</v>
      </c>
      <c r="B6238" s="924">
        <f>'Acct Summary 7-9'!C54</f>
        <v>0</v>
      </c>
      <c r="D6238" s="2" t="str">
        <f t="shared" si="96"/>
        <v>Error?</v>
      </c>
      <c r="E6238" s="2" t="s">
        <v>154</v>
      </c>
    </row>
    <row r="6239" spans="1:5">
      <c r="A6239">
        <v>6180</v>
      </c>
      <c r="B6239" s="924">
        <f>'Acct Summary 7-9'!D54</f>
        <v>0</v>
      </c>
      <c r="D6239" s="2" t="str">
        <f t="shared" si="96"/>
        <v>Error?</v>
      </c>
      <c r="E6239" s="2" t="s">
        <v>154</v>
      </c>
    </row>
    <row r="6240" spans="1:5">
      <c r="A6240">
        <v>6181</v>
      </c>
      <c r="B6240" s="924">
        <f>'Acct Summary 7-9'!H54</f>
        <v>0</v>
      </c>
      <c r="D6240" s="2" t="str">
        <f t="shared" si="96"/>
        <v>Error?</v>
      </c>
      <c r="E6240" s="2" t="s">
        <v>154</v>
      </c>
    </row>
    <row r="6241" spans="1:5">
      <c r="A6241">
        <v>6182</v>
      </c>
      <c r="B6241" s="924">
        <f>'Acct Summary 7-9'!C58</f>
        <v>0</v>
      </c>
      <c r="D6241" s="2" t="str">
        <f t="shared" si="96"/>
        <v>Error?</v>
      </c>
      <c r="E6241" s="2" t="s">
        <v>154</v>
      </c>
    </row>
    <row r="6242" spans="1:5">
      <c r="A6242">
        <v>6183</v>
      </c>
      <c r="B6242" s="924">
        <f>'Acct Summary 7-9'!D58</f>
        <v>0</v>
      </c>
      <c r="D6242" s="2" t="str">
        <f t="shared" si="96"/>
        <v>Error?</v>
      </c>
      <c r="E6242" s="2" t="s">
        <v>154</v>
      </c>
    </row>
    <row r="6243" spans="1:5">
      <c r="A6243">
        <v>6184</v>
      </c>
      <c r="B6243" s="924">
        <f>'Acct Summary 7-9'!H58</f>
        <v>0</v>
      </c>
      <c r="D6243" s="2" t="str">
        <f t="shared" si="96"/>
        <v>Error?</v>
      </c>
      <c r="E6243" s="2" t="s">
        <v>154</v>
      </c>
    </row>
    <row r="6244" spans="1:5">
      <c r="A6244">
        <v>6185</v>
      </c>
      <c r="B6244" s="924">
        <f>'Acct Summary 7-9'!C62</f>
        <v>0</v>
      </c>
      <c r="D6244" s="2" t="str">
        <f t="shared" si="96"/>
        <v>Error?</v>
      </c>
      <c r="E6244" s="2" t="s">
        <v>154</v>
      </c>
    </row>
    <row r="6245" spans="1:5">
      <c r="A6245">
        <v>6186</v>
      </c>
      <c r="B6245" s="924">
        <f>'Acct Summary 7-9'!D62</f>
        <v>0</v>
      </c>
      <c r="D6245" s="2" t="str">
        <f t="shared" si="96"/>
        <v>Error?</v>
      </c>
      <c r="E6245" s="2" t="s">
        <v>154</v>
      </c>
    </row>
    <row r="6246" spans="1:5">
      <c r="A6246">
        <v>6187</v>
      </c>
      <c r="B6246" s="924">
        <f>'Acct Summary 7-9'!C66</f>
        <v>0</v>
      </c>
      <c r="D6246" s="2" t="str">
        <f t="shared" si="96"/>
        <v>Error?</v>
      </c>
      <c r="E6246" s="2" t="s">
        <v>154</v>
      </c>
    </row>
    <row r="6247" spans="1:5">
      <c r="A6247">
        <v>6188</v>
      </c>
      <c r="B6247" s="924">
        <f>'Acct Summary 7-9'!D66</f>
        <v>0</v>
      </c>
      <c r="D6247" s="2" t="str">
        <f t="shared" si="96"/>
        <v>Error?</v>
      </c>
      <c r="E6247" s="2" t="s">
        <v>154</v>
      </c>
    </row>
    <row r="6248" spans="1:5">
      <c r="A6248">
        <v>6189</v>
      </c>
      <c r="B6248" s="924">
        <f>'Acct Summary 7-9'!C70</f>
        <v>0</v>
      </c>
      <c r="D6248" s="2" t="str">
        <f t="shared" si="96"/>
        <v>Error?</v>
      </c>
      <c r="E6248" s="2" t="s">
        <v>154</v>
      </c>
    </row>
    <row r="6249" spans="1:5">
      <c r="A6249">
        <v>6190</v>
      </c>
      <c r="B6249" s="924">
        <f>'Acct Summary 7-9'!D70</f>
        <v>0</v>
      </c>
      <c r="D6249" s="2" t="str">
        <f t="shared" si="96"/>
        <v>Error?</v>
      </c>
      <c r="E6249" s="2" t="s">
        <v>154</v>
      </c>
    </row>
    <row r="6250" spans="1:5">
      <c r="A6250">
        <v>6191</v>
      </c>
      <c r="B6250" s="924">
        <f>'Acct Summary 7-9'!C74</f>
        <v>0</v>
      </c>
      <c r="D6250" s="2" t="str">
        <f t="shared" si="96"/>
        <v>Error?</v>
      </c>
      <c r="E6250" s="2" t="s">
        <v>154</v>
      </c>
    </row>
    <row r="6251" spans="1:5">
      <c r="A6251">
        <v>6192</v>
      </c>
      <c r="B6251" s="924">
        <f>'Acct Summary 7-9'!D74</f>
        <v>0</v>
      </c>
      <c r="D6251" s="2" t="str">
        <f t="shared" si="96"/>
        <v>Error?</v>
      </c>
      <c r="E6251" s="2" t="s">
        <v>154</v>
      </c>
    </row>
    <row r="6252" spans="1:5">
      <c r="A6252">
        <v>6193</v>
      </c>
      <c r="B6252" s="924">
        <f>'Acct Summary 7-9'!F74</f>
        <v>0</v>
      </c>
      <c r="D6252" s="2" t="str">
        <f t="shared" si="96"/>
        <v>Error?</v>
      </c>
      <c r="E6252" s="2" t="s">
        <v>154</v>
      </c>
    </row>
    <row r="6253" spans="1:5">
      <c r="A6253">
        <v>6194</v>
      </c>
      <c r="B6253" s="924">
        <f>'Acct Summary 7-9'!G74</f>
        <v>0</v>
      </c>
      <c r="D6253" s="2" t="str">
        <f t="shared" si="96"/>
        <v>Error?</v>
      </c>
      <c r="E6253" s="2" t="s">
        <v>154</v>
      </c>
    </row>
    <row r="6254" spans="1:5">
      <c r="A6254">
        <v>6195</v>
      </c>
      <c r="B6254" s="924">
        <f>'Acct Summary 7-9'!H74</f>
        <v>0</v>
      </c>
      <c r="D6254" s="2" t="str">
        <f t="shared" si="96"/>
        <v>Error?</v>
      </c>
      <c r="E6254" s="2" t="s">
        <v>154</v>
      </c>
    </row>
    <row r="6255" spans="1:5">
      <c r="A6255">
        <v>6196</v>
      </c>
      <c r="B6255" s="924">
        <f>'Acct Summary 7-9'!K74</f>
        <v>0</v>
      </c>
      <c r="D6255" s="2" t="str">
        <f t="shared" si="96"/>
        <v>Error?</v>
      </c>
      <c r="E6255" s="2" t="s">
        <v>154</v>
      </c>
    </row>
    <row r="6256" spans="1:5">
      <c r="A6256">
        <v>6197</v>
      </c>
      <c r="B6256" s="924">
        <f>'Acct Summary 7-9'!G75</f>
        <v>0</v>
      </c>
      <c r="D6256" s="2" t="str">
        <f t="shared" si="96"/>
        <v>Error?</v>
      </c>
      <c r="E6256" s="2" t="s">
        <v>154</v>
      </c>
    </row>
    <row r="6257" spans="1:5">
      <c r="A6257">
        <v>6198</v>
      </c>
      <c r="B6257" s="924">
        <f>'Acct Summary 7-9'!I75</f>
        <v>0</v>
      </c>
      <c r="D6257" s="2" t="str">
        <f t="shared" si="96"/>
        <v>Error?</v>
      </c>
      <c r="E6257" s="2" t="s">
        <v>154</v>
      </c>
    </row>
    <row r="6258" spans="1:5">
      <c r="A6258">
        <v>6199</v>
      </c>
      <c r="B6258" s="924">
        <f>'Acct Summary 7-9'!J75</f>
        <v>0</v>
      </c>
      <c r="D6258" s="2" t="str">
        <f t="shared" si="96"/>
        <v>Error?</v>
      </c>
      <c r="E6258" s="2" t="s">
        <v>154</v>
      </c>
    </row>
    <row r="6259" spans="1:5">
      <c r="A6259">
        <v>6200</v>
      </c>
      <c r="B6259" s="924">
        <f>'Acct Summary 7-9'!J76</f>
        <v>0</v>
      </c>
      <c r="D6259" s="2" t="str">
        <f t="shared" si="96"/>
        <v>Error?</v>
      </c>
      <c r="E6259" s="2" t="s">
        <v>154</v>
      </c>
    </row>
    <row r="6260" spans="1:5">
      <c r="A6260">
        <v>6201</v>
      </c>
      <c r="B6260" s="924">
        <f>'Acct Summary 7-9'!J77</f>
        <v>0</v>
      </c>
      <c r="D6260" s="2" t="str">
        <f t="shared" si="96"/>
        <v>Error?</v>
      </c>
      <c r="E6260" s="2" t="s">
        <v>154</v>
      </c>
    </row>
    <row r="6261" spans="1:5">
      <c r="A6261">
        <v>6202</v>
      </c>
      <c r="B6261" s="924">
        <f>'Acct Summary 7-9'!J78</f>
        <v>291761</v>
      </c>
      <c r="D6261" s="2" t="str">
        <f t="shared" si="96"/>
        <v>Error?</v>
      </c>
      <c r="E6261" s="2" t="s">
        <v>154</v>
      </c>
    </row>
    <row r="6262" spans="1:5">
      <c r="A6262">
        <v>6203</v>
      </c>
      <c r="B6262" s="924">
        <f>'Acct Summary 7-9'!J79</f>
        <v>554754</v>
      </c>
      <c r="D6262" s="2" t="str">
        <f t="shared" si="96"/>
        <v>Error?</v>
      </c>
      <c r="E6262" s="2" t="s">
        <v>154</v>
      </c>
    </row>
    <row r="6263" spans="1:5">
      <c r="A6263">
        <v>6204</v>
      </c>
      <c r="B6263" s="924">
        <f>'Acct Summary 7-9'!J80</f>
        <v>0</v>
      </c>
      <c r="D6263" s="2" t="str">
        <f t="shared" si="96"/>
        <v>Error?</v>
      </c>
      <c r="E6263" s="2" t="s">
        <v>154</v>
      </c>
    </row>
    <row r="6264" spans="1:5">
      <c r="A6264">
        <v>6205</v>
      </c>
      <c r="B6264" s="924">
        <f>'Acct Summary 7-9'!J81</f>
        <v>846515</v>
      </c>
      <c r="D6264" s="2" t="str">
        <f t="shared" si="96"/>
        <v>Error?</v>
      </c>
      <c r="E6264" s="2" t="s">
        <v>154</v>
      </c>
    </row>
    <row r="6265" spans="1:5">
      <c r="A6265">
        <v>6206</v>
      </c>
      <c r="B6265" s="924">
        <f>'Acct Summary 7-9'!C82</f>
        <v>2671366</v>
      </c>
      <c r="D6265" s="2" t="str">
        <f t="shared" si="96"/>
        <v>Error?</v>
      </c>
      <c r="E6265" s="2" t="s">
        <v>154</v>
      </c>
    </row>
    <row r="6266" spans="1:5">
      <c r="A6266">
        <v>6207</v>
      </c>
      <c r="B6266" s="924">
        <f>'Acct Summary 7-9'!D82</f>
        <v>4563</v>
      </c>
      <c r="D6266" s="2" t="str">
        <f t="shared" si="96"/>
        <v>Error?</v>
      </c>
      <c r="E6266" s="2" t="s">
        <v>154</v>
      </c>
    </row>
    <row r="6267" spans="1:5">
      <c r="A6267">
        <v>6208</v>
      </c>
      <c r="B6267" s="924">
        <f>'Acct Summary 7-9'!E82</f>
        <v>-34198</v>
      </c>
      <c r="D6267" s="2" t="str">
        <f t="shared" si="96"/>
        <v>Error?</v>
      </c>
      <c r="E6267" s="2" t="s">
        <v>154</v>
      </c>
    </row>
    <row r="6268" spans="1:5">
      <c r="A6268">
        <v>6209</v>
      </c>
      <c r="B6268" s="924">
        <f>'Acct Summary 7-9'!F82</f>
        <v>-175979</v>
      </c>
      <c r="D6268" s="2" t="str">
        <f t="shared" si="96"/>
        <v>Error?</v>
      </c>
      <c r="E6268" s="2" t="s">
        <v>154</v>
      </c>
    </row>
    <row r="6269" spans="1:5">
      <c r="A6269">
        <v>6210</v>
      </c>
      <c r="B6269" s="924">
        <f>'Acct Summary 7-9'!G82</f>
        <v>112386</v>
      </c>
      <c r="D6269" s="2" t="str">
        <f t="shared" ref="D6269:D6332" si="97">IF(ISBLANK(B6269),"OK",IF(A6269-B6269=0,"OK","Error?"))</f>
        <v>Error?</v>
      </c>
      <c r="E6269" s="2" t="s">
        <v>154</v>
      </c>
    </row>
    <row r="6270" spans="1:5">
      <c r="A6270">
        <v>6211</v>
      </c>
      <c r="B6270" s="924">
        <f>'Acct Summary 7-9'!H82</f>
        <v>1336758</v>
      </c>
      <c r="D6270" s="2" t="str">
        <f t="shared" si="97"/>
        <v>Error?</v>
      </c>
      <c r="E6270" s="2" t="s">
        <v>154</v>
      </c>
    </row>
    <row r="6271" spans="1:5">
      <c r="A6271">
        <v>6212</v>
      </c>
      <c r="B6271" s="924">
        <f>'Acct Summary 7-9'!I82</f>
        <v>329469</v>
      </c>
      <c r="D6271" s="2" t="str">
        <f t="shared" si="97"/>
        <v>Error?</v>
      </c>
      <c r="E6271" s="2" t="s">
        <v>154</v>
      </c>
    </row>
    <row r="6272" spans="1:5">
      <c r="A6272">
        <v>6213</v>
      </c>
      <c r="B6272" s="924">
        <f>'Acct Summary 7-9'!J82</f>
        <v>291761</v>
      </c>
      <c r="D6272" s="2" t="str">
        <f t="shared" si="97"/>
        <v>Error?</v>
      </c>
      <c r="E6272" s="2" t="s">
        <v>154</v>
      </c>
    </row>
    <row r="6273" spans="1:5">
      <c r="A6273">
        <v>6214</v>
      </c>
      <c r="B6273" s="924">
        <f>'Acct Summary 7-9'!K82</f>
        <v>40784</v>
      </c>
      <c r="D6273" s="2" t="str">
        <f t="shared" si="97"/>
        <v>Error?</v>
      </c>
      <c r="E6273" s="2" t="s">
        <v>154</v>
      </c>
    </row>
    <row r="6274" spans="1:5">
      <c r="A6274">
        <v>6215</v>
      </c>
      <c r="B6274" s="924">
        <f>'Acct Summary 7-9'!C83</f>
        <v>0.19218384387687676</v>
      </c>
      <c r="D6274" s="2" t="str">
        <f t="shared" si="97"/>
        <v>Error?</v>
      </c>
      <c r="E6274" s="2" t="s">
        <v>154</v>
      </c>
    </row>
    <row r="6275" spans="1:5">
      <c r="A6275">
        <v>6216</v>
      </c>
      <c r="B6275" s="924">
        <f>'Acct Summary 7-9'!D83</f>
        <v>1.9517048225030753E-3</v>
      </c>
      <c r="D6275" s="2" t="str">
        <f t="shared" si="97"/>
        <v>Error?</v>
      </c>
      <c r="E6275" s="2" t="s">
        <v>154</v>
      </c>
    </row>
    <row r="6276" spans="1:5">
      <c r="A6276">
        <v>6217</v>
      </c>
      <c r="B6276" s="924" t="e">
        <f>'Acct Summary 7-9'!E83</f>
        <v>#DIV/0!</v>
      </c>
      <c r="D6276" s="2" t="e">
        <f t="shared" si="97"/>
        <v>#DIV/0!</v>
      </c>
      <c r="E6276" s="2" t="s">
        <v>154</v>
      </c>
    </row>
    <row r="6277" spans="1:5">
      <c r="A6277">
        <v>6218</v>
      </c>
      <c r="B6277" s="924">
        <f>'Acct Summary 7-9'!F83</f>
        <v>-7.3461067875690705E-2</v>
      </c>
      <c r="D6277" s="2" t="str">
        <f t="shared" si="97"/>
        <v>Error?</v>
      </c>
      <c r="E6277" s="2" t="s">
        <v>154</v>
      </c>
    </row>
    <row r="6278" spans="1:5">
      <c r="A6278">
        <v>6219</v>
      </c>
      <c r="B6278" s="924">
        <f>'Acct Summary 7-9'!G83</f>
        <v>0.21472993964267084</v>
      </c>
      <c r="D6278" s="2" t="str">
        <f t="shared" si="97"/>
        <v>Error?</v>
      </c>
      <c r="E6278" s="2" t="s">
        <v>154</v>
      </c>
    </row>
    <row r="6279" spans="1:5">
      <c r="A6279">
        <v>6220</v>
      </c>
      <c r="B6279" s="924">
        <f>'Acct Summary 7-9'!H83</f>
        <v>0.80129933498697425</v>
      </c>
      <c r="D6279" s="2" t="str">
        <f t="shared" si="97"/>
        <v>Error?</v>
      </c>
      <c r="E6279" s="2" t="s">
        <v>154</v>
      </c>
    </row>
    <row r="6280" spans="1:5">
      <c r="A6280">
        <v>6221</v>
      </c>
      <c r="B6280" s="924">
        <f>'Acct Summary 7-9'!I83</f>
        <v>0.44900548533269735</v>
      </c>
      <c r="D6280" s="2" t="str">
        <f t="shared" si="97"/>
        <v>Error?</v>
      </c>
      <c r="E6280" s="2" t="s">
        <v>154</v>
      </c>
    </row>
    <row r="6281" spans="1:5">
      <c r="A6281">
        <v>6222</v>
      </c>
      <c r="B6281" s="924">
        <f>'Acct Summary 7-9'!J83</f>
        <v>0.34466134681606353</v>
      </c>
      <c r="D6281" s="2" t="str">
        <f t="shared" si="97"/>
        <v>Error?</v>
      </c>
      <c r="E6281" s="2" t="s">
        <v>154</v>
      </c>
    </row>
    <row r="6282" spans="1:5">
      <c r="A6282">
        <v>6223</v>
      </c>
      <c r="B6282" s="924">
        <f>'Acct Summary 7-9'!K83</f>
        <v>0.10209220941118749</v>
      </c>
      <c r="D6282" s="2" t="str">
        <f t="shared" si="97"/>
        <v>Error?</v>
      </c>
      <c r="E6282" s="2" t="s">
        <v>154</v>
      </c>
    </row>
    <row r="6283" spans="1:5">
      <c r="A6283">
        <v>6224</v>
      </c>
      <c r="B6283" s="924">
        <f>'Acct Summary 7-9'!E37</f>
        <v>0</v>
      </c>
      <c r="D6283" s="2" t="str">
        <f t="shared" si="97"/>
        <v>Error?</v>
      </c>
      <c r="E6283" s="2" t="s">
        <v>154</v>
      </c>
    </row>
    <row r="6284" spans="1:5">
      <c r="A6284">
        <v>6225</v>
      </c>
      <c r="B6284" s="924">
        <f>'Acct Summary 7-9'!E38</f>
        <v>0</v>
      </c>
      <c r="D6284" s="2" t="str">
        <f t="shared" si="97"/>
        <v>Error?</v>
      </c>
      <c r="E6284" s="2" t="s">
        <v>154</v>
      </c>
    </row>
    <row r="6285" spans="1:5">
      <c r="A6285">
        <v>6226</v>
      </c>
      <c r="B6285" s="924">
        <f>'Acct Summary 7-9'!E39</f>
        <v>0</v>
      </c>
      <c r="D6285" s="2" t="str">
        <f t="shared" si="97"/>
        <v>Error?</v>
      </c>
      <c r="E6285" s="2" t="s">
        <v>154</v>
      </c>
    </row>
    <row r="6286" spans="1:5">
      <c r="A6286">
        <v>6227</v>
      </c>
      <c r="B6286" s="924">
        <f>'Acct Summary 7-9'!E40</f>
        <v>13474</v>
      </c>
      <c r="D6286" s="2" t="str">
        <f t="shared" si="97"/>
        <v>Error?</v>
      </c>
      <c r="E6286" s="2" t="s">
        <v>154</v>
      </c>
    </row>
    <row r="6287" spans="1:5">
      <c r="A6287">
        <v>6228</v>
      </c>
      <c r="B6287" s="924">
        <f>'Acct Summary 7-9'!H41</f>
        <v>1500000</v>
      </c>
      <c r="D6287" s="2" t="str">
        <f t="shared" si="97"/>
        <v>Error?</v>
      </c>
      <c r="E6287" s="2" t="s">
        <v>154</v>
      </c>
    </row>
    <row r="6288" spans="1:5">
      <c r="A6288">
        <v>6229</v>
      </c>
      <c r="B6288" s="924">
        <f>'Acct Summary 7-9'!C42</f>
        <v>0</v>
      </c>
      <c r="D6288" s="2" t="str">
        <f t="shared" si="97"/>
        <v>Error?</v>
      </c>
      <c r="E6288" s="2" t="s">
        <v>154</v>
      </c>
    </row>
    <row r="6289" spans="1:5">
      <c r="A6289">
        <v>6230</v>
      </c>
      <c r="B6289" s="924">
        <f>'Acct Summary 7-9'!D42</f>
        <v>0</v>
      </c>
      <c r="D6289" s="2" t="str">
        <f t="shared" si="97"/>
        <v>Error?</v>
      </c>
      <c r="E6289" s="2" t="s">
        <v>154</v>
      </c>
    </row>
    <row r="6290" spans="1:5">
      <c r="A6290">
        <v>6231</v>
      </c>
      <c r="B6290" s="924">
        <f>'Acct Summary 7-9'!E42</f>
        <v>0</v>
      </c>
      <c r="D6290" s="2" t="str">
        <f t="shared" si="97"/>
        <v>Error?</v>
      </c>
      <c r="E6290" s="2" t="s">
        <v>154</v>
      </c>
    </row>
    <row r="6291" spans="1:5">
      <c r="A6291">
        <v>6232</v>
      </c>
      <c r="B6291" s="924">
        <f>'Acct Summary 7-9'!F42</f>
        <v>0</v>
      </c>
      <c r="D6291" s="2" t="str">
        <f t="shared" si="97"/>
        <v>Error?</v>
      </c>
      <c r="E6291" s="2" t="s">
        <v>154</v>
      </c>
    </row>
    <row r="6292" spans="1:5">
      <c r="A6292">
        <v>6233</v>
      </c>
      <c r="B6292" s="924">
        <f>'Acct Summary 7-9'!G42</f>
        <v>0</v>
      </c>
      <c r="D6292" s="2" t="str">
        <f t="shared" si="97"/>
        <v>Error?</v>
      </c>
      <c r="E6292" s="2" t="s">
        <v>154</v>
      </c>
    </row>
    <row r="6293" spans="1:5">
      <c r="A6293">
        <v>6234</v>
      </c>
      <c r="B6293" s="924">
        <f>'Acct Summary 7-9'!H42</f>
        <v>0</v>
      </c>
      <c r="D6293" s="2" t="str">
        <f t="shared" si="97"/>
        <v>Error?</v>
      </c>
      <c r="E6293" s="2" t="s">
        <v>154</v>
      </c>
    </row>
    <row r="6294" spans="1:5">
      <c r="A6294">
        <v>6235</v>
      </c>
      <c r="B6294" s="924">
        <f>'Acct Summary 7-9'!K42</f>
        <v>0</v>
      </c>
      <c r="D6294" s="2" t="str">
        <f t="shared" si="97"/>
        <v>Error?</v>
      </c>
      <c r="E6294" s="2" t="s">
        <v>154</v>
      </c>
    </row>
    <row r="6295" spans="1:5">
      <c r="A6295">
        <v>6236</v>
      </c>
      <c r="B6295" s="924">
        <f>'Assets-Liab 5-6'!M15</f>
        <v>0</v>
      </c>
      <c r="D6295" s="2" t="str">
        <f t="shared" si="97"/>
        <v>Error?</v>
      </c>
      <c r="E6295" s="2" t="s">
        <v>154</v>
      </c>
    </row>
    <row r="6296" spans="1:5">
      <c r="A6296">
        <v>6237</v>
      </c>
      <c r="B6296" s="924">
        <f>'Revenues 10-15'!J5</f>
        <v>387380</v>
      </c>
      <c r="D6296" s="2" t="str">
        <f t="shared" si="97"/>
        <v>Error?</v>
      </c>
      <c r="E6296" s="2" t="s">
        <v>154</v>
      </c>
    </row>
    <row r="6297" spans="1:5">
      <c r="A6297">
        <v>6238</v>
      </c>
      <c r="B6297" s="924">
        <f>'Revenues 10-15'!H7</f>
        <v>0</v>
      </c>
      <c r="D6297" s="2" t="str">
        <f t="shared" si="97"/>
        <v>Error?</v>
      </c>
      <c r="E6297" s="2" t="s">
        <v>154</v>
      </c>
    </row>
    <row r="6298" spans="1:5">
      <c r="A6298">
        <v>6239</v>
      </c>
      <c r="B6298" s="924">
        <f>'Revenues 10-15'!J11</f>
        <v>0</v>
      </c>
      <c r="D6298" s="2" t="str">
        <f t="shared" si="97"/>
        <v>Error?</v>
      </c>
      <c r="E6298" s="2" t="s">
        <v>154</v>
      </c>
    </row>
    <row r="6299" spans="1:5">
      <c r="A6299">
        <v>6240</v>
      </c>
      <c r="B6299" s="924">
        <f>'Revenues 10-15'!J12</f>
        <v>387380</v>
      </c>
      <c r="D6299" s="2" t="str">
        <f t="shared" si="97"/>
        <v>Error?</v>
      </c>
      <c r="E6299" s="2" t="s">
        <v>154</v>
      </c>
    </row>
    <row r="6300" spans="1:5">
      <c r="A6300">
        <v>6241</v>
      </c>
      <c r="B6300" s="924">
        <f>'Revenues 10-15'!J14</f>
        <v>0</v>
      </c>
      <c r="D6300" s="2" t="str">
        <f t="shared" si="97"/>
        <v>Error?</v>
      </c>
      <c r="E6300" s="2" t="s">
        <v>154</v>
      </c>
    </row>
    <row r="6301" spans="1:5">
      <c r="A6301">
        <v>6242</v>
      </c>
      <c r="B6301" s="924">
        <f>'Revenues 10-15'!J15</f>
        <v>0</v>
      </c>
      <c r="D6301" s="2" t="str">
        <f t="shared" si="97"/>
        <v>Error?</v>
      </c>
      <c r="E6301" s="2" t="s">
        <v>154</v>
      </c>
    </row>
    <row r="6302" spans="1:5">
      <c r="A6302">
        <v>6243</v>
      </c>
      <c r="B6302" s="924">
        <f>'Revenues 10-15'!J16</f>
        <v>0</v>
      </c>
      <c r="D6302" s="2" t="str">
        <f t="shared" si="97"/>
        <v>Error?</v>
      </c>
      <c r="E6302" s="2" t="s">
        <v>154</v>
      </c>
    </row>
    <row r="6303" spans="1:5">
      <c r="A6303">
        <v>6244</v>
      </c>
      <c r="B6303" s="924">
        <f>'Revenues 10-15'!J17</f>
        <v>0</v>
      </c>
      <c r="D6303" s="2" t="str">
        <f t="shared" si="97"/>
        <v>Error?</v>
      </c>
      <c r="E6303" s="2" t="s">
        <v>154</v>
      </c>
    </row>
    <row r="6304" spans="1:5">
      <c r="A6304">
        <v>6245</v>
      </c>
      <c r="B6304" s="924">
        <f>'Revenues 10-15'!J18</f>
        <v>0</v>
      </c>
      <c r="D6304" s="2" t="str">
        <f t="shared" si="97"/>
        <v>Error?</v>
      </c>
      <c r="E6304" s="2" t="s">
        <v>154</v>
      </c>
    </row>
    <row r="6305" spans="1:5">
      <c r="A6305">
        <v>6246</v>
      </c>
      <c r="B6305" s="924">
        <f>'Revenues 10-15'!C23</f>
        <v>0</v>
      </c>
      <c r="D6305" s="2" t="str">
        <f t="shared" si="97"/>
        <v>Error?</v>
      </c>
      <c r="E6305" s="2" t="s">
        <v>154</v>
      </c>
    </row>
    <row r="6306" spans="1:5">
      <c r="A6306">
        <v>6247</v>
      </c>
      <c r="B6306" s="924">
        <f>'Revenues 10-15'!C27</f>
        <v>32487</v>
      </c>
      <c r="D6306" s="2" t="str">
        <f t="shared" si="97"/>
        <v>Error?</v>
      </c>
      <c r="E6306" s="2" t="s">
        <v>154</v>
      </c>
    </row>
    <row r="6307" spans="1:5">
      <c r="A6307">
        <v>6248</v>
      </c>
      <c r="B6307" s="924">
        <f>'Revenues 10-15'!C31</f>
        <v>0</v>
      </c>
      <c r="D6307" s="2" t="str">
        <f t="shared" si="97"/>
        <v>Error?</v>
      </c>
      <c r="E6307" s="2" t="s">
        <v>154</v>
      </c>
    </row>
    <row r="6308" spans="1:5">
      <c r="A6308">
        <v>6249</v>
      </c>
      <c r="B6308" s="924">
        <f>'Revenues 10-15'!C35</f>
        <v>0</v>
      </c>
      <c r="D6308" s="2" t="str">
        <f t="shared" si="97"/>
        <v>Error?</v>
      </c>
      <c r="E6308" s="2" t="s">
        <v>154</v>
      </c>
    </row>
    <row r="6309" spans="1:5">
      <c r="A6309">
        <v>6250</v>
      </c>
      <c r="B6309" s="924">
        <f>'Revenues 10-15'!C39</f>
        <v>0</v>
      </c>
      <c r="D6309" s="2" t="str">
        <f t="shared" si="97"/>
        <v>Error?</v>
      </c>
      <c r="E6309" s="2" t="s">
        <v>154</v>
      </c>
    </row>
    <row r="6310" spans="1:5">
      <c r="A6310">
        <v>6251</v>
      </c>
      <c r="B6310" s="924">
        <f>'Revenues 10-15'!F46</f>
        <v>0</v>
      </c>
      <c r="D6310" s="2" t="str">
        <f t="shared" si="97"/>
        <v>Error?</v>
      </c>
      <c r="E6310" s="2" t="s">
        <v>154</v>
      </c>
    </row>
    <row r="6311" spans="1:5">
      <c r="A6311">
        <v>6252</v>
      </c>
      <c r="B6311" s="924">
        <f>'Revenues 10-15'!F50</f>
        <v>0</v>
      </c>
      <c r="D6311" s="2" t="str">
        <f t="shared" si="97"/>
        <v>Error?</v>
      </c>
      <c r="E6311" s="2" t="s">
        <v>154</v>
      </c>
    </row>
    <row r="6312" spans="1:5">
      <c r="A6312">
        <v>6253</v>
      </c>
      <c r="B6312" s="924">
        <f>'Revenues 10-15'!F54</f>
        <v>0</v>
      </c>
      <c r="D6312" s="2" t="str">
        <f t="shared" si="97"/>
        <v>Error?</v>
      </c>
      <c r="E6312" s="2" t="s">
        <v>154</v>
      </c>
    </row>
    <row r="6313" spans="1:5">
      <c r="A6313">
        <v>6254</v>
      </c>
      <c r="B6313" s="924">
        <f>'Revenues 10-15'!F62</f>
        <v>0</v>
      </c>
      <c r="D6313" s="2" t="str">
        <f t="shared" si="97"/>
        <v>Error?</v>
      </c>
      <c r="E6313" s="2" t="s">
        <v>154</v>
      </c>
    </row>
    <row r="6314" spans="1:5">
      <c r="A6314">
        <v>6255</v>
      </c>
      <c r="B6314" s="924">
        <f>'Revenues 10-15'!J65</f>
        <v>0</v>
      </c>
      <c r="D6314" s="2" t="str">
        <f t="shared" si="97"/>
        <v>Error?</v>
      </c>
      <c r="E6314" s="2" t="s">
        <v>154</v>
      </c>
    </row>
    <row r="6315" spans="1:5">
      <c r="A6315">
        <v>6256</v>
      </c>
      <c r="B6315" s="924">
        <f>'Revenues 10-15'!J66</f>
        <v>0</v>
      </c>
      <c r="D6315" s="2" t="str">
        <f t="shared" si="97"/>
        <v>Error?</v>
      </c>
      <c r="E6315" s="2" t="s">
        <v>154</v>
      </c>
    </row>
    <row r="6316" spans="1:5">
      <c r="A6316">
        <v>6257</v>
      </c>
      <c r="B6316" s="924">
        <f>'Revenues 10-15'!J67</f>
        <v>0</v>
      </c>
      <c r="D6316" s="2" t="str">
        <f t="shared" si="97"/>
        <v>Error?</v>
      </c>
      <c r="E6316" s="2" t="s">
        <v>154</v>
      </c>
    </row>
    <row r="6317" spans="1:5">
      <c r="A6317">
        <v>6258</v>
      </c>
      <c r="B6317" s="924">
        <f>'Revenues 10-15'!J98</f>
        <v>0</v>
      </c>
      <c r="D6317" s="2" t="str">
        <f t="shared" si="97"/>
        <v>Error?</v>
      </c>
      <c r="E6317" s="2" t="s">
        <v>154</v>
      </c>
    </row>
    <row r="6318" spans="1:5">
      <c r="A6318">
        <v>6259</v>
      </c>
      <c r="B6318" s="924">
        <f>'Revenues 10-15'!C99</f>
        <v>0</v>
      </c>
      <c r="D6318" s="2" t="str">
        <f t="shared" si="97"/>
        <v>Error?</v>
      </c>
      <c r="E6318" s="2" t="s">
        <v>154</v>
      </c>
    </row>
    <row r="6319" spans="1:5">
      <c r="A6319">
        <v>6260</v>
      </c>
      <c r="B6319" s="924">
        <f>'Revenues 10-15'!D99</f>
        <v>0</v>
      </c>
      <c r="D6319" s="2" t="str">
        <f t="shared" si="97"/>
        <v>Error?</v>
      </c>
      <c r="E6319" s="2" t="s">
        <v>154</v>
      </c>
    </row>
    <row r="6320" spans="1:5">
      <c r="A6320">
        <v>6261</v>
      </c>
      <c r="B6320" s="924">
        <f>'Revenues 10-15'!E99</f>
        <v>0</v>
      </c>
      <c r="D6320" s="2" t="str">
        <f t="shared" si="97"/>
        <v>Error?</v>
      </c>
      <c r="E6320" s="2" t="s">
        <v>154</v>
      </c>
    </row>
    <row r="6321" spans="1:5">
      <c r="A6321">
        <v>6262</v>
      </c>
      <c r="B6321" s="924">
        <f>'Revenues 10-15'!F99</f>
        <v>0</v>
      </c>
      <c r="D6321" s="2" t="str">
        <f t="shared" si="97"/>
        <v>Error?</v>
      </c>
      <c r="E6321" s="2" t="s">
        <v>154</v>
      </c>
    </row>
    <row r="6322" spans="1:5">
      <c r="A6322">
        <v>6263</v>
      </c>
      <c r="B6322" s="924">
        <f>'Revenues 10-15'!G99</f>
        <v>0</v>
      </c>
      <c r="D6322" s="2" t="str">
        <f t="shared" si="97"/>
        <v>Error?</v>
      </c>
      <c r="E6322" s="2" t="s">
        <v>154</v>
      </c>
    </row>
    <row r="6323" spans="1:5">
      <c r="A6323">
        <v>6264</v>
      </c>
      <c r="B6323" s="924">
        <f>'Revenues 10-15'!H99</f>
        <v>0</v>
      </c>
      <c r="D6323" s="2" t="str">
        <f t="shared" si="97"/>
        <v>Error?</v>
      </c>
      <c r="E6323" s="2" t="s">
        <v>154</v>
      </c>
    </row>
    <row r="6324" spans="1:5">
      <c r="A6324">
        <v>6265</v>
      </c>
      <c r="B6324" s="924">
        <f>'Revenues 10-15'!I99</f>
        <v>0</v>
      </c>
      <c r="D6324" s="2" t="str">
        <f t="shared" si="97"/>
        <v>Error?</v>
      </c>
      <c r="E6324" s="2" t="s">
        <v>154</v>
      </c>
    </row>
    <row r="6325" spans="1:5">
      <c r="A6325">
        <v>6266</v>
      </c>
      <c r="B6325" s="924">
        <f>'Revenues 10-15'!J99</f>
        <v>0</v>
      </c>
      <c r="D6325" s="2" t="str">
        <f t="shared" si="97"/>
        <v>Error?</v>
      </c>
      <c r="E6325" s="2" t="s">
        <v>154</v>
      </c>
    </row>
    <row r="6326" spans="1:5">
      <c r="A6326">
        <v>6267</v>
      </c>
      <c r="B6326" s="924">
        <f>'Revenues 10-15'!K99</f>
        <v>0</v>
      </c>
      <c r="D6326" s="2" t="str">
        <f t="shared" si="97"/>
        <v>Error?</v>
      </c>
      <c r="E6326" s="2" t="s">
        <v>154</v>
      </c>
    </row>
    <row r="6327" spans="1:5">
      <c r="A6327">
        <v>6268</v>
      </c>
      <c r="B6327" s="924">
        <f>'Revenues 10-15'!J101</f>
        <v>0</v>
      </c>
      <c r="D6327" s="2" t="str">
        <f t="shared" si="97"/>
        <v>Error?</v>
      </c>
      <c r="E6327" s="2" t="s">
        <v>154</v>
      </c>
    </row>
    <row r="6328" spans="1:5">
      <c r="A6328">
        <v>6269</v>
      </c>
      <c r="B6328" s="924">
        <f>'Revenues 10-15'!C102</f>
        <v>0</v>
      </c>
      <c r="D6328" s="2" t="str">
        <f t="shared" si="97"/>
        <v>Error?</v>
      </c>
      <c r="E6328" s="2" t="s">
        <v>154</v>
      </c>
    </row>
    <row r="6329" spans="1:5">
      <c r="A6329">
        <v>6270</v>
      </c>
      <c r="B6329" s="924">
        <f>'Revenues 10-15'!D102</f>
        <v>0</v>
      </c>
      <c r="D6329" s="2" t="str">
        <f t="shared" si="97"/>
        <v>Error?</v>
      </c>
      <c r="E6329" s="2" t="s">
        <v>154</v>
      </c>
    </row>
    <row r="6330" spans="1:5">
      <c r="A6330">
        <v>6271</v>
      </c>
      <c r="B6330" s="924">
        <f>'Revenues 10-15'!E102</f>
        <v>0</v>
      </c>
      <c r="D6330" s="2" t="str">
        <f t="shared" si="97"/>
        <v>Error?</v>
      </c>
      <c r="E6330" s="2" t="s">
        <v>154</v>
      </c>
    </row>
    <row r="6331" spans="1:5">
      <c r="A6331">
        <v>6272</v>
      </c>
      <c r="B6331" s="924">
        <f>'Revenues 10-15'!F102</f>
        <v>0</v>
      </c>
      <c r="D6331" s="2" t="str">
        <f t="shared" si="97"/>
        <v>Error?</v>
      </c>
      <c r="E6331" s="2" t="s">
        <v>154</v>
      </c>
    </row>
    <row r="6332" spans="1:5">
      <c r="A6332">
        <v>6273</v>
      </c>
      <c r="B6332" s="924">
        <f>'Revenues 10-15'!G102</f>
        <v>0</v>
      </c>
      <c r="D6332" s="2" t="str">
        <f t="shared" si="97"/>
        <v>Error?</v>
      </c>
      <c r="E6332" s="2" t="s">
        <v>154</v>
      </c>
    </row>
    <row r="6333" spans="1:5">
      <c r="A6333">
        <v>6274</v>
      </c>
      <c r="B6333" s="924">
        <f>'Revenues 10-15'!H102</f>
        <v>0</v>
      </c>
      <c r="D6333" s="2" t="str">
        <f t="shared" ref="D6333:D6396" si="98">IF(ISBLANK(B6333),"OK",IF(A6333-B6333=0,"OK","Error?"))</f>
        <v>Error?</v>
      </c>
      <c r="E6333" s="2" t="s">
        <v>154</v>
      </c>
    </row>
    <row r="6334" spans="1:5">
      <c r="A6334">
        <v>6275</v>
      </c>
      <c r="B6334" s="924">
        <f>'Revenues 10-15'!I102</f>
        <v>0</v>
      </c>
      <c r="D6334" s="2" t="str">
        <f t="shared" si="98"/>
        <v>Error?</v>
      </c>
      <c r="E6334" s="2" t="s">
        <v>154</v>
      </c>
    </row>
    <row r="6335" spans="1:5">
      <c r="A6335">
        <v>6276</v>
      </c>
      <c r="B6335" s="924">
        <f>'Revenues 10-15'!J102</f>
        <v>0</v>
      </c>
      <c r="D6335" s="2" t="str">
        <f t="shared" si="98"/>
        <v>Error?</v>
      </c>
      <c r="E6335" s="2" t="s">
        <v>154</v>
      </c>
    </row>
    <row r="6336" spans="1:5">
      <c r="A6336">
        <v>6277</v>
      </c>
      <c r="B6336" s="924">
        <f>'Revenues 10-15'!K102</f>
        <v>0</v>
      </c>
      <c r="D6336" s="2" t="str">
        <f t="shared" si="98"/>
        <v>Error?</v>
      </c>
      <c r="E6336" s="2" t="s">
        <v>154</v>
      </c>
    </row>
    <row r="6337" spans="1:5">
      <c r="A6337">
        <v>6278</v>
      </c>
      <c r="B6337" s="924">
        <f>'Revenues 10-15'!C103</f>
        <v>12565</v>
      </c>
      <c r="D6337" s="2" t="str">
        <f t="shared" si="98"/>
        <v>Error?</v>
      </c>
      <c r="E6337" s="2" t="s">
        <v>154</v>
      </c>
    </row>
    <row r="6338" spans="1:5">
      <c r="A6338">
        <v>6279</v>
      </c>
      <c r="B6338" s="924">
        <f>'Revenues 10-15'!C104</f>
        <v>0</v>
      </c>
      <c r="D6338" s="2" t="str">
        <f t="shared" si="98"/>
        <v>Error?</v>
      </c>
      <c r="E6338" s="2" t="s">
        <v>154</v>
      </c>
    </row>
    <row r="6339" spans="1:5">
      <c r="A6339">
        <v>6280</v>
      </c>
      <c r="B6339" s="924">
        <f>'Revenues 10-15'!D104</f>
        <v>0</v>
      </c>
      <c r="D6339" s="2" t="str">
        <f t="shared" si="98"/>
        <v>Error?</v>
      </c>
      <c r="E6339" s="2" t="s">
        <v>154</v>
      </c>
    </row>
    <row r="6340" spans="1:5">
      <c r="A6340">
        <v>6281</v>
      </c>
      <c r="B6340" s="924">
        <f>'Revenues 10-15'!E104</f>
        <v>0</v>
      </c>
      <c r="D6340" s="2" t="str">
        <f t="shared" si="98"/>
        <v>Error?</v>
      </c>
      <c r="E6340" s="2" t="s">
        <v>154</v>
      </c>
    </row>
    <row r="6341" spans="1:5">
      <c r="A6341">
        <v>6282</v>
      </c>
      <c r="B6341" s="924">
        <f>'Revenues 10-15'!F104</f>
        <v>0</v>
      </c>
      <c r="D6341" s="2" t="str">
        <f t="shared" si="98"/>
        <v>Error?</v>
      </c>
      <c r="E6341" s="2" t="s">
        <v>154</v>
      </c>
    </row>
    <row r="6342" spans="1:5">
      <c r="A6342">
        <v>6283</v>
      </c>
      <c r="B6342" s="924">
        <f>'Revenues 10-15'!G104</f>
        <v>0</v>
      </c>
      <c r="D6342" s="2" t="str">
        <f t="shared" si="98"/>
        <v>Error?</v>
      </c>
      <c r="E6342" s="2" t="s">
        <v>154</v>
      </c>
    </row>
    <row r="6343" spans="1:5">
      <c r="A6343">
        <v>6284</v>
      </c>
      <c r="B6343" s="924">
        <f>'Revenues 10-15'!H104</f>
        <v>0</v>
      </c>
      <c r="D6343" s="2" t="str">
        <f t="shared" si="98"/>
        <v>Error?</v>
      </c>
      <c r="E6343" s="2" t="s">
        <v>154</v>
      </c>
    </row>
    <row r="6344" spans="1:5">
      <c r="A6344">
        <v>6285</v>
      </c>
      <c r="B6344" s="924">
        <f>'Revenues 10-15'!I104</f>
        <v>0</v>
      </c>
      <c r="D6344" s="2" t="str">
        <f t="shared" si="98"/>
        <v>Error?</v>
      </c>
      <c r="E6344" s="2" t="s">
        <v>154</v>
      </c>
    </row>
    <row r="6345" spans="1:5">
      <c r="A6345">
        <v>6286</v>
      </c>
      <c r="B6345" s="924">
        <f>'Revenues 10-15'!J104</f>
        <v>0</v>
      </c>
      <c r="D6345" s="2" t="str">
        <f t="shared" si="98"/>
        <v>Error?</v>
      </c>
      <c r="E6345" s="2" t="s">
        <v>154</v>
      </c>
    </row>
    <row r="6346" spans="1:5">
      <c r="A6346">
        <v>6287</v>
      </c>
      <c r="B6346" s="924">
        <f>'Revenues 10-15'!K104</f>
        <v>0</v>
      </c>
      <c r="D6346" s="2" t="str">
        <f t="shared" si="98"/>
        <v>Error?</v>
      </c>
      <c r="E6346" s="2" t="s">
        <v>154</v>
      </c>
    </row>
    <row r="6347" spans="1:5">
      <c r="A6347">
        <v>6288</v>
      </c>
      <c r="B6347" s="924">
        <f>'Revenues 10-15'!G106</f>
        <v>0</v>
      </c>
      <c r="D6347" s="2" t="str">
        <f t="shared" si="98"/>
        <v>Error?</v>
      </c>
      <c r="E6347" s="2" t="s">
        <v>154</v>
      </c>
    </row>
    <row r="6348" spans="1:5">
      <c r="A6348">
        <v>6289</v>
      </c>
      <c r="B6348" s="924">
        <f>'Revenues 10-15'!J109</f>
        <v>0</v>
      </c>
      <c r="D6348" s="2" t="str">
        <f t="shared" si="98"/>
        <v>Error?</v>
      </c>
      <c r="E6348" s="2" t="s">
        <v>154</v>
      </c>
    </row>
    <row r="6349" spans="1:5">
      <c r="A6349">
        <v>6290</v>
      </c>
      <c r="B6349" s="924">
        <f>'Revenues 10-15'!J110</f>
        <v>0</v>
      </c>
      <c r="D6349" s="2" t="str">
        <f t="shared" si="98"/>
        <v>Error?</v>
      </c>
      <c r="E6349" s="2" t="s">
        <v>154</v>
      </c>
    </row>
    <row r="6350" spans="1:5">
      <c r="A6350">
        <v>6291</v>
      </c>
      <c r="B6350" s="924">
        <f>'Revenues 10-15'!J111</f>
        <v>387380</v>
      </c>
      <c r="D6350" s="2" t="str">
        <f t="shared" si="98"/>
        <v>Error?</v>
      </c>
      <c r="E6350" s="2" t="s">
        <v>154</v>
      </c>
    </row>
    <row r="6351" spans="1:5">
      <c r="A6351">
        <v>6292</v>
      </c>
      <c r="B6351" s="924">
        <f>'Revenues 10-15'!J120</f>
        <v>0</v>
      </c>
      <c r="D6351" s="2" t="str">
        <f t="shared" si="98"/>
        <v>Error?</v>
      </c>
      <c r="E6351" s="2" t="s">
        <v>154</v>
      </c>
    </row>
    <row r="6352" spans="1:5">
      <c r="A6352" s="5">
        <v>6293</v>
      </c>
      <c r="B6352" s="924"/>
      <c r="D6352" s="2" t="str">
        <f t="shared" si="98"/>
        <v>OK</v>
      </c>
      <c r="E6352" s="2" t="s">
        <v>154</v>
      </c>
    </row>
    <row r="6353" spans="1:5">
      <c r="A6353">
        <v>6294</v>
      </c>
      <c r="B6353" s="924">
        <f>'Revenues 10-15'!J121</f>
        <v>0</v>
      </c>
      <c r="D6353" s="2" t="str">
        <f t="shared" si="98"/>
        <v>Error?</v>
      </c>
      <c r="E6353" s="2" t="s">
        <v>154</v>
      </c>
    </row>
    <row r="6354" spans="1:5">
      <c r="A6354">
        <v>6295</v>
      </c>
      <c r="B6354" s="924">
        <f>'Revenues 10-15'!J123</f>
        <v>0</v>
      </c>
      <c r="D6354" s="2" t="str">
        <f t="shared" si="98"/>
        <v>Error?</v>
      </c>
      <c r="E6354" s="2" t="s">
        <v>154</v>
      </c>
    </row>
    <row r="6355" spans="1:5">
      <c r="A6355">
        <v>6296</v>
      </c>
      <c r="B6355" s="924">
        <f>'Revenues 10-15'!J124</f>
        <v>0</v>
      </c>
      <c r="D6355" s="2" t="str">
        <f t="shared" si="98"/>
        <v>Error?</v>
      </c>
      <c r="E6355" s="2" t="s">
        <v>154</v>
      </c>
    </row>
    <row r="6356" spans="1:5">
      <c r="A6356">
        <v>6297</v>
      </c>
      <c r="B6356" s="924">
        <f>'Revenues 10-15'!G137</f>
        <v>0</v>
      </c>
      <c r="D6356" s="2" t="str">
        <f t="shared" si="98"/>
        <v>Error?</v>
      </c>
      <c r="E6356" s="2" t="s">
        <v>154</v>
      </c>
    </row>
    <row r="6357" spans="1:5">
      <c r="A6357">
        <v>6298</v>
      </c>
      <c r="B6357" s="924">
        <f>'Revenues 10-15'!C139</f>
        <v>0</v>
      </c>
      <c r="D6357" s="2" t="str">
        <f t="shared" si="98"/>
        <v>Error?</v>
      </c>
      <c r="E6357" s="2" t="s">
        <v>154</v>
      </c>
    </row>
    <row r="6358" spans="1:5">
      <c r="A6358">
        <v>6299</v>
      </c>
      <c r="B6358" s="924">
        <f>'Revenues 10-15'!D139</f>
        <v>0</v>
      </c>
      <c r="D6358" s="2" t="str">
        <f t="shared" si="98"/>
        <v>Error?</v>
      </c>
      <c r="E6358" s="2" t="s">
        <v>154</v>
      </c>
    </row>
    <row r="6359" spans="1:5">
      <c r="A6359">
        <v>6300</v>
      </c>
      <c r="B6359" s="924">
        <f>'Revenues 10-15'!G139</f>
        <v>0</v>
      </c>
      <c r="D6359" s="2" t="str">
        <f t="shared" si="98"/>
        <v>Error?</v>
      </c>
      <c r="E6359" s="2" t="s">
        <v>154</v>
      </c>
    </row>
    <row r="6360" spans="1:5">
      <c r="A6360">
        <v>6301</v>
      </c>
      <c r="B6360" s="924">
        <f>'Revenues 10-15'!C140</f>
        <v>0</v>
      </c>
      <c r="D6360" s="2" t="str">
        <f t="shared" si="98"/>
        <v>Error?</v>
      </c>
      <c r="E6360" s="2" t="s">
        <v>154</v>
      </c>
    </row>
    <row r="6361" spans="1:5">
      <c r="A6361">
        <v>6302</v>
      </c>
      <c r="B6361" s="924">
        <f>'Revenues 10-15'!D140</f>
        <v>0</v>
      </c>
      <c r="D6361" s="2" t="str">
        <f t="shared" si="98"/>
        <v>Error?</v>
      </c>
      <c r="E6361" s="2" t="s">
        <v>154</v>
      </c>
    </row>
    <row r="6362" spans="1:5">
      <c r="A6362">
        <v>6303</v>
      </c>
      <c r="B6362" s="924">
        <f>'Revenues 10-15'!G140</f>
        <v>0</v>
      </c>
      <c r="D6362" s="2" t="str">
        <f t="shared" si="98"/>
        <v>Error?</v>
      </c>
      <c r="E6362" s="2" t="s">
        <v>154</v>
      </c>
    </row>
    <row r="6363" spans="1:5">
      <c r="A6363">
        <v>6304</v>
      </c>
      <c r="B6363" s="924">
        <f>'Revenues 10-15'!C141</f>
        <v>0</v>
      </c>
      <c r="D6363" s="2" t="str">
        <f t="shared" si="98"/>
        <v>Error?</v>
      </c>
      <c r="E6363" s="2" t="s">
        <v>154</v>
      </c>
    </row>
    <row r="6364" spans="1:5">
      <c r="A6364">
        <v>6305</v>
      </c>
      <c r="B6364" s="924">
        <f>'Revenues 10-15'!D141</f>
        <v>0</v>
      </c>
      <c r="D6364" s="2" t="str">
        <f t="shared" si="98"/>
        <v>Error?</v>
      </c>
      <c r="E6364" s="2" t="s">
        <v>154</v>
      </c>
    </row>
    <row r="6365" spans="1:5">
      <c r="A6365">
        <v>6306</v>
      </c>
      <c r="B6365" s="924">
        <f>'Revenues 10-15'!G141</f>
        <v>0</v>
      </c>
      <c r="D6365" s="2" t="str">
        <f t="shared" si="98"/>
        <v>Error?</v>
      </c>
      <c r="E6365" s="2" t="s">
        <v>154</v>
      </c>
    </row>
    <row r="6366" spans="1:5">
      <c r="A6366">
        <v>6307</v>
      </c>
      <c r="B6366" s="924">
        <f>'Revenues 10-15'!E151</f>
        <v>0</v>
      </c>
      <c r="D6366" s="2" t="str">
        <f t="shared" si="98"/>
        <v>Error?</v>
      </c>
      <c r="E6366" s="2" t="s">
        <v>154</v>
      </c>
    </row>
    <row r="6367" spans="1:5">
      <c r="A6367">
        <v>6308</v>
      </c>
      <c r="B6367" s="924">
        <f>'Revenues 10-15'!F151</f>
        <v>0</v>
      </c>
      <c r="D6367" s="2" t="str">
        <f t="shared" si="98"/>
        <v>Error?</v>
      </c>
      <c r="E6367" s="2" t="s">
        <v>154</v>
      </c>
    </row>
    <row r="6368" spans="1:5">
      <c r="A6368">
        <v>6309</v>
      </c>
      <c r="B6368" s="924">
        <f>'Revenues 10-15'!G151</f>
        <v>0</v>
      </c>
      <c r="D6368" s="2" t="str">
        <f t="shared" si="98"/>
        <v>Error?</v>
      </c>
      <c r="E6368" s="2" t="s">
        <v>154</v>
      </c>
    </row>
    <row r="6369" spans="1:6">
      <c r="A6369">
        <v>6310</v>
      </c>
      <c r="B6369" s="924">
        <f>'Revenues 10-15'!H151</f>
        <v>0</v>
      </c>
      <c r="D6369" s="2" t="str">
        <f t="shared" si="98"/>
        <v>Error?</v>
      </c>
      <c r="E6369" s="2" t="s">
        <v>154</v>
      </c>
    </row>
    <row r="6370" spans="1:6">
      <c r="A6370">
        <v>6311</v>
      </c>
      <c r="B6370" s="924">
        <f>'Revenues 10-15'!I151</f>
        <v>0</v>
      </c>
      <c r="D6370" s="2" t="str">
        <f t="shared" si="98"/>
        <v>Error?</v>
      </c>
      <c r="E6370" s="2" t="s">
        <v>154</v>
      </c>
    </row>
    <row r="6371" spans="1:6">
      <c r="A6371">
        <v>6312</v>
      </c>
      <c r="B6371" s="924">
        <f>'Revenues 10-15'!J151</f>
        <v>0</v>
      </c>
      <c r="D6371" s="2" t="str">
        <f t="shared" si="98"/>
        <v>Error?</v>
      </c>
      <c r="E6371" s="2" t="s">
        <v>154</v>
      </c>
    </row>
    <row r="6372" spans="1:6">
      <c r="A6372">
        <v>6313</v>
      </c>
      <c r="B6372" s="924">
        <f>'Revenues 10-15'!K151</f>
        <v>0</v>
      </c>
      <c r="D6372" s="2" t="str">
        <f t="shared" si="98"/>
        <v>Error?</v>
      </c>
      <c r="E6372" s="2" t="s">
        <v>154</v>
      </c>
    </row>
    <row r="6373" spans="1:6">
      <c r="A6373">
        <v>6314</v>
      </c>
      <c r="B6373" s="924">
        <f>'Revenues 10-15'!E152</f>
        <v>0</v>
      </c>
      <c r="D6373" s="2" t="str">
        <f t="shared" si="98"/>
        <v>Error?</v>
      </c>
      <c r="E6373" s="2" t="s">
        <v>154</v>
      </c>
    </row>
    <row r="6374" spans="1:6">
      <c r="A6374">
        <v>6315</v>
      </c>
      <c r="B6374" s="924">
        <f>'Revenues 10-15'!H152</f>
        <v>0</v>
      </c>
      <c r="D6374" s="2" t="str">
        <f t="shared" si="98"/>
        <v>Error?</v>
      </c>
      <c r="E6374" s="2" t="s">
        <v>154</v>
      </c>
    </row>
    <row r="6375" spans="1:6">
      <c r="A6375">
        <v>6316</v>
      </c>
      <c r="B6375" s="924">
        <f>'Revenues 10-15'!I152</f>
        <v>0</v>
      </c>
      <c r="D6375" s="2" t="str">
        <f t="shared" si="98"/>
        <v>Error?</v>
      </c>
      <c r="E6375" s="2" t="s">
        <v>154</v>
      </c>
    </row>
    <row r="6376" spans="1:6">
      <c r="A6376">
        <v>6317</v>
      </c>
      <c r="B6376" s="924">
        <f>'Revenues 10-15'!J152</f>
        <v>0</v>
      </c>
      <c r="D6376" s="2" t="str">
        <f t="shared" si="98"/>
        <v>Error?</v>
      </c>
      <c r="E6376" s="2" t="s">
        <v>154</v>
      </c>
    </row>
    <row r="6377" spans="1:6">
      <c r="A6377">
        <v>6318</v>
      </c>
      <c r="B6377" s="924">
        <f>'Revenues 10-15'!K152</f>
        <v>0</v>
      </c>
      <c r="D6377" s="2" t="str">
        <f t="shared" si="98"/>
        <v>Error?</v>
      </c>
      <c r="E6377" s="2" t="s">
        <v>154</v>
      </c>
    </row>
    <row r="6378" spans="1:6">
      <c r="A6378">
        <v>6319</v>
      </c>
      <c r="B6378" s="924">
        <f>'Revenues 10-15'!G154</f>
        <v>0</v>
      </c>
      <c r="D6378" s="2" t="str">
        <f t="shared" si="98"/>
        <v>Error?</v>
      </c>
      <c r="E6378" s="2" t="s">
        <v>154</v>
      </c>
    </row>
    <row r="6379" spans="1:6">
      <c r="A6379">
        <v>6320</v>
      </c>
      <c r="B6379" s="924">
        <f>'Revenues 10-15'!G155</f>
        <v>0</v>
      </c>
      <c r="D6379" s="2" t="str">
        <f t="shared" si="98"/>
        <v>Error?</v>
      </c>
      <c r="E6379" s="2" t="s">
        <v>154</v>
      </c>
    </row>
    <row r="6380" spans="1:6">
      <c r="A6380" s="5">
        <v>6321</v>
      </c>
      <c r="B6380" s="924"/>
      <c r="D6380" s="2" t="str">
        <f t="shared" si="98"/>
        <v>OK</v>
      </c>
      <c r="E6380" s="2" t="s">
        <v>154</v>
      </c>
    </row>
    <row r="6381" spans="1:6">
      <c r="A6381" s="5">
        <v>6322</v>
      </c>
      <c r="B6381" s="924"/>
      <c r="D6381" s="2" t="str">
        <f t="shared" si="98"/>
        <v>OK</v>
      </c>
      <c r="E6381" s="2" t="s">
        <v>154</v>
      </c>
    </row>
    <row r="6382" spans="1:6">
      <c r="A6382" s="5">
        <v>6323</v>
      </c>
      <c r="B6382" s="924"/>
      <c r="D6382" s="2" t="str">
        <f t="shared" si="98"/>
        <v>OK</v>
      </c>
      <c r="E6382" s="2" t="s">
        <v>154</v>
      </c>
      <c r="F6382" s="1" t="s">
        <v>1396</v>
      </c>
    </row>
    <row r="6383" spans="1:6">
      <c r="A6383" s="5">
        <v>6324</v>
      </c>
      <c r="B6383" s="924"/>
      <c r="D6383" s="2" t="str">
        <f t="shared" si="98"/>
        <v>OK</v>
      </c>
      <c r="E6383" s="2" t="s">
        <v>154</v>
      </c>
      <c r="F6383" s="1" t="s">
        <v>1396</v>
      </c>
    </row>
    <row r="6384" spans="1:6">
      <c r="A6384" s="5">
        <v>6325</v>
      </c>
      <c r="B6384" s="924"/>
      <c r="D6384" s="2" t="str">
        <f t="shared" si="98"/>
        <v>OK</v>
      </c>
      <c r="E6384" s="2" t="s">
        <v>154</v>
      </c>
      <c r="F6384" s="1" t="s">
        <v>1396</v>
      </c>
    </row>
    <row r="6385" spans="1:6">
      <c r="A6385" s="5">
        <v>6326</v>
      </c>
      <c r="B6385" s="924"/>
      <c r="D6385" s="2" t="str">
        <f t="shared" si="98"/>
        <v>OK</v>
      </c>
      <c r="E6385" s="2" t="s">
        <v>154</v>
      </c>
      <c r="F6385" s="1" t="s">
        <v>1396</v>
      </c>
    </row>
    <row r="6386" spans="1:6">
      <c r="A6386">
        <v>6327</v>
      </c>
      <c r="B6386" s="924">
        <f>'Revenues 10-15'!C165</f>
        <v>0</v>
      </c>
      <c r="D6386" s="2" t="str">
        <f t="shared" si="98"/>
        <v>Error?</v>
      </c>
      <c r="E6386" s="2" t="s">
        <v>154</v>
      </c>
      <c r="F6386" s="1" t="s">
        <v>1396</v>
      </c>
    </row>
    <row r="6387" spans="1:6">
      <c r="A6387">
        <v>6328</v>
      </c>
      <c r="B6387" s="924">
        <f>'Revenues 10-15'!D165</f>
        <v>0</v>
      </c>
      <c r="D6387" s="2" t="str">
        <f t="shared" si="98"/>
        <v>Error?</v>
      </c>
      <c r="E6387" s="2" t="s">
        <v>154</v>
      </c>
      <c r="F6387" s="1" t="s">
        <v>1396</v>
      </c>
    </row>
    <row r="6388" spans="1:6">
      <c r="A6388">
        <v>6329</v>
      </c>
      <c r="B6388" s="924">
        <f>'Revenues 10-15'!E165</f>
        <v>0</v>
      </c>
      <c r="D6388" s="2" t="str">
        <f t="shared" si="98"/>
        <v>Error?</v>
      </c>
      <c r="E6388" s="2" t="s">
        <v>154</v>
      </c>
    </row>
    <row r="6389" spans="1:6">
      <c r="A6389">
        <v>6330</v>
      </c>
      <c r="B6389" s="924">
        <f>'Revenues 10-15'!F165</f>
        <v>0</v>
      </c>
      <c r="D6389" s="2" t="str">
        <f t="shared" si="98"/>
        <v>Error?</v>
      </c>
      <c r="E6389" s="2" t="s">
        <v>154</v>
      </c>
    </row>
    <row r="6390" spans="1:6">
      <c r="A6390">
        <v>6331</v>
      </c>
      <c r="B6390" s="924">
        <f>'Revenues 10-15'!G165</f>
        <v>0</v>
      </c>
      <c r="D6390" s="2" t="str">
        <f t="shared" si="98"/>
        <v>Error?</v>
      </c>
      <c r="E6390" s="2" t="s">
        <v>154</v>
      </c>
    </row>
    <row r="6391" spans="1:6">
      <c r="A6391">
        <v>6332</v>
      </c>
      <c r="B6391" s="924">
        <f>'Revenues 10-15'!H165</f>
        <v>0</v>
      </c>
      <c r="D6391" s="2" t="str">
        <f t="shared" si="98"/>
        <v>Error?</v>
      </c>
      <c r="E6391" s="2" t="s">
        <v>154</v>
      </c>
    </row>
    <row r="6392" spans="1:6">
      <c r="A6392">
        <v>6333</v>
      </c>
      <c r="B6392" s="924">
        <f>'Revenues 10-15'!K165</f>
        <v>0</v>
      </c>
      <c r="D6392" s="2" t="str">
        <f t="shared" si="98"/>
        <v>Error?</v>
      </c>
      <c r="E6392" s="2" t="s">
        <v>154</v>
      </c>
    </row>
    <row r="6393" spans="1:6">
      <c r="A6393">
        <v>6334</v>
      </c>
      <c r="B6393" s="924">
        <f>'Revenues 10-15'!J170</f>
        <v>0</v>
      </c>
      <c r="D6393" s="2" t="str">
        <f t="shared" si="98"/>
        <v>Error?</v>
      </c>
      <c r="E6393" s="2" t="s">
        <v>154</v>
      </c>
    </row>
    <row r="6394" spans="1:6">
      <c r="A6394">
        <v>6335</v>
      </c>
      <c r="B6394" s="924">
        <f>'Revenues 10-15'!J171</f>
        <v>0</v>
      </c>
      <c r="D6394" s="2" t="str">
        <f t="shared" si="98"/>
        <v>Error?</v>
      </c>
      <c r="E6394" s="2" t="s">
        <v>154</v>
      </c>
    </row>
    <row r="6395" spans="1:6">
      <c r="A6395">
        <v>6336</v>
      </c>
      <c r="B6395" s="924">
        <f>'Revenues 10-15'!J172</f>
        <v>0</v>
      </c>
      <c r="D6395" s="2" t="str">
        <f t="shared" si="98"/>
        <v>Error?</v>
      </c>
      <c r="E6395" s="2" t="s">
        <v>154</v>
      </c>
    </row>
    <row r="6396" spans="1:6">
      <c r="A6396">
        <v>6337</v>
      </c>
      <c r="B6396" s="924">
        <f>'Revenues 10-15'!J175</f>
        <v>0</v>
      </c>
      <c r="D6396" s="2" t="str">
        <f t="shared" si="98"/>
        <v>Error?</v>
      </c>
      <c r="E6396" s="2" t="s">
        <v>154</v>
      </c>
    </row>
    <row r="6397" spans="1:6">
      <c r="A6397">
        <v>6338</v>
      </c>
      <c r="B6397" s="924">
        <f>'Revenues 10-15'!J176</f>
        <v>0</v>
      </c>
      <c r="D6397" s="2" t="str">
        <f t="shared" ref="D6397:D6460" si="99">IF(ISBLANK(B6397),"OK",IF(A6397-B6397=0,"OK","Error?"))</f>
        <v>Error?</v>
      </c>
      <c r="E6397" s="2" t="s">
        <v>154</v>
      </c>
    </row>
    <row r="6398" spans="1:6">
      <c r="A6398">
        <v>6339</v>
      </c>
      <c r="B6398" s="924">
        <f>'Revenues 10-15'!J177</f>
        <v>0</v>
      </c>
      <c r="D6398" s="2" t="str">
        <f t="shared" si="99"/>
        <v>Error?</v>
      </c>
      <c r="E6398" s="2" t="s">
        <v>154</v>
      </c>
    </row>
    <row r="6399" spans="1:6">
      <c r="A6399">
        <v>6340</v>
      </c>
      <c r="B6399" s="924">
        <f>'Revenues 10-15'!C192</f>
        <v>0</v>
      </c>
      <c r="D6399" s="2" t="str">
        <f t="shared" si="99"/>
        <v>Error?</v>
      </c>
      <c r="E6399" s="2" t="s">
        <v>154</v>
      </c>
    </row>
    <row r="6400" spans="1:6">
      <c r="A6400">
        <v>6341</v>
      </c>
      <c r="B6400" s="924">
        <f>'Revenues 10-15'!G192</f>
        <v>0</v>
      </c>
      <c r="D6400" s="2" t="str">
        <f t="shared" si="99"/>
        <v>Error?</v>
      </c>
      <c r="E6400" s="2" t="s">
        <v>154</v>
      </c>
    </row>
    <row r="6401" spans="1:6">
      <c r="A6401">
        <v>6342</v>
      </c>
      <c r="B6401" s="924">
        <f>'Revenues 10-15'!G193</f>
        <v>0</v>
      </c>
      <c r="D6401" s="2" t="str">
        <f t="shared" si="99"/>
        <v>Error?</v>
      </c>
      <c r="E6401" s="2" t="s">
        <v>154</v>
      </c>
    </row>
    <row r="6402" spans="1:6">
      <c r="A6402">
        <v>6343</v>
      </c>
      <c r="B6402" s="924">
        <f>'Revenues 10-15'!G194</f>
        <v>0</v>
      </c>
      <c r="D6402" s="2" t="str">
        <f t="shared" si="99"/>
        <v>Error?</v>
      </c>
      <c r="E6402" s="2" t="s">
        <v>154</v>
      </c>
    </row>
    <row r="6403" spans="1:6">
      <c r="A6403">
        <v>6344</v>
      </c>
      <c r="B6403" s="924">
        <f>'Revenues 10-15'!G195</f>
        <v>0</v>
      </c>
      <c r="D6403" s="2" t="str">
        <f t="shared" si="99"/>
        <v>Error?</v>
      </c>
      <c r="E6403" s="2" t="s">
        <v>154</v>
      </c>
    </row>
    <row r="6404" spans="1:6">
      <c r="A6404">
        <v>6345</v>
      </c>
      <c r="B6404" s="924">
        <f>'Revenues 10-15'!G196</f>
        <v>0</v>
      </c>
      <c r="D6404" s="2" t="str">
        <f t="shared" si="99"/>
        <v>Error?</v>
      </c>
      <c r="E6404" s="2" t="s">
        <v>154</v>
      </c>
    </row>
    <row r="6405" spans="1:6">
      <c r="A6405">
        <v>6346</v>
      </c>
      <c r="B6405" s="924">
        <f>'Revenues 10-15'!G197</f>
        <v>0</v>
      </c>
      <c r="D6405" s="2" t="str">
        <f t="shared" si="99"/>
        <v>Error?</v>
      </c>
      <c r="E6405" s="2" t="s">
        <v>154</v>
      </c>
    </row>
    <row r="6406" spans="1:6">
      <c r="A6406">
        <v>6347</v>
      </c>
      <c r="B6406" s="924">
        <f>'Revenues 10-15'!G199</f>
        <v>0</v>
      </c>
      <c r="D6406" s="2" t="str">
        <f t="shared" si="99"/>
        <v>Error?</v>
      </c>
      <c r="E6406" s="2" t="s">
        <v>154</v>
      </c>
    </row>
    <row r="6407" spans="1:6">
      <c r="A6407">
        <v>6348</v>
      </c>
      <c r="B6407" s="924">
        <f>'Revenues 10-15'!G200</f>
        <v>0</v>
      </c>
      <c r="D6407" s="2" t="str">
        <f t="shared" si="99"/>
        <v>Error?</v>
      </c>
      <c r="E6407" s="2" t="s">
        <v>154</v>
      </c>
    </row>
    <row r="6408" spans="1:6">
      <c r="A6408" s="5">
        <v>6349</v>
      </c>
      <c r="B6408" s="924"/>
      <c r="D6408" s="2" t="str">
        <f t="shared" si="99"/>
        <v>OK</v>
      </c>
      <c r="E6408" s="2" t="s">
        <v>154</v>
      </c>
    </row>
    <row r="6409" spans="1:6">
      <c r="A6409" s="5">
        <v>6350</v>
      </c>
      <c r="B6409" s="924"/>
      <c r="D6409" s="2" t="str">
        <f t="shared" si="99"/>
        <v>OK</v>
      </c>
      <c r="E6409" s="2" t="s">
        <v>154</v>
      </c>
    </row>
    <row r="6410" spans="1:6">
      <c r="A6410" s="5">
        <v>6351</v>
      </c>
      <c r="B6410" s="924"/>
      <c r="D6410" s="2" t="str">
        <f t="shared" si="99"/>
        <v>OK</v>
      </c>
      <c r="E6410" s="2" t="s">
        <v>154</v>
      </c>
      <c r="F6410" s="1" t="s">
        <v>1396</v>
      </c>
    </row>
    <row r="6411" spans="1:6">
      <c r="A6411" s="5">
        <v>6352</v>
      </c>
      <c r="B6411" s="924"/>
      <c r="D6411" s="2" t="str">
        <f t="shared" si="99"/>
        <v>OK</v>
      </c>
      <c r="E6411" s="2" t="s">
        <v>154</v>
      </c>
      <c r="F6411" s="1" t="s">
        <v>1396</v>
      </c>
    </row>
    <row r="6412" spans="1:6">
      <c r="A6412">
        <v>6353</v>
      </c>
      <c r="B6412" s="924">
        <f>'Cap Outlay Deprec 36'!C3</f>
        <v>0</v>
      </c>
      <c r="D6412" s="2" t="str">
        <f t="shared" si="99"/>
        <v>Error?</v>
      </c>
      <c r="E6412" s="2" t="s">
        <v>154</v>
      </c>
      <c r="F6412" s="1" t="s">
        <v>1396</v>
      </c>
    </row>
    <row r="6413" spans="1:6">
      <c r="A6413">
        <v>6354</v>
      </c>
      <c r="B6413" s="924">
        <f>'Cap Outlay Deprec 36'!D3</f>
        <v>0</v>
      </c>
      <c r="D6413" s="2" t="str">
        <f t="shared" si="99"/>
        <v>Error?</v>
      </c>
      <c r="E6413" s="2" t="s">
        <v>154</v>
      </c>
      <c r="F6413" s="1" t="s">
        <v>1396</v>
      </c>
    </row>
    <row r="6414" spans="1:6">
      <c r="A6414" s="5">
        <v>6355</v>
      </c>
      <c r="B6414" s="924"/>
      <c r="D6414" s="2" t="str">
        <f t="shared" si="99"/>
        <v>OK</v>
      </c>
      <c r="E6414" s="4" t="s">
        <v>1431</v>
      </c>
    </row>
    <row r="6415" spans="1:6">
      <c r="A6415" s="5">
        <v>6356</v>
      </c>
      <c r="B6415" s="924"/>
      <c r="D6415" s="2" t="str">
        <f t="shared" si="99"/>
        <v>OK</v>
      </c>
      <c r="E6415" s="4" t="s">
        <v>1431</v>
      </c>
    </row>
    <row r="6416" spans="1:6">
      <c r="A6416" s="5">
        <v>6357</v>
      </c>
      <c r="B6416" s="924"/>
      <c r="C6416" s="4"/>
      <c r="D6416" s="2" t="str">
        <f t="shared" si="99"/>
        <v>OK</v>
      </c>
      <c r="E6416" s="4" t="s">
        <v>1431</v>
      </c>
    </row>
    <row r="6417" spans="1:5">
      <c r="A6417" s="5">
        <v>6358</v>
      </c>
      <c r="B6417" s="924"/>
      <c r="D6417" s="2" t="str">
        <f t="shared" si="99"/>
        <v>OK</v>
      </c>
      <c r="E6417" s="4" t="s">
        <v>1431</v>
      </c>
    </row>
    <row r="6418" spans="1:5">
      <c r="A6418" s="5">
        <v>6359</v>
      </c>
      <c r="B6418" s="924"/>
      <c r="D6418" s="2" t="str">
        <f t="shared" si="99"/>
        <v>OK</v>
      </c>
      <c r="E6418" s="4" t="s">
        <v>1431</v>
      </c>
    </row>
    <row r="6419" spans="1:5">
      <c r="A6419" s="5">
        <v>6360</v>
      </c>
      <c r="B6419" s="924"/>
      <c r="D6419" s="2" t="str">
        <f t="shared" si="99"/>
        <v>OK</v>
      </c>
      <c r="E6419" s="4" t="s">
        <v>1431</v>
      </c>
    </row>
    <row r="6420" spans="1:5">
      <c r="A6420" s="5">
        <v>6361</v>
      </c>
      <c r="B6420" s="924"/>
      <c r="D6420" s="2" t="str">
        <f t="shared" si="99"/>
        <v>OK</v>
      </c>
      <c r="E6420" s="4" t="s">
        <v>1431</v>
      </c>
    </row>
    <row r="6421" spans="1:5">
      <c r="A6421" s="5">
        <v>6362</v>
      </c>
      <c r="B6421" s="924"/>
      <c r="D6421" s="2" t="str">
        <f t="shared" si="99"/>
        <v>OK</v>
      </c>
      <c r="E6421" s="4" t="s">
        <v>1431</v>
      </c>
    </row>
    <row r="6422" spans="1:5">
      <c r="A6422" s="5">
        <v>6363</v>
      </c>
      <c r="B6422" s="924"/>
      <c r="D6422" s="2" t="str">
        <f t="shared" si="99"/>
        <v>OK</v>
      </c>
      <c r="E6422" s="4" t="s">
        <v>1431</v>
      </c>
    </row>
    <row r="6423" spans="1:5">
      <c r="A6423" s="5">
        <v>6364</v>
      </c>
      <c r="B6423" s="924"/>
      <c r="D6423" s="2" t="str">
        <f t="shared" si="99"/>
        <v>OK</v>
      </c>
      <c r="E6423" s="4" t="s">
        <v>1431</v>
      </c>
    </row>
    <row r="6424" spans="1:5">
      <c r="A6424" s="5">
        <v>6365</v>
      </c>
      <c r="B6424" s="924"/>
      <c r="D6424" s="2" t="str">
        <f t="shared" si="99"/>
        <v>OK</v>
      </c>
      <c r="E6424" s="4" t="s">
        <v>1431</v>
      </c>
    </row>
    <row r="6425" spans="1:5">
      <c r="A6425" s="5">
        <v>6366</v>
      </c>
      <c r="B6425" s="924"/>
      <c r="D6425" s="2" t="str">
        <f t="shared" si="99"/>
        <v>OK</v>
      </c>
      <c r="E6425" s="4" t="s">
        <v>1431</v>
      </c>
    </row>
    <row r="6426" spans="1:5">
      <c r="A6426" s="5">
        <v>6367</v>
      </c>
      <c r="B6426" s="924"/>
      <c r="D6426" s="2" t="str">
        <f t="shared" si="99"/>
        <v>OK</v>
      </c>
      <c r="E6426" s="4" t="s">
        <v>1431</v>
      </c>
    </row>
    <row r="6427" spans="1:5">
      <c r="A6427" s="5">
        <v>6368</v>
      </c>
      <c r="B6427" s="924"/>
      <c r="D6427" s="2" t="str">
        <f t="shared" si="99"/>
        <v>OK</v>
      </c>
      <c r="E6427" s="4" t="s">
        <v>1431</v>
      </c>
    </row>
    <row r="6428" spans="1:5">
      <c r="A6428" s="5">
        <v>6369</v>
      </c>
      <c r="B6428" s="924"/>
      <c r="D6428" s="2" t="str">
        <f t="shared" si="99"/>
        <v>OK</v>
      </c>
      <c r="E6428" s="4" t="s">
        <v>1431</v>
      </c>
    </row>
    <row r="6429" spans="1:5">
      <c r="A6429" s="5">
        <v>6370</v>
      </c>
      <c r="B6429" s="924"/>
      <c r="D6429" s="2" t="str">
        <f t="shared" si="99"/>
        <v>OK</v>
      </c>
      <c r="E6429" s="4" t="s">
        <v>1431</v>
      </c>
    </row>
    <row r="6430" spans="1:5">
      <c r="A6430" s="5">
        <v>6371</v>
      </c>
      <c r="B6430" s="924"/>
      <c r="D6430" s="2" t="str">
        <f t="shared" si="99"/>
        <v>OK</v>
      </c>
      <c r="E6430" s="4" t="s">
        <v>1431</v>
      </c>
    </row>
    <row r="6431" spans="1:5">
      <c r="A6431" s="5">
        <v>6372</v>
      </c>
      <c r="B6431" s="924"/>
      <c r="D6431" s="2" t="str">
        <f t="shared" si="99"/>
        <v>OK</v>
      </c>
      <c r="E6431" s="4" t="s">
        <v>1431</v>
      </c>
    </row>
    <row r="6432" spans="1:5">
      <c r="A6432" s="5">
        <v>6373</v>
      </c>
      <c r="B6432" s="924"/>
      <c r="D6432" s="2" t="str">
        <f t="shared" si="99"/>
        <v>OK</v>
      </c>
      <c r="E6432" s="4" t="s">
        <v>1431</v>
      </c>
    </row>
    <row r="6433" spans="1:5">
      <c r="A6433" s="5">
        <v>6374</v>
      </c>
      <c r="B6433" s="924"/>
      <c r="D6433" s="2" t="str">
        <f t="shared" si="99"/>
        <v>OK</v>
      </c>
      <c r="E6433" s="4" t="s">
        <v>1431</v>
      </c>
    </row>
    <row r="6434" spans="1:5">
      <c r="A6434" s="5">
        <v>6375</v>
      </c>
      <c r="B6434" s="924"/>
      <c r="D6434" s="2" t="str">
        <f t="shared" si="99"/>
        <v>OK</v>
      </c>
      <c r="E6434" s="4" t="s">
        <v>1431</v>
      </c>
    </row>
    <row r="6435" spans="1:5">
      <c r="A6435" s="5">
        <v>6376</v>
      </c>
      <c r="B6435" s="924"/>
      <c r="D6435" s="2" t="str">
        <f t="shared" si="99"/>
        <v>OK</v>
      </c>
      <c r="E6435" s="4" t="s">
        <v>1431</v>
      </c>
    </row>
    <row r="6436" spans="1:5">
      <c r="A6436" s="5">
        <v>6377</v>
      </c>
      <c r="B6436" s="924"/>
      <c r="D6436" s="2" t="str">
        <f t="shared" si="99"/>
        <v>OK</v>
      </c>
      <c r="E6436" s="4" t="s">
        <v>1431</v>
      </c>
    </row>
    <row r="6437" spans="1:5">
      <c r="A6437" s="5">
        <v>6378</v>
      </c>
      <c r="B6437" s="924"/>
      <c r="D6437" s="2" t="str">
        <f t="shared" si="99"/>
        <v>OK</v>
      </c>
      <c r="E6437" s="4" t="s">
        <v>1431</v>
      </c>
    </row>
    <row r="6438" spans="1:5">
      <c r="A6438" s="5">
        <v>6379</v>
      </c>
      <c r="B6438" s="924"/>
      <c r="D6438" s="2" t="str">
        <f t="shared" si="99"/>
        <v>OK</v>
      </c>
      <c r="E6438" s="4" t="s">
        <v>1431</v>
      </c>
    </row>
    <row r="6439" spans="1:5">
      <c r="A6439" s="5">
        <v>6380</v>
      </c>
      <c r="B6439" s="924"/>
      <c r="D6439" s="2" t="str">
        <f t="shared" si="99"/>
        <v>OK</v>
      </c>
      <c r="E6439" s="4" t="s">
        <v>1431</v>
      </c>
    </row>
    <row r="6440" spans="1:5">
      <c r="A6440" s="5">
        <v>6381</v>
      </c>
      <c r="B6440" s="924"/>
      <c r="D6440" s="2" t="str">
        <f t="shared" si="99"/>
        <v>OK</v>
      </c>
      <c r="E6440" s="4" t="s">
        <v>1431</v>
      </c>
    </row>
    <row r="6441" spans="1:5">
      <c r="A6441" s="5">
        <v>6382</v>
      </c>
      <c r="B6441" s="924"/>
      <c r="D6441" s="2" t="str">
        <f t="shared" si="99"/>
        <v>OK</v>
      </c>
      <c r="E6441" s="4" t="s">
        <v>1431</v>
      </c>
    </row>
    <row r="6442" spans="1:5">
      <c r="A6442" s="5">
        <v>6383</v>
      </c>
      <c r="B6442" s="924"/>
      <c r="D6442" s="2" t="str">
        <f t="shared" si="99"/>
        <v>OK</v>
      </c>
      <c r="E6442" s="4" t="s">
        <v>1431</v>
      </c>
    </row>
    <row r="6443" spans="1:5">
      <c r="A6443" s="5">
        <v>6384</v>
      </c>
      <c r="B6443" s="924"/>
      <c r="D6443" s="2" t="str">
        <f t="shared" si="99"/>
        <v>OK</v>
      </c>
      <c r="E6443" s="4" t="s">
        <v>1431</v>
      </c>
    </row>
    <row r="6444" spans="1:5">
      <c r="A6444" s="5">
        <v>6385</v>
      </c>
      <c r="B6444" s="924"/>
      <c r="D6444" s="2" t="str">
        <f t="shared" si="99"/>
        <v>OK</v>
      </c>
      <c r="E6444" s="4" t="s">
        <v>1431</v>
      </c>
    </row>
    <row r="6445" spans="1:5">
      <c r="A6445" s="5">
        <v>6386</v>
      </c>
      <c r="B6445" s="924"/>
      <c r="D6445" s="2" t="str">
        <f t="shared" si="99"/>
        <v>OK</v>
      </c>
      <c r="E6445" s="4" t="s">
        <v>1431</v>
      </c>
    </row>
    <row r="6446" spans="1:5">
      <c r="A6446" s="5">
        <v>6387</v>
      </c>
      <c r="B6446" s="924"/>
      <c r="D6446" s="2" t="str">
        <f t="shared" si="99"/>
        <v>OK</v>
      </c>
      <c r="E6446" s="4" t="s">
        <v>1431</v>
      </c>
    </row>
    <row r="6447" spans="1:5">
      <c r="A6447" s="5">
        <v>6388</v>
      </c>
      <c r="B6447" s="924"/>
      <c r="D6447" s="2" t="str">
        <f t="shared" si="99"/>
        <v>OK</v>
      </c>
      <c r="E6447" s="4" t="s">
        <v>1431</v>
      </c>
    </row>
    <row r="6448" spans="1:5">
      <c r="A6448" s="5">
        <v>6389</v>
      </c>
      <c r="B6448" s="924"/>
      <c r="D6448" s="2" t="str">
        <f t="shared" si="99"/>
        <v>OK</v>
      </c>
      <c r="E6448" s="4" t="s">
        <v>1431</v>
      </c>
    </row>
    <row r="6449" spans="1:5">
      <c r="A6449" s="5">
        <v>6390</v>
      </c>
      <c r="B6449" s="924"/>
      <c r="D6449" s="2" t="str">
        <f t="shared" si="99"/>
        <v>OK</v>
      </c>
      <c r="E6449" s="4" t="s">
        <v>1431</v>
      </c>
    </row>
    <row r="6450" spans="1:5">
      <c r="A6450" s="5">
        <v>6391</v>
      </c>
      <c r="B6450" s="924"/>
      <c r="D6450" s="2" t="str">
        <f t="shared" si="99"/>
        <v>OK</v>
      </c>
      <c r="E6450" s="4" t="s">
        <v>1431</v>
      </c>
    </row>
    <row r="6451" spans="1:5">
      <c r="A6451" s="5">
        <v>6392</v>
      </c>
      <c r="B6451" s="924"/>
      <c r="D6451" s="2" t="str">
        <f t="shared" si="99"/>
        <v>OK</v>
      </c>
      <c r="E6451" s="4" t="s">
        <v>1431</v>
      </c>
    </row>
    <row r="6452" spans="1:5">
      <c r="A6452" s="5">
        <v>6393</v>
      </c>
      <c r="B6452" s="924"/>
      <c r="D6452" s="2" t="str">
        <f t="shared" si="99"/>
        <v>OK</v>
      </c>
      <c r="E6452" s="4" t="s">
        <v>1431</v>
      </c>
    </row>
    <row r="6453" spans="1:5">
      <c r="A6453" s="5">
        <v>6394</v>
      </c>
      <c r="B6453" s="924"/>
      <c r="D6453" s="2" t="str">
        <f t="shared" si="99"/>
        <v>OK</v>
      </c>
      <c r="E6453" s="4" t="s">
        <v>1431</v>
      </c>
    </row>
    <row r="6454" spans="1:5">
      <c r="A6454" s="5">
        <v>6395</v>
      </c>
      <c r="B6454" s="924"/>
      <c r="D6454" s="2" t="str">
        <f t="shared" si="99"/>
        <v>OK</v>
      </c>
      <c r="E6454" s="4" t="s">
        <v>1431</v>
      </c>
    </row>
    <row r="6455" spans="1:5">
      <c r="A6455" s="5">
        <v>6396</v>
      </c>
      <c r="B6455" s="924"/>
      <c r="D6455" s="2" t="str">
        <f t="shared" si="99"/>
        <v>OK</v>
      </c>
      <c r="E6455" s="4" t="s">
        <v>1431</v>
      </c>
    </row>
    <row r="6456" spans="1:5">
      <c r="A6456" s="5">
        <v>6397</v>
      </c>
      <c r="B6456" s="924"/>
      <c r="D6456" s="2" t="str">
        <f t="shared" si="99"/>
        <v>OK</v>
      </c>
      <c r="E6456" s="4" t="s">
        <v>1431</v>
      </c>
    </row>
    <row r="6457" spans="1:5">
      <c r="A6457" s="5">
        <v>6398</v>
      </c>
      <c r="B6457" s="924"/>
      <c r="D6457" s="2" t="str">
        <f t="shared" si="99"/>
        <v>OK</v>
      </c>
      <c r="E6457" s="4" t="s">
        <v>1431</v>
      </c>
    </row>
    <row r="6458" spans="1:5">
      <c r="A6458" s="5">
        <v>6399</v>
      </c>
      <c r="B6458" s="924"/>
      <c r="D6458" s="2" t="str">
        <f t="shared" si="99"/>
        <v>OK</v>
      </c>
      <c r="E6458" s="4" t="s">
        <v>1431</v>
      </c>
    </row>
    <row r="6459" spans="1:5">
      <c r="A6459" s="5">
        <v>6400</v>
      </c>
      <c r="B6459" s="924"/>
      <c r="D6459" s="2" t="str">
        <f t="shared" si="99"/>
        <v>OK</v>
      </c>
      <c r="E6459" s="4" t="s">
        <v>1431</v>
      </c>
    </row>
    <row r="6460" spans="1:5">
      <c r="A6460" s="5">
        <v>6401</v>
      </c>
      <c r="B6460" s="924"/>
      <c r="D6460" s="2" t="str">
        <f t="shared" si="99"/>
        <v>OK</v>
      </c>
      <c r="E6460" s="4" t="s">
        <v>1431</v>
      </c>
    </row>
    <row r="6461" spans="1:5">
      <c r="A6461" s="5">
        <v>6402</v>
      </c>
      <c r="B6461" s="924"/>
      <c r="D6461" s="2" t="str">
        <f t="shared" ref="D6461:D6524" si="100">IF(ISBLANK(B6461),"OK",IF(A6461-B6461=0,"OK","Error?"))</f>
        <v>OK</v>
      </c>
      <c r="E6461" s="4" t="s">
        <v>1431</v>
      </c>
    </row>
    <row r="6462" spans="1:5">
      <c r="A6462" s="5">
        <v>6403</v>
      </c>
      <c r="B6462" s="924"/>
      <c r="D6462" s="2" t="str">
        <f t="shared" si="100"/>
        <v>OK</v>
      </c>
      <c r="E6462" s="4" t="s">
        <v>1431</v>
      </c>
    </row>
    <row r="6463" spans="1:5">
      <c r="A6463" s="5">
        <v>6404</v>
      </c>
      <c r="B6463" s="924"/>
      <c r="D6463" s="2" t="str">
        <f t="shared" si="100"/>
        <v>OK</v>
      </c>
      <c r="E6463" s="4" t="s">
        <v>1431</v>
      </c>
    </row>
    <row r="6464" spans="1:5">
      <c r="A6464" s="5">
        <v>6405</v>
      </c>
      <c r="B6464" s="924"/>
      <c r="D6464" s="2" t="str">
        <f t="shared" si="100"/>
        <v>OK</v>
      </c>
      <c r="E6464" s="4" t="s">
        <v>1431</v>
      </c>
    </row>
    <row r="6465" spans="1:5">
      <c r="A6465" s="5">
        <v>6406</v>
      </c>
      <c r="B6465" s="924"/>
      <c r="D6465" s="2" t="str">
        <f t="shared" si="100"/>
        <v>OK</v>
      </c>
      <c r="E6465" s="4" t="s">
        <v>1431</v>
      </c>
    </row>
    <row r="6466" spans="1:5">
      <c r="A6466" s="5">
        <v>6407</v>
      </c>
      <c r="B6466" s="924"/>
      <c r="D6466" s="2" t="str">
        <f t="shared" si="100"/>
        <v>OK</v>
      </c>
      <c r="E6466" s="4" t="s">
        <v>1431</v>
      </c>
    </row>
    <row r="6467" spans="1:5">
      <c r="A6467" s="5">
        <v>6408</v>
      </c>
      <c r="B6467" s="924"/>
      <c r="D6467" s="2" t="str">
        <f t="shared" si="100"/>
        <v>OK</v>
      </c>
      <c r="E6467" s="4" t="s">
        <v>1431</v>
      </c>
    </row>
    <row r="6468" spans="1:5">
      <c r="A6468" s="5">
        <v>6409</v>
      </c>
      <c r="B6468" s="924"/>
      <c r="D6468" s="2" t="str">
        <f t="shared" si="100"/>
        <v>OK</v>
      </c>
      <c r="E6468" s="4" t="s">
        <v>1431</v>
      </c>
    </row>
    <row r="6469" spans="1:5">
      <c r="A6469" s="5">
        <v>6410</v>
      </c>
      <c r="B6469" s="924"/>
      <c r="D6469" s="2" t="str">
        <f t="shared" si="100"/>
        <v>OK</v>
      </c>
      <c r="E6469" s="4" t="s">
        <v>1431</v>
      </c>
    </row>
    <row r="6470" spans="1:5">
      <c r="A6470" s="5">
        <v>6411</v>
      </c>
      <c r="B6470" s="924"/>
      <c r="D6470" s="2" t="str">
        <f t="shared" si="100"/>
        <v>OK</v>
      </c>
      <c r="E6470" s="4" t="s">
        <v>1431</v>
      </c>
    </row>
    <row r="6471" spans="1:5">
      <c r="A6471" s="5">
        <v>6412</v>
      </c>
      <c r="B6471" s="924"/>
      <c r="D6471" s="2" t="str">
        <f t="shared" si="100"/>
        <v>OK</v>
      </c>
      <c r="E6471" s="4" t="s">
        <v>1431</v>
      </c>
    </row>
    <row r="6472" spans="1:5">
      <c r="A6472" s="5">
        <v>6413</v>
      </c>
      <c r="B6472" s="924"/>
      <c r="D6472" s="2" t="str">
        <f t="shared" si="100"/>
        <v>OK</v>
      </c>
      <c r="E6472" s="4" t="s">
        <v>1431</v>
      </c>
    </row>
    <row r="6473" spans="1:5">
      <c r="A6473" s="5">
        <v>6414</v>
      </c>
      <c r="B6473" s="924"/>
      <c r="D6473" s="2" t="str">
        <f t="shared" si="100"/>
        <v>OK</v>
      </c>
      <c r="E6473" s="4" t="s">
        <v>1431</v>
      </c>
    </row>
    <row r="6474" spans="1:5">
      <c r="A6474" s="5">
        <v>6415</v>
      </c>
      <c r="B6474" s="924"/>
      <c r="D6474" s="2" t="str">
        <f t="shared" si="100"/>
        <v>OK</v>
      </c>
      <c r="E6474" s="4" t="s">
        <v>1431</v>
      </c>
    </row>
    <row r="6475" spans="1:5">
      <c r="A6475" s="5">
        <v>6416</v>
      </c>
      <c r="B6475" s="924"/>
      <c r="D6475" s="2" t="str">
        <f t="shared" si="100"/>
        <v>OK</v>
      </c>
      <c r="E6475" s="4" t="s">
        <v>1431</v>
      </c>
    </row>
    <row r="6476" spans="1:5">
      <c r="A6476" s="5">
        <v>6417</v>
      </c>
      <c r="B6476" s="924"/>
      <c r="D6476" s="2" t="str">
        <f t="shared" si="100"/>
        <v>OK</v>
      </c>
      <c r="E6476" s="4" t="s">
        <v>1431</v>
      </c>
    </row>
    <row r="6477" spans="1:5">
      <c r="A6477" s="5">
        <v>6418</v>
      </c>
      <c r="B6477" s="924"/>
      <c r="D6477" s="2" t="str">
        <f t="shared" si="100"/>
        <v>OK</v>
      </c>
      <c r="E6477" s="4" t="s">
        <v>1431</v>
      </c>
    </row>
    <row r="6478" spans="1:5">
      <c r="A6478" s="5">
        <v>6419</v>
      </c>
      <c r="B6478" s="924"/>
      <c r="D6478" s="2" t="str">
        <f t="shared" si="100"/>
        <v>OK</v>
      </c>
      <c r="E6478" s="4" t="s">
        <v>1431</v>
      </c>
    </row>
    <row r="6479" spans="1:5">
      <c r="A6479" s="5">
        <v>6420</v>
      </c>
      <c r="B6479" s="924"/>
      <c r="D6479" s="2" t="str">
        <f t="shared" si="100"/>
        <v>OK</v>
      </c>
      <c r="E6479" s="4" t="s">
        <v>1431</v>
      </c>
    </row>
    <row r="6480" spans="1:5">
      <c r="A6480" s="5">
        <v>6421</v>
      </c>
      <c r="B6480" s="924"/>
      <c r="D6480" s="2" t="str">
        <f t="shared" si="100"/>
        <v>OK</v>
      </c>
      <c r="E6480" s="4" t="s">
        <v>1431</v>
      </c>
    </row>
    <row r="6481" spans="1:5">
      <c r="A6481" s="5">
        <v>6422</v>
      </c>
      <c r="B6481" s="924"/>
      <c r="D6481" s="2" t="str">
        <f t="shared" si="100"/>
        <v>OK</v>
      </c>
      <c r="E6481" s="4" t="s">
        <v>1431</v>
      </c>
    </row>
    <row r="6482" spans="1:5">
      <c r="A6482" s="5">
        <v>6423</v>
      </c>
      <c r="B6482" s="924"/>
      <c r="D6482" s="2" t="str">
        <f t="shared" si="100"/>
        <v>OK</v>
      </c>
      <c r="E6482" s="4" t="s">
        <v>1431</v>
      </c>
    </row>
    <row r="6483" spans="1:5">
      <c r="A6483" s="5">
        <v>6424</v>
      </c>
      <c r="B6483" s="924"/>
      <c r="D6483" s="2" t="str">
        <f t="shared" si="100"/>
        <v>OK</v>
      </c>
      <c r="E6483" s="4" t="s">
        <v>1431</v>
      </c>
    </row>
    <row r="6484" spans="1:5">
      <c r="A6484" s="5">
        <v>6425</v>
      </c>
      <c r="B6484" s="924"/>
      <c r="D6484" s="2" t="str">
        <f t="shared" si="100"/>
        <v>OK</v>
      </c>
      <c r="E6484" s="4" t="s">
        <v>1431</v>
      </c>
    </row>
    <row r="6485" spans="1:5">
      <c r="A6485" s="5">
        <v>6426</v>
      </c>
      <c r="B6485" s="924"/>
      <c r="D6485" s="2" t="str">
        <f t="shared" si="100"/>
        <v>OK</v>
      </c>
      <c r="E6485" s="4" t="s">
        <v>1431</v>
      </c>
    </row>
    <row r="6486" spans="1:5">
      <c r="A6486" s="5">
        <v>6427</v>
      </c>
      <c r="B6486" s="924"/>
      <c r="D6486" s="2" t="str">
        <f t="shared" si="100"/>
        <v>OK</v>
      </c>
      <c r="E6486" s="4" t="s">
        <v>1431</v>
      </c>
    </row>
    <row r="6487" spans="1:5">
      <c r="A6487" s="5">
        <v>6428</v>
      </c>
      <c r="B6487" s="924"/>
      <c r="D6487" s="2" t="str">
        <f t="shared" si="100"/>
        <v>OK</v>
      </c>
      <c r="E6487" s="4" t="s">
        <v>1431</v>
      </c>
    </row>
    <row r="6488" spans="1:5">
      <c r="A6488" s="5">
        <v>6429</v>
      </c>
      <c r="B6488" s="924"/>
      <c r="D6488" s="2" t="str">
        <f t="shared" si="100"/>
        <v>OK</v>
      </c>
      <c r="E6488" s="4" t="s">
        <v>1431</v>
      </c>
    </row>
    <row r="6489" spans="1:5">
      <c r="A6489" s="5">
        <v>6430</v>
      </c>
      <c r="B6489" s="924"/>
      <c r="D6489" s="2" t="str">
        <f t="shared" si="100"/>
        <v>OK</v>
      </c>
      <c r="E6489" s="4" t="s">
        <v>1431</v>
      </c>
    </row>
    <row r="6490" spans="1:5">
      <c r="A6490" s="5">
        <v>6431</v>
      </c>
      <c r="B6490" s="924"/>
      <c r="D6490" s="2" t="str">
        <f t="shared" si="100"/>
        <v>OK</v>
      </c>
      <c r="E6490" s="4" t="s">
        <v>1431</v>
      </c>
    </row>
    <row r="6491" spans="1:5">
      <c r="A6491" s="5">
        <v>6432</v>
      </c>
      <c r="B6491" s="924"/>
      <c r="D6491" s="2" t="str">
        <f t="shared" si="100"/>
        <v>OK</v>
      </c>
      <c r="E6491" s="4" t="s">
        <v>1431</v>
      </c>
    </row>
    <row r="6492" spans="1:5">
      <c r="A6492" s="5">
        <v>6433</v>
      </c>
      <c r="B6492" s="924"/>
      <c r="D6492" s="2" t="str">
        <f t="shared" si="100"/>
        <v>OK</v>
      </c>
      <c r="E6492" s="4" t="s">
        <v>1431</v>
      </c>
    </row>
    <row r="6493" spans="1:5">
      <c r="A6493" s="5">
        <v>6434</v>
      </c>
      <c r="B6493" s="924"/>
      <c r="D6493" s="2" t="str">
        <f t="shared" si="100"/>
        <v>OK</v>
      </c>
      <c r="E6493" s="4" t="s">
        <v>1431</v>
      </c>
    </row>
    <row r="6494" spans="1:5">
      <c r="A6494" s="5">
        <v>6435</v>
      </c>
      <c r="B6494" s="924"/>
      <c r="D6494" s="2" t="str">
        <f t="shared" si="100"/>
        <v>OK</v>
      </c>
      <c r="E6494" s="4" t="s">
        <v>1431</v>
      </c>
    </row>
    <row r="6495" spans="1:5">
      <c r="A6495" s="5">
        <v>6436</v>
      </c>
      <c r="B6495" s="924"/>
      <c r="D6495" s="2" t="str">
        <f t="shared" si="100"/>
        <v>OK</v>
      </c>
      <c r="E6495" s="4" t="s">
        <v>1431</v>
      </c>
    </row>
    <row r="6496" spans="1:5">
      <c r="A6496" s="5">
        <v>6437</v>
      </c>
      <c r="B6496" s="924"/>
      <c r="D6496" s="2" t="str">
        <f t="shared" si="100"/>
        <v>OK</v>
      </c>
      <c r="E6496" s="4" t="s">
        <v>1431</v>
      </c>
    </row>
    <row r="6497" spans="1:5">
      <c r="A6497" s="5">
        <v>6438</v>
      </c>
      <c r="B6497" s="924"/>
      <c r="D6497" s="2" t="str">
        <f t="shared" si="100"/>
        <v>OK</v>
      </c>
      <c r="E6497" s="4" t="s">
        <v>1431</v>
      </c>
    </row>
    <row r="6498" spans="1:5">
      <c r="A6498" s="5">
        <v>6439</v>
      </c>
      <c r="B6498" s="924"/>
      <c r="D6498" s="2" t="str">
        <f t="shared" si="100"/>
        <v>OK</v>
      </c>
      <c r="E6498" s="4" t="s">
        <v>1431</v>
      </c>
    </row>
    <row r="6499" spans="1:5">
      <c r="A6499" s="5">
        <v>6440</v>
      </c>
      <c r="B6499" s="924"/>
      <c r="D6499" s="2" t="str">
        <f t="shared" si="100"/>
        <v>OK</v>
      </c>
      <c r="E6499" s="4" t="s">
        <v>1431</v>
      </c>
    </row>
    <row r="6500" spans="1:5">
      <c r="A6500" s="5">
        <v>6441</v>
      </c>
      <c r="B6500" s="924"/>
      <c r="D6500" s="2" t="str">
        <f t="shared" si="100"/>
        <v>OK</v>
      </c>
      <c r="E6500" s="4" t="s">
        <v>1431</v>
      </c>
    </row>
    <row r="6501" spans="1:5">
      <c r="A6501" s="5">
        <v>6442</v>
      </c>
      <c r="B6501" s="924"/>
      <c r="D6501" s="2" t="str">
        <f t="shared" si="100"/>
        <v>OK</v>
      </c>
      <c r="E6501" s="4" t="s">
        <v>1431</v>
      </c>
    </row>
    <row r="6502" spans="1:5">
      <c r="A6502" s="5">
        <v>6443</v>
      </c>
      <c r="B6502" s="924"/>
      <c r="D6502" s="2" t="str">
        <f t="shared" si="100"/>
        <v>OK</v>
      </c>
      <c r="E6502" s="4" t="s">
        <v>1431</v>
      </c>
    </row>
    <row r="6503" spans="1:5">
      <c r="A6503" s="5">
        <v>6444</v>
      </c>
      <c r="B6503" s="924"/>
      <c r="D6503" s="2" t="str">
        <f t="shared" si="100"/>
        <v>OK</v>
      </c>
      <c r="E6503" s="4" t="s">
        <v>1431</v>
      </c>
    </row>
    <row r="6504" spans="1:5">
      <c r="A6504" s="5">
        <v>6445</v>
      </c>
      <c r="B6504" s="924"/>
      <c r="D6504" s="2" t="str">
        <f t="shared" si="100"/>
        <v>OK</v>
      </c>
      <c r="E6504" s="4" t="s">
        <v>1431</v>
      </c>
    </row>
    <row r="6505" spans="1:5">
      <c r="A6505" s="5">
        <v>6446</v>
      </c>
      <c r="B6505" s="924"/>
      <c r="D6505" s="2" t="str">
        <f t="shared" si="100"/>
        <v>OK</v>
      </c>
      <c r="E6505" s="4" t="s">
        <v>1431</v>
      </c>
    </row>
    <row r="6506" spans="1:5">
      <c r="A6506" s="5">
        <v>6447</v>
      </c>
      <c r="B6506" s="924"/>
      <c r="D6506" s="2" t="str">
        <f t="shared" si="100"/>
        <v>OK</v>
      </c>
      <c r="E6506" s="4" t="s">
        <v>1431</v>
      </c>
    </row>
    <row r="6507" spans="1:5">
      <c r="A6507" s="5">
        <v>6448</v>
      </c>
      <c r="B6507" s="924"/>
      <c r="D6507" s="2" t="str">
        <f t="shared" si="100"/>
        <v>OK</v>
      </c>
      <c r="E6507" s="4" t="s">
        <v>1431</v>
      </c>
    </row>
    <row r="6508" spans="1:5">
      <c r="A6508" s="5">
        <v>6449</v>
      </c>
      <c r="B6508" s="924"/>
      <c r="D6508" s="2" t="str">
        <f t="shared" si="100"/>
        <v>OK</v>
      </c>
      <c r="E6508" s="4" t="s">
        <v>1431</v>
      </c>
    </row>
    <row r="6509" spans="1:5">
      <c r="A6509" s="5">
        <v>6450</v>
      </c>
      <c r="B6509" s="924"/>
      <c r="D6509" s="2" t="str">
        <f t="shared" si="100"/>
        <v>OK</v>
      </c>
      <c r="E6509" s="4" t="s">
        <v>1431</v>
      </c>
    </row>
    <row r="6510" spans="1:5">
      <c r="A6510" s="5">
        <v>6451</v>
      </c>
      <c r="B6510" s="924"/>
      <c r="D6510" s="2" t="str">
        <f t="shared" si="100"/>
        <v>OK</v>
      </c>
      <c r="E6510" s="4" t="s">
        <v>1431</v>
      </c>
    </row>
    <row r="6511" spans="1:5">
      <c r="A6511" s="5">
        <v>6452</v>
      </c>
      <c r="B6511" s="924"/>
      <c r="D6511" s="2" t="str">
        <f t="shared" si="100"/>
        <v>OK</v>
      </c>
      <c r="E6511" s="4" t="s">
        <v>1431</v>
      </c>
    </row>
    <row r="6512" spans="1:5">
      <c r="A6512" s="5">
        <v>6453</v>
      </c>
      <c r="B6512" s="924"/>
      <c r="D6512" s="2" t="str">
        <f t="shared" si="100"/>
        <v>OK</v>
      </c>
      <c r="E6512" s="4" t="s">
        <v>1431</v>
      </c>
    </row>
    <row r="6513" spans="1:5">
      <c r="A6513" s="5">
        <v>6454</v>
      </c>
      <c r="B6513" s="924"/>
      <c r="D6513" s="2" t="str">
        <f t="shared" si="100"/>
        <v>OK</v>
      </c>
      <c r="E6513" s="4" t="s">
        <v>1431</v>
      </c>
    </row>
    <row r="6514" spans="1:5">
      <c r="A6514" s="5">
        <v>6455</v>
      </c>
      <c r="B6514" s="924"/>
      <c r="D6514" s="2" t="str">
        <f t="shared" si="100"/>
        <v>OK</v>
      </c>
      <c r="E6514" s="4" t="s">
        <v>1431</v>
      </c>
    </row>
    <row r="6515" spans="1:5">
      <c r="A6515" s="5">
        <v>6456</v>
      </c>
      <c r="B6515" s="924"/>
      <c r="D6515" s="2" t="str">
        <f t="shared" si="100"/>
        <v>OK</v>
      </c>
      <c r="E6515" s="4" t="s">
        <v>1431</v>
      </c>
    </row>
    <row r="6516" spans="1:5">
      <c r="A6516" s="5">
        <v>6457</v>
      </c>
      <c r="B6516" s="924"/>
      <c r="D6516" s="2" t="str">
        <f t="shared" si="100"/>
        <v>OK</v>
      </c>
      <c r="E6516" s="4" t="s">
        <v>1431</v>
      </c>
    </row>
    <row r="6517" spans="1:5">
      <c r="A6517" s="5">
        <v>6458</v>
      </c>
      <c r="B6517" s="924"/>
      <c r="D6517" s="2" t="str">
        <f t="shared" si="100"/>
        <v>OK</v>
      </c>
      <c r="E6517" s="4" t="s">
        <v>1431</v>
      </c>
    </row>
    <row r="6518" spans="1:5">
      <c r="A6518" s="5">
        <v>6459</v>
      </c>
      <c r="B6518" s="924"/>
      <c r="D6518" s="2" t="str">
        <f t="shared" si="100"/>
        <v>OK</v>
      </c>
      <c r="E6518" s="4" t="s">
        <v>1431</v>
      </c>
    </row>
    <row r="6519" spans="1:5">
      <c r="A6519" s="5">
        <v>6460</v>
      </c>
      <c r="B6519" s="924"/>
      <c r="D6519" s="2" t="str">
        <f t="shared" si="100"/>
        <v>OK</v>
      </c>
      <c r="E6519" s="4" t="s">
        <v>1431</v>
      </c>
    </row>
    <row r="6520" spans="1:5">
      <c r="A6520" s="5">
        <v>6461</v>
      </c>
      <c r="B6520" s="924"/>
      <c r="D6520" s="2" t="str">
        <f t="shared" si="100"/>
        <v>OK</v>
      </c>
      <c r="E6520" s="4" t="s">
        <v>1431</v>
      </c>
    </row>
    <row r="6521" spans="1:5">
      <c r="A6521" s="5">
        <v>6462</v>
      </c>
      <c r="B6521" s="924"/>
      <c r="D6521" s="2" t="str">
        <f t="shared" si="100"/>
        <v>OK</v>
      </c>
      <c r="E6521" s="4" t="s">
        <v>1431</v>
      </c>
    </row>
    <row r="6522" spans="1:5">
      <c r="A6522" s="5">
        <v>6463</v>
      </c>
      <c r="B6522" s="924"/>
      <c r="D6522" s="2" t="str">
        <f t="shared" si="100"/>
        <v>OK</v>
      </c>
      <c r="E6522" s="4" t="s">
        <v>1431</v>
      </c>
    </row>
    <row r="6523" spans="1:5">
      <c r="A6523" s="5">
        <v>6464</v>
      </c>
      <c r="B6523" s="924"/>
      <c r="D6523" s="2" t="str">
        <f t="shared" si="100"/>
        <v>OK</v>
      </c>
      <c r="E6523" s="4" t="s">
        <v>1431</v>
      </c>
    </row>
    <row r="6524" spans="1:5">
      <c r="A6524" s="5">
        <v>6465</v>
      </c>
      <c r="B6524" s="924"/>
      <c r="D6524" s="2" t="str">
        <f t="shared" si="100"/>
        <v>OK</v>
      </c>
      <c r="E6524" s="4" t="s">
        <v>1431</v>
      </c>
    </row>
    <row r="6525" spans="1:5">
      <c r="A6525" s="5">
        <v>6466</v>
      </c>
      <c r="B6525" s="924"/>
      <c r="D6525" s="2" t="str">
        <f t="shared" ref="D6525:D6588" si="101">IF(ISBLANK(B6525),"OK",IF(A6525-B6525=0,"OK","Error?"))</f>
        <v>OK</v>
      </c>
      <c r="E6525" s="4" t="s">
        <v>1431</v>
      </c>
    </row>
    <row r="6526" spans="1:5">
      <c r="A6526" s="5">
        <v>6467</v>
      </c>
      <c r="B6526" s="924"/>
      <c r="D6526" s="2" t="str">
        <f t="shared" si="101"/>
        <v>OK</v>
      </c>
      <c r="E6526" s="4" t="s">
        <v>1431</v>
      </c>
    </row>
    <row r="6527" spans="1:5">
      <c r="A6527" s="5">
        <v>6468</v>
      </c>
      <c r="B6527" s="924"/>
      <c r="D6527" s="2" t="str">
        <f t="shared" si="101"/>
        <v>OK</v>
      </c>
      <c r="E6527" s="4" t="s">
        <v>1431</v>
      </c>
    </row>
    <row r="6528" spans="1:5">
      <c r="A6528" s="5">
        <v>6469</v>
      </c>
      <c r="B6528" s="924"/>
      <c r="D6528" s="2" t="str">
        <f t="shared" si="101"/>
        <v>OK</v>
      </c>
      <c r="E6528" s="4" t="s">
        <v>1431</v>
      </c>
    </row>
    <row r="6529" spans="1:5">
      <c r="A6529" s="5">
        <v>6470</v>
      </c>
      <c r="B6529" s="924"/>
      <c r="D6529" s="2" t="str">
        <f t="shared" si="101"/>
        <v>OK</v>
      </c>
      <c r="E6529" s="4" t="s">
        <v>1431</v>
      </c>
    </row>
    <row r="6530" spans="1:5">
      <c r="A6530" s="5">
        <v>6471</v>
      </c>
      <c r="B6530" s="924"/>
      <c r="D6530" s="2" t="str">
        <f t="shared" si="101"/>
        <v>OK</v>
      </c>
      <c r="E6530" s="4" t="s">
        <v>1431</v>
      </c>
    </row>
    <row r="6531" spans="1:5">
      <c r="A6531" s="5">
        <v>6472</v>
      </c>
      <c r="B6531" s="924"/>
      <c r="D6531" s="2" t="str">
        <f t="shared" si="101"/>
        <v>OK</v>
      </c>
      <c r="E6531" s="4" t="s">
        <v>1431</v>
      </c>
    </row>
    <row r="6532" spans="1:5">
      <c r="A6532" s="5">
        <v>6473</v>
      </c>
      <c r="B6532" s="924"/>
      <c r="D6532" s="2" t="str">
        <f t="shared" si="101"/>
        <v>OK</v>
      </c>
      <c r="E6532" s="4" t="s">
        <v>1431</v>
      </c>
    </row>
    <row r="6533" spans="1:5">
      <c r="A6533" s="5">
        <v>6474</v>
      </c>
      <c r="B6533" s="924"/>
      <c r="D6533" s="2" t="str">
        <f t="shared" si="101"/>
        <v>OK</v>
      </c>
      <c r="E6533" s="4" t="s">
        <v>1431</v>
      </c>
    </row>
    <row r="6534" spans="1:5">
      <c r="A6534" s="5">
        <v>6475</v>
      </c>
      <c r="B6534" s="924"/>
      <c r="D6534" s="2" t="str">
        <f t="shared" si="101"/>
        <v>OK</v>
      </c>
      <c r="E6534" s="4" t="s">
        <v>1431</v>
      </c>
    </row>
    <row r="6535" spans="1:5">
      <c r="A6535" s="5">
        <v>6476</v>
      </c>
      <c r="B6535" s="924"/>
      <c r="D6535" s="2" t="str">
        <f t="shared" si="101"/>
        <v>OK</v>
      </c>
      <c r="E6535" s="4" t="s">
        <v>1431</v>
      </c>
    </row>
    <row r="6536" spans="1:5">
      <c r="A6536" s="5">
        <v>6477</v>
      </c>
      <c r="B6536" s="924"/>
      <c r="D6536" s="2" t="str">
        <f t="shared" si="101"/>
        <v>OK</v>
      </c>
      <c r="E6536" s="4" t="s">
        <v>1431</v>
      </c>
    </row>
    <row r="6537" spans="1:5">
      <c r="A6537" s="5">
        <v>6478</v>
      </c>
      <c r="B6537" s="924"/>
      <c r="D6537" s="2" t="str">
        <f t="shared" si="101"/>
        <v>OK</v>
      </c>
      <c r="E6537" s="4" t="s">
        <v>1431</v>
      </c>
    </row>
    <row r="6538" spans="1:5">
      <c r="A6538" s="5">
        <v>6479</v>
      </c>
      <c r="B6538" s="924"/>
      <c r="D6538" s="2" t="str">
        <f t="shared" si="101"/>
        <v>OK</v>
      </c>
      <c r="E6538" s="4" t="s">
        <v>1431</v>
      </c>
    </row>
    <row r="6539" spans="1:5">
      <c r="A6539" s="5">
        <v>6480</v>
      </c>
      <c r="B6539" s="924"/>
      <c r="D6539" s="2" t="str">
        <f t="shared" si="101"/>
        <v>OK</v>
      </c>
      <c r="E6539" s="4" t="s">
        <v>1431</v>
      </c>
    </row>
    <row r="6540" spans="1:5">
      <c r="A6540" s="5">
        <v>6481</v>
      </c>
      <c r="B6540" s="924"/>
      <c r="D6540" s="2" t="str">
        <f t="shared" si="101"/>
        <v>OK</v>
      </c>
      <c r="E6540" s="4" t="s">
        <v>1431</v>
      </c>
    </row>
    <row r="6541" spans="1:5">
      <c r="A6541" s="5">
        <v>6482</v>
      </c>
      <c r="B6541" s="924"/>
      <c r="D6541" s="2" t="str">
        <f t="shared" si="101"/>
        <v>OK</v>
      </c>
      <c r="E6541" s="4" t="s">
        <v>1431</v>
      </c>
    </row>
    <row r="6542" spans="1:5">
      <c r="A6542" s="5">
        <v>6483</v>
      </c>
      <c r="B6542" s="924"/>
      <c r="D6542" s="2" t="str">
        <f t="shared" si="101"/>
        <v>OK</v>
      </c>
      <c r="E6542" s="4" t="s">
        <v>1431</v>
      </c>
    </row>
    <row r="6543" spans="1:5">
      <c r="A6543" s="5">
        <v>6484</v>
      </c>
      <c r="B6543" s="924"/>
      <c r="D6543" s="2" t="str">
        <f t="shared" si="101"/>
        <v>OK</v>
      </c>
      <c r="E6543" s="4" t="s">
        <v>1431</v>
      </c>
    </row>
    <row r="6544" spans="1:5">
      <c r="A6544" s="5">
        <v>6485</v>
      </c>
      <c r="B6544" s="924"/>
      <c r="D6544" s="2" t="str">
        <f t="shared" si="101"/>
        <v>OK</v>
      </c>
      <c r="E6544" s="4" t="s">
        <v>1431</v>
      </c>
    </row>
    <row r="6545" spans="1:5">
      <c r="A6545" s="5">
        <v>6486</v>
      </c>
      <c r="B6545" s="924"/>
      <c r="D6545" s="2" t="str">
        <f t="shared" si="101"/>
        <v>OK</v>
      </c>
      <c r="E6545" s="4" t="s">
        <v>1431</v>
      </c>
    </row>
    <row r="6546" spans="1:5">
      <c r="A6546" s="5">
        <v>6487</v>
      </c>
      <c r="B6546" s="924"/>
      <c r="D6546" s="2" t="str">
        <f t="shared" si="101"/>
        <v>OK</v>
      </c>
      <c r="E6546" s="4" t="s">
        <v>1431</v>
      </c>
    </row>
    <row r="6547" spans="1:5">
      <c r="A6547" s="5">
        <v>6488</v>
      </c>
      <c r="B6547" s="924"/>
      <c r="D6547" s="2" t="str">
        <f t="shared" si="101"/>
        <v>OK</v>
      </c>
      <c r="E6547" s="4" t="s">
        <v>1431</v>
      </c>
    </row>
    <row r="6548" spans="1:5">
      <c r="A6548" s="5">
        <v>6489</v>
      </c>
      <c r="B6548" s="924"/>
      <c r="D6548" s="2" t="str">
        <f t="shared" si="101"/>
        <v>OK</v>
      </c>
      <c r="E6548" s="4" t="s">
        <v>1431</v>
      </c>
    </row>
    <row r="6549" spans="1:5">
      <c r="A6549" s="5">
        <v>6490</v>
      </c>
      <c r="B6549" s="924"/>
      <c r="D6549" s="2" t="str">
        <f t="shared" si="101"/>
        <v>OK</v>
      </c>
      <c r="E6549" s="4" t="s">
        <v>1431</v>
      </c>
    </row>
    <row r="6550" spans="1:5">
      <c r="A6550" s="5">
        <v>6491</v>
      </c>
      <c r="B6550" s="924"/>
      <c r="D6550" s="2" t="str">
        <f t="shared" si="101"/>
        <v>OK</v>
      </c>
      <c r="E6550" s="4" t="s">
        <v>1431</v>
      </c>
    </row>
    <row r="6551" spans="1:5">
      <c r="A6551" s="5">
        <v>6492</v>
      </c>
      <c r="B6551" s="924"/>
      <c r="D6551" s="2" t="str">
        <f t="shared" si="101"/>
        <v>OK</v>
      </c>
      <c r="E6551" s="4" t="s">
        <v>1431</v>
      </c>
    </row>
    <row r="6552" spans="1:5">
      <c r="A6552" s="5">
        <v>6493</v>
      </c>
      <c r="B6552" s="924"/>
      <c r="D6552" s="2" t="str">
        <f t="shared" si="101"/>
        <v>OK</v>
      </c>
      <c r="E6552" s="4" t="s">
        <v>1431</v>
      </c>
    </row>
    <row r="6553" spans="1:5">
      <c r="A6553" s="5">
        <v>6494</v>
      </c>
      <c r="B6553" s="924"/>
      <c r="D6553" s="2" t="str">
        <f t="shared" si="101"/>
        <v>OK</v>
      </c>
      <c r="E6553" s="4" t="s">
        <v>1431</v>
      </c>
    </row>
    <row r="6554" spans="1:5">
      <c r="A6554" s="5">
        <v>6495</v>
      </c>
      <c r="B6554" s="924"/>
      <c r="D6554" s="2" t="str">
        <f t="shared" si="101"/>
        <v>OK</v>
      </c>
      <c r="E6554" s="4" t="s">
        <v>1431</v>
      </c>
    </row>
    <row r="6555" spans="1:5">
      <c r="A6555" s="5">
        <v>6496</v>
      </c>
      <c r="B6555" s="924"/>
      <c r="D6555" s="2" t="str">
        <f t="shared" si="101"/>
        <v>OK</v>
      </c>
      <c r="E6555" s="4" t="s">
        <v>1431</v>
      </c>
    </row>
    <row r="6556" spans="1:5">
      <c r="A6556" s="5">
        <v>6497</v>
      </c>
      <c r="B6556" s="924"/>
      <c r="D6556" s="2" t="str">
        <f t="shared" si="101"/>
        <v>OK</v>
      </c>
      <c r="E6556" s="4" t="s">
        <v>1431</v>
      </c>
    </row>
    <row r="6557" spans="1:5">
      <c r="A6557" s="5">
        <v>6498</v>
      </c>
      <c r="B6557" s="924"/>
      <c r="D6557" s="2" t="str">
        <f t="shared" si="101"/>
        <v>OK</v>
      </c>
      <c r="E6557" s="4" t="s">
        <v>1431</v>
      </c>
    </row>
    <row r="6558" spans="1:5">
      <c r="A6558" s="5">
        <v>6499</v>
      </c>
      <c r="B6558" s="924"/>
      <c r="D6558" s="2" t="str">
        <f t="shared" si="101"/>
        <v>OK</v>
      </c>
      <c r="E6558" s="4" t="s">
        <v>1431</v>
      </c>
    </row>
    <row r="6559" spans="1:5">
      <c r="A6559" s="5">
        <v>6500</v>
      </c>
      <c r="B6559" s="924"/>
      <c r="D6559" s="2" t="str">
        <f t="shared" si="101"/>
        <v>OK</v>
      </c>
      <c r="E6559" s="4" t="s">
        <v>1431</v>
      </c>
    </row>
    <row r="6560" spans="1:5">
      <c r="A6560" s="5">
        <v>6501</v>
      </c>
      <c r="B6560" s="924"/>
      <c r="D6560" s="2" t="str">
        <f t="shared" si="101"/>
        <v>OK</v>
      </c>
      <c r="E6560" s="4" t="s">
        <v>1431</v>
      </c>
    </row>
    <row r="6561" spans="1:5">
      <c r="A6561" s="5">
        <v>6502</v>
      </c>
      <c r="B6561" s="924"/>
      <c r="D6561" s="2" t="str">
        <f t="shared" si="101"/>
        <v>OK</v>
      </c>
      <c r="E6561" s="4" t="s">
        <v>1431</v>
      </c>
    </row>
    <row r="6562" spans="1:5">
      <c r="A6562" s="5">
        <v>6503</v>
      </c>
      <c r="B6562" s="924"/>
      <c r="D6562" s="2" t="str">
        <f t="shared" si="101"/>
        <v>OK</v>
      </c>
      <c r="E6562" s="4" t="s">
        <v>1431</v>
      </c>
    </row>
    <row r="6563" spans="1:5">
      <c r="A6563" s="5">
        <v>6504</v>
      </c>
      <c r="B6563" s="924"/>
      <c r="D6563" s="2" t="str">
        <f t="shared" si="101"/>
        <v>OK</v>
      </c>
      <c r="E6563" s="4" t="s">
        <v>1431</v>
      </c>
    </row>
    <row r="6564" spans="1:5">
      <c r="A6564" s="5">
        <v>6505</v>
      </c>
      <c r="B6564" s="924"/>
      <c r="D6564" s="2" t="str">
        <f t="shared" si="101"/>
        <v>OK</v>
      </c>
      <c r="E6564" s="4" t="s">
        <v>1431</v>
      </c>
    </row>
    <row r="6565" spans="1:5">
      <c r="A6565" s="5">
        <v>6506</v>
      </c>
      <c r="B6565" s="924"/>
      <c r="D6565" s="2" t="str">
        <f t="shared" si="101"/>
        <v>OK</v>
      </c>
      <c r="E6565" s="4" t="s">
        <v>1431</v>
      </c>
    </row>
    <row r="6566" spans="1:5">
      <c r="A6566" s="5">
        <v>6507</v>
      </c>
      <c r="B6566" s="924"/>
      <c r="D6566" s="2" t="str">
        <f t="shared" si="101"/>
        <v>OK</v>
      </c>
      <c r="E6566" s="4" t="s">
        <v>1431</v>
      </c>
    </row>
    <row r="6567" spans="1:5">
      <c r="A6567" s="5">
        <v>6508</v>
      </c>
      <c r="B6567" s="924"/>
      <c r="D6567" s="2" t="str">
        <f t="shared" si="101"/>
        <v>OK</v>
      </c>
      <c r="E6567" s="4" t="s">
        <v>1431</v>
      </c>
    </row>
    <row r="6568" spans="1:5">
      <c r="A6568" s="5">
        <v>6509</v>
      </c>
      <c r="B6568" s="924"/>
      <c r="D6568" s="2" t="str">
        <f t="shared" si="101"/>
        <v>OK</v>
      </c>
      <c r="E6568" s="4" t="s">
        <v>1431</v>
      </c>
    </row>
    <row r="6569" spans="1:5">
      <c r="A6569" s="5">
        <v>6510</v>
      </c>
      <c r="B6569" s="924"/>
      <c r="D6569" s="2" t="str">
        <f t="shared" si="101"/>
        <v>OK</v>
      </c>
      <c r="E6569" s="4" t="s">
        <v>1431</v>
      </c>
    </row>
    <row r="6570" spans="1:5">
      <c r="A6570" s="5">
        <v>6511</v>
      </c>
      <c r="B6570" s="924"/>
      <c r="D6570" s="2" t="str">
        <f t="shared" si="101"/>
        <v>OK</v>
      </c>
      <c r="E6570" s="4" t="s">
        <v>1431</v>
      </c>
    </row>
    <row r="6571" spans="1:5">
      <c r="A6571" s="5">
        <v>6512</v>
      </c>
      <c r="B6571" s="924"/>
      <c r="D6571" s="2" t="str">
        <f t="shared" si="101"/>
        <v>OK</v>
      </c>
      <c r="E6571" s="4" t="s">
        <v>1431</v>
      </c>
    </row>
    <row r="6572" spans="1:5">
      <c r="A6572" s="5">
        <v>6513</v>
      </c>
      <c r="B6572" s="924"/>
      <c r="D6572" s="2" t="str">
        <f t="shared" si="101"/>
        <v>OK</v>
      </c>
      <c r="E6572" s="4" t="s">
        <v>1431</v>
      </c>
    </row>
    <row r="6573" spans="1:5">
      <c r="A6573" s="5">
        <v>6514</v>
      </c>
      <c r="B6573" s="924"/>
      <c r="D6573" s="2" t="str">
        <f t="shared" si="101"/>
        <v>OK</v>
      </c>
      <c r="E6573" s="4" t="s">
        <v>1431</v>
      </c>
    </row>
    <row r="6574" spans="1:5">
      <c r="A6574" s="5">
        <v>6515</v>
      </c>
      <c r="B6574" s="924"/>
      <c r="D6574" s="2" t="str">
        <f t="shared" si="101"/>
        <v>OK</v>
      </c>
      <c r="E6574" s="4" t="s">
        <v>1431</v>
      </c>
    </row>
    <row r="6575" spans="1:5">
      <c r="A6575" s="5">
        <v>6516</v>
      </c>
      <c r="B6575" s="924"/>
      <c r="D6575" s="2" t="str">
        <f t="shared" si="101"/>
        <v>OK</v>
      </c>
      <c r="E6575" s="4" t="s">
        <v>1431</v>
      </c>
    </row>
    <row r="6576" spans="1:5">
      <c r="A6576" s="5">
        <v>6517</v>
      </c>
      <c r="B6576" s="924"/>
      <c r="D6576" s="2" t="str">
        <f t="shared" si="101"/>
        <v>OK</v>
      </c>
      <c r="E6576" s="4" t="s">
        <v>1431</v>
      </c>
    </row>
    <row r="6577" spans="1:5">
      <c r="A6577" s="5">
        <v>6518</v>
      </c>
      <c r="B6577" s="924"/>
      <c r="D6577" s="2" t="str">
        <f t="shared" si="101"/>
        <v>OK</v>
      </c>
      <c r="E6577" s="4" t="s">
        <v>1431</v>
      </c>
    </row>
    <row r="6578" spans="1:5">
      <c r="A6578" s="5">
        <v>6519</v>
      </c>
      <c r="B6578" s="924"/>
      <c r="D6578" s="2" t="str">
        <f t="shared" si="101"/>
        <v>OK</v>
      </c>
      <c r="E6578" s="4" t="s">
        <v>1431</v>
      </c>
    </row>
    <row r="6579" spans="1:5">
      <c r="A6579" s="5">
        <v>6520</v>
      </c>
      <c r="B6579" s="924"/>
      <c r="D6579" s="2" t="str">
        <f t="shared" si="101"/>
        <v>OK</v>
      </c>
      <c r="E6579" s="4" t="s">
        <v>1431</v>
      </c>
    </row>
    <row r="6580" spans="1:5">
      <c r="A6580" s="5">
        <v>6521</v>
      </c>
      <c r="B6580" s="924"/>
      <c r="D6580" s="2" t="str">
        <f t="shared" si="101"/>
        <v>OK</v>
      </c>
      <c r="E6580" s="4" t="s">
        <v>1431</v>
      </c>
    </row>
    <row r="6581" spans="1:5">
      <c r="A6581" s="5">
        <v>6522</v>
      </c>
      <c r="B6581" s="924"/>
      <c r="D6581" s="2" t="str">
        <f t="shared" si="101"/>
        <v>OK</v>
      </c>
      <c r="E6581" s="4" t="s">
        <v>1431</v>
      </c>
    </row>
    <row r="6582" spans="1:5">
      <c r="A6582" s="5">
        <v>6523</v>
      </c>
      <c r="B6582" s="924"/>
      <c r="D6582" s="2" t="str">
        <f t="shared" si="101"/>
        <v>OK</v>
      </c>
      <c r="E6582" s="4" t="s">
        <v>1431</v>
      </c>
    </row>
    <row r="6583" spans="1:5">
      <c r="A6583" s="5">
        <v>6524</v>
      </c>
      <c r="B6583" s="924"/>
      <c r="D6583" s="2" t="str">
        <f t="shared" si="101"/>
        <v>OK</v>
      </c>
      <c r="E6583" s="4" t="s">
        <v>1431</v>
      </c>
    </row>
    <row r="6584" spans="1:5">
      <c r="A6584" s="5">
        <v>6525</v>
      </c>
      <c r="B6584" s="924"/>
      <c r="D6584" s="2" t="str">
        <f t="shared" si="101"/>
        <v>OK</v>
      </c>
      <c r="E6584" s="4" t="s">
        <v>1431</v>
      </c>
    </row>
    <row r="6585" spans="1:5">
      <c r="A6585" s="5">
        <v>6526</v>
      </c>
      <c r="B6585" s="924"/>
      <c r="D6585" s="2" t="str">
        <f t="shared" si="101"/>
        <v>OK</v>
      </c>
      <c r="E6585" s="4" t="s">
        <v>1431</v>
      </c>
    </row>
    <row r="6586" spans="1:5">
      <c r="A6586" s="5">
        <v>6527</v>
      </c>
      <c r="B6586" s="924"/>
      <c r="D6586" s="2" t="str">
        <f t="shared" si="101"/>
        <v>OK</v>
      </c>
      <c r="E6586" s="4" t="s">
        <v>1431</v>
      </c>
    </row>
    <row r="6587" spans="1:5">
      <c r="A6587" s="5">
        <v>6528</v>
      </c>
      <c r="B6587" s="924"/>
      <c r="D6587" s="2" t="str">
        <f t="shared" si="101"/>
        <v>OK</v>
      </c>
      <c r="E6587" s="4" t="s">
        <v>1431</v>
      </c>
    </row>
    <row r="6588" spans="1:5">
      <c r="A6588" s="5">
        <v>6529</v>
      </c>
      <c r="B6588" s="924"/>
      <c r="D6588" s="2" t="str">
        <f t="shared" si="101"/>
        <v>OK</v>
      </c>
      <c r="E6588" s="4" t="s">
        <v>1431</v>
      </c>
    </row>
    <row r="6589" spans="1:5">
      <c r="A6589" s="5">
        <v>6530</v>
      </c>
      <c r="B6589" s="924"/>
      <c r="D6589" s="2" t="str">
        <f t="shared" ref="D6589:D6652" si="102">IF(ISBLANK(B6589),"OK",IF(A6589-B6589=0,"OK","Error?"))</f>
        <v>OK</v>
      </c>
      <c r="E6589" s="4" t="s">
        <v>1431</v>
      </c>
    </row>
    <row r="6590" spans="1:5">
      <c r="A6590" s="5">
        <v>6531</v>
      </c>
      <c r="B6590" s="924"/>
      <c r="D6590" s="2" t="str">
        <f t="shared" si="102"/>
        <v>OK</v>
      </c>
      <c r="E6590" s="4" t="s">
        <v>1431</v>
      </c>
    </row>
    <row r="6591" spans="1:5">
      <c r="A6591" s="5">
        <v>6532</v>
      </c>
      <c r="B6591" s="924"/>
      <c r="D6591" s="2" t="str">
        <f t="shared" si="102"/>
        <v>OK</v>
      </c>
      <c r="E6591" s="4" t="s">
        <v>1431</v>
      </c>
    </row>
    <row r="6592" spans="1:5">
      <c r="A6592" s="5">
        <v>6533</v>
      </c>
      <c r="B6592" s="924"/>
      <c r="D6592" s="2" t="str">
        <f t="shared" si="102"/>
        <v>OK</v>
      </c>
      <c r="E6592" s="4" t="s">
        <v>1431</v>
      </c>
    </row>
    <row r="6593" spans="1:5">
      <c r="A6593" s="5">
        <v>6534</v>
      </c>
      <c r="B6593" s="924"/>
      <c r="D6593" s="2" t="str">
        <f t="shared" si="102"/>
        <v>OK</v>
      </c>
      <c r="E6593" s="4" t="s">
        <v>1431</v>
      </c>
    </row>
    <row r="6594" spans="1:5">
      <c r="A6594" s="5">
        <v>6535</v>
      </c>
      <c r="B6594" s="924"/>
      <c r="D6594" s="2" t="str">
        <f t="shared" si="102"/>
        <v>OK</v>
      </c>
      <c r="E6594" s="4" t="s">
        <v>1431</v>
      </c>
    </row>
    <row r="6595" spans="1:5">
      <c r="A6595" s="5">
        <v>6536</v>
      </c>
      <c r="B6595" s="924"/>
      <c r="D6595" s="2" t="str">
        <f t="shared" si="102"/>
        <v>OK</v>
      </c>
      <c r="E6595" s="4" t="s">
        <v>1431</v>
      </c>
    </row>
    <row r="6596" spans="1:5">
      <c r="A6596" s="5">
        <v>6537</v>
      </c>
      <c r="B6596" s="924"/>
      <c r="D6596" s="2" t="str">
        <f t="shared" si="102"/>
        <v>OK</v>
      </c>
      <c r="E6596" s="4" t="s">
        <v>1431</v>
      </c>
    </row>
    <row r="6597" spans="1:5">
      <c r="A6597" s="5">
        <v>6538</v>
      </c>
      <c r="B6597" s="924"/>
      <c r="D6597" s="2" t="str">
        <f t="shared" si="102"/>
        <v>OK</v>
      </c>
      <c r="E6597" s="4" t="s">
        <v>1431</v>
      </c>
    </row>
    <row r="6598" spans="1:5">
      <c r="A6598" s="5">
        <v>6539</v>
      </c>
      <c r="B6598" s="924"/>
      <c r="D6598" s="2" t="str">
        <f t="shared" si="102"/>
        <v>OK</v>
      </c>
      <c r="E6598" s="4" t="s">
        <v>1431</v>
      </c>
    </row>
    <row r="6599" spans="1:5">
      <c r="A6599" s="5">
        <v>6540</v>
      </c>
      <c r="B6599" s="924"/>
      <c r="D6599" s="2" t="str">
        <f t="shared" si="102"/>
        <v>OK</v>
      </c>
      <c r="E6599" s="4" t="s">
        <v>1431</v>
      </c>
    </row>
    <row r="6600" spans="1:5">
      <c r="A6600" s="5">
        <v>6541</v>
      </c>
      <c r="B6600" s="924"/>
      <c r="D6600" s="2" t="str">
        <f t="shared" si="102"/>
        <v>OK</v>
      </c>
      <c r="E6600" s="4" t="s">
        <v>1431</v>
      </c>
    </row>
    <row r="6601" spans="1:5">
      <c r="A6601" s="5">
        <v>6542</v>
      </c>
      <c r="B6601" s="924"/>
      <c r="D6601" s="2" t="str">
        <f t="shared" si="102"/>
        <v>OK</v>
      </c>
      <c r="E6601" s="4" t="s">
        <v>1431</v>
      </c>
    </row>
    <row r="6602" spans="1:5">
      <c r="A6602" s="5">
        <v>6543</v>
      </c>
      <c r="B6602" s="924"/>
      <c r="D6602" s="2" t="str">
        <f t="shared" si="102"/>
        <v>OK</v>
      </c>
      <c r="E6602" s="4" t="s">
        <v>1431</v>
      </c>
    </row>
    <row r="6603" spans="1:5">
      <c r="A6603" s="5">
        <v>6544</v>
      </c>
      <c r="B6603" s="924"/>
      <c r="D6603" s="2" t="str">
        <f t="shared" si="102"/>
        <v>OK</v>
      </c>
      <c r="E6603" s="4" t="s">
        <v>1431</v>
      </c>
    </row>
    <row r="6604" spans="1:5">
      <c r="A6604" s="5">
        <v>6545</v>
      </c>
      <c r="B6604" s="924"/>
      <c r="D6604" s="2" t="str">
        <f t="shared" si="102"/>
        <v>OK</v>
      </c>
      <c r="E6604" s="4" t="s">
        <v>1431</v>
      </c>
    </row>
    <row r="6605" spans="1:5">
      <c r="A6605" s="5">
        <v>6546</v>
      </c>
      <c r="B6605" s="924"/>
      <c r="D6605" s="2" t="str">
        <f t="shared" si="102"/>
        <v>OK</v>
      </c>
      <c r="E6605" s="4" t="s">
        <v>1431</v>
      </c>
    </row>
    <row r="6606" spans="1:5">
      <c r="A6606" s="5">
        <v>6547</v>
      </c>
      <c r="B6606" s="924"/>
      <c r="D6606" s="2" t="str">
        <f t="shared" si="102"/>
        <v>OK</v>
      </c>
      <c r="E6606" s="4" t="s">
        <v>1431</v>
      </c>
    </row>
    <row r="6607" spans="1:5">
      <c r="A6607" s="5">
        <v>6548</v>
      </c>
      <c r="B6607" s="924"/>
      <c r="D6607" s="2" t="str">
        <f t="shared" si="102"/>
        <v>OK</v>
      </c>
      <c r="E6607" s="4" t="s">
        <v>1431</v>
      </c>
    </row>
    <row r="6608" spans="1:5">
      <c r="A6608" s="5">
        <v>6549</v>
      </c>
      <c r="B6608" s="924"/>
      <c r="D6608" s="2" t="str">
        <f t="shared" si="102"/>
        <v>OK</v>
      </c>
      <c r="E6608" s="4" t="s">
        <v>1431</v>
      </c>
    </row>
    <row r="6609" spans="1:5">
      <c r="A6609" s="5">
        <v>6550</v>
      </c>
      <c r="B6609" s="924"/>
      <c r="D6609" s="2" t="str">
        <f t="shared" si="102"/>
        <v>OK</v>
      </c>
      <c r="E6609" s="4" t="s">
        <v>1431</v>
      </c>
    </row>
    <row r="6610" spans="1:5">
      <c r="A6610" s="5">
        <v>6551</v>
      </c>
      <c r="B6610" s="924"/>
      <c r="D6610" s="2" t="str">
        <f t="shared" si="102"/>
        <v>OK</v>
      </c>
      <c r="E6610" s="4" t="s">
        <v>1431</v>
      </c>
    </row>
    <row r="6611" spans="1:5">
      <c r="A6611" s="5">
        <v>6552</v>
      </c>
      <c r="B6611" s="924"/>
      <c r="D6611" s="2" t="str">
        <f t="shared" si="102"/>
        <v>OK</v>
      </c>
      <c r="E6611" s="4" t="s">
        <v>1431</v>
      </c>
    </row>
    <row r="6612" spans="1:5">
      <c r="A6612">
        <v>6553</v>
      </c>
      <c r="B6612" s="924">
        <f>'Revenues 10-15'!C225</f>
        <v>0</v>
      </c>
      <c r="D6612" s="2" t="str">
        <f t="shared" si="102"/>
        <v>Error?</v>
      </c>
      <c r="E6612" s="2" t="s">
        <v>154</v>
      </c>
    </row>
    <row r="6613" spans="1:5">
      <c r="A6613">
        <v>6554</v>
      </c>
      <c r="B6613" s="924">
        <f>'Revenues 10-15'!D225</f>
        <v>0</v>
      </c>
      <c r="D6613" s="2" t="str">
        <f t="shared" si="102"/>
        <v>Error?</v>
      </c>
      <c r="E6613" s="2" t="s">
        <v>154</v>
      </c>
    </row>
    <row r="6614" spans="1:5">
      <c r="A6614">
        <v>6555</v>
      </c>
      <c r="B6614" s="924">
        <f>'Revenues 10-15'!E225</f>
        <v>0</v>
      </c>
      <c r="D6614" s="2" t="str">
        <f t="shared" si="102"/>
        <v>Error?</v>
      </c>
      <c r="E6614" s="2" t="s">
        <v>154</v>
      </c>
    </row>
    <row r="6615" spans="1:5">
      <c r="A6615">
        <v>6556</v>
      </c>
      <c r="B6615" s="924">
        <f>'Revenues 10-15'!F225</f>
        <v>0</v>
      </c>
      <c r="D6615" s="2" t="str">
        <f t="shared" si="102"/>
        <v>Error?</v>
      </c>
      <c r="E6615" s="2" t="s">
        <v>154</v>
      </c>
    </row>
    <row r="6616" spans="1:5">
      <c r="A6616">
        <v>6557</v>
      </c>
      <c r="B6616" s="924">
        <f>'Revenues 10-15'!G225</f>
        <v>0</v>
      </c>
      <c r="D6616" s="2" t="str">
        <f t="shared" si="102"/>
        <v>Error?</v>
      </c>
      <c r="E6616" s="2" t="s">
        <v>154</v>
      </c>
    </row>
    <row r="6617" spans="1:5">
      <c r="A6617">
        <v>6558</v>
      </c>
      <c r="B6617" s="924">
        <f>'Revenues 10-15'!H225</f>
        <v>0</v>
      </c>
      <c r="D6617" s="2" t="str">
        <f t="shared" si="102"/>
        <v>Error?</v>
      </c>
      <c r="E6617" s="2" t="s">
        <v>154</v>
      </c>
    </row>
    <row r="6618" spans="1:5">
      <c r="A6618">
        <v>6559</v>
      </c>
      <c r="B6618" s="924">
        <f>'Revenues 10-15'!J225</f>
        <v>0</v>
      </c>
      <c r="D6618" s="2" t="str">
        <f t="shared" si="102"/>
        <v>Error?</v>
      </c>
      <c r="E6618" s="2" t="s">
        <v>154</v>
      </c>
    </row>
    <row r="6619" spans="1:5">
      <c r="A6619">
        <v>6560</v>
      </c>
      <c r="B6619" s="924">
        <f>'Revenues 10-15'!K225</f>
        <v>0</v>
      </c>
      <c r="D6619" s="2" t="str">
        <f t="shared" si="102"/>
        <v>Error?</v>
      </c>
      <c r="E6619" s="2" t="s">
        <v>154</v>
      </c>
    </row>
    <row r="6620" spans="1:5">
      <c r="A6620">
        <v>6561</v>
      </c>
      <c r="B6620" s="924">
        <f>'Revenues 10-15'!C226</f>
        <v>0</v>
      </c>
      <c r="D6620" s="2" t="str">
        <f t="shared" si="102"/>
        <v>Error?</v>
      </c>
      <c r="E6620" s="2" t="s">
        <v>154</v>
      </c>
    </row>
    <row r="6621" spans="1:5">
      <c r="A6621">
        <v>6562</v>
      </c>
      <c r="B6621" s="924">
        <f>'Revenues 10-15'!D226</f>
        <v>0</v>
      </c>
      <c r="D6621" s="2" t="str">
        <f t="shared" si="102"/>
        <v>Error?</v>
      </c>
      <c r="E6621" s="2" t="s">
        <v>154</v>
      </c>
    </row>
    <row r="6622" spans="1:5">
      <c r="A6622">
        <v>6563</v>
      </c>
      <c r="B6622" s="924">
        <f>'Revenues 10-15'!F226</f>
        <v>0</v>
      </c>
      <c r="D6622" s="2" t="str">
        <f t="shared" si="102"/>
        <v>Error?</v>
      </c>
      <c r="E6622" s="2" t="s">
        <v>154</v>
      </c>
    </row>
    <row r="6623" spans="1:5">
      <c r="A6623">
        <v>6564</v>
      </c>
      <c r="B6623" s="924">
        <f>'Revenues 10-15'!G226</f>
        <v>0</v>
      </c>
      <c r="D6623" s="2" t="str">
        <f t="shared" si="102"/>
        <v>Error?</v>
      </c>
      <c r="E6623" s="2" t="s">
        <v>154</v>
      </c>
    </row>
    <row r="6624" spans="1:5">
      <c r="A6624">
        <v>6565</v>
      </c>
      <c r="B6624" s="924">
        <f>'Revenues 10-15'!C227</f>
        <v>0</v>
      </c>
      <c r="D6624" s="2" t="str">
        <f t="shared" si="102"/>
        <v>Error?</v>
      </c>
      <c r="E6624" s="2" t="s">
        <v>154</v>
      </c>
    </row>
    <row r="6625" spans="1:5">
      <c r="A6625">
        <v>6566</v>
      </c>
      <c r="B6625" s="924">
        <f>'Revenues 10-15'!D227</f>
        <v>0</v>
      </c>
      <c r="D6625" s="2" t="str">
        <f t="shared" si="102"/>
        <v>Error?</v>
      </c>
      <c r="E6625" s="2" t="s">
        <v>154</v>
      </c>
    </row>
    <row r="6626" spans="1:5">
      <c r="A6626">
        <v>6567</v>
      </c>
      <c r="B6626" s="924">
        <f>'Revenues 10-15'!E227</f>
        <v>0</v>
      </c>
      <c r="D6626" s="2" t="str">
        <f t="shared" si="102"/>
        <v>Error?</v>
      </c>
      <c r="E6626" s="2" t="s">
        <v>154</v>
      </c>
    </row>
    <row r="6627" spans="1:5">
      <c r="A6627">
        <v>6568</v>
      </c>
      <c r="B6627" s="924">
        <f>'Revenues 10-15'!F227</f>
        <v>0</v>
      </c>
      <c r="D6627" s="2" t="str">
        <f t="shared" si="102"/>
        <v>Error?</v>
      </c>
      <c r="E6627" s="2" t="s">
        <v>154</v>
      </c>
    </row>
    <row r="6628" spans="1:5">
      <c r="A6628">
        <v>6569</v>
      </c>
      <c r="B6628" s="924">
        <f>'Revenues 10-15'!G227</f>
        <v>0</v>
      </c>
      <c r="D6628" s="2" t="str">
        <f t="shared" si="102"/>
        <v>Error?</v>
      </c>
      <c r="E6628" s="2" t="s">
        <v>154</v>
      </c>
    </row>
    <row r="6629" spans="1:5">
      <c r="A6629">
        <v>6570</v>
      </c>
      <c r="B6629" s="924">
        <f>'Revenues 10-15'!H227</f>
        <v>0</v>
      </c>
      <c r="D6629" s="2" t="str">
        <f t="shared" si="102"/>
        <v>Error?</v>
      </c>
      <c r="E6629" s="2" t="s">
        <v>154</v>
      </c>
    </row>
    <row r="6630" spans="1:5">
      <c r="A6630">
        <v>6571</v>
      </c>
      <c r="B6630" s="924">
        <f>'Revenues 10-15'!J227</f>
        <v>0</v>
      </c>
      <c r="D6630" s="2" t="str">
        <f t="shared" si="102"/>
        <v>Error?</v>
      </c>
      <c r="E6630" s="2" t="s">
        <v>154</v>
      </c>
    </row>
    <row r="6631" spans="1:5">
      <c r="A6631">
        <v>6572</v>
      </c>
      <c r="B6631" s="924">
        <f>'Revenues 10-15'!K227</f>
        <v>0</v>
      </c>
      <c r="D6631" s="2" t="str">
        <f t="shared" si="102"/>
        <v>Error?</v>
      </c>
      <c r="E6631" s="2" t="s">
        <v>154</v>
      </c>
    </row>
    <row r="6632" spans="1:5">
      <c r="A6632">
        <v>6573</v>
      </c>
      <c r="B6632" s="924">
        <f>'Revenues 10-15'!C228</f>
        <v>0</v>
      </c>
      <c r="D6632" s="2" t="str">
        <f t="shared" si="102"/>
        <v>Error?</v>
      </c>
      <c r="E6632" s="2" t="s">
        <v>154</v>
      </c>
    </row>
    <row r="6633" spans="1:5">
      <c r="A6633">
        <v>6574</v>
      </c>
      <c r="B6633" s="924">
        <f>'Revenues 10-15'!D228</f>
        <v>0</v>
      </c>
      <c r="D6633" s="2" t="str">
        <f t="shared" si="102"/>
        <v>Error?</v>
      </c>
      <c r="E6633" s="2" t="s">
        <v>154</v>
      </c>
    </row>
    <row r="6634" spans="1:5">
      <c r="A6634">
        <v>6575</v>
      </c>
      <c r="B6634" s="924">
        <f>'Revenues 10-15'!E228</f>
        <v>0</v>
      </c>
      <c r="D6634" s="2" t="str">
        <f t="shared" si="102"/>
        <v>Error?</v>
      </c>
      <c r="E6634" s="2" t="s">
        <v>154</v>
      </c>
    </row>
    <row r="6635" spans="1:5">
      <c r="A6635">
        <v>6576</v>
      </c>
      <c r="B6635" s="924">
        <f>'Revenues 10-15'!F228</f>
        <v>0</v>
      </c>
      <c r="D6635" s="2" t="str">
        <f t="shared" si="102"/>
        <v>Error?</v>
      </c>
      <c r="E6635" s="2" t="s">
        <v>154</v>
      </c>
    </row>
    <row r="6636" spans="1:5">
      <c r="A6636">
        <v>6577</v>
      </c>
      <c r="B6636" s="924">
        <f>'Revenues 10-15'!G228</f>
        <v>0</v>
      </c>
      <c r="D6636" s="2" t="str">
        <f t="shared" si="102"/>
        <v>Error?</v>
      </c>
      <c r="E6636" s="2" t="s">
        <v>154</v>
      </c>
    </row>
    <row r="6637" spans="1:5">
      <c r="A6637">
        <v>6578</v>
      </c>
      <c r="B6637" s="924">
        <f>'Revenues 10-15'!H228</f>
        <v>0</v>
      </c>
      <c r="D6637" s="2" t="str">
        <f t="shared" si="102"/>
        <v>Error?</v>
      </c>
      <c r="E6637" s="2" t="s">
        <v>154</v>
      </c>
    </row>
    <row r="6638" spans="1:5">
      <c r="A6638">
        <v>6579</v>
      </c>
      <c r="B6638" s="924">
        <f>'Revenues 10-15'!J228</f>
        <v>0</v>
      </c>
      <c r="D6638" s="2" t="str">
        <f t="shared" si="102"/>
        <v>Error?</v>
      </c>
      <c r="E6638" s="2" t="s">
        <v>154</v>
      </c>
    </row>
    <row r="6639" spans="1:5">
      <c r="A6639">
        <v>6580</v>
      </c>
      <c r="B6639" s="924">
        <f>'Revenues 10-15'!K228</f>
        <v>0</v>
      </c>
      <c r="D6639" s="2" t="str">
        <f t="shared" si="102"/>
        <v>Error?</v>
      </c>
      <c r="E6639" s="2" t="s">
        <v>154</v>
      </c>
    </row>
    <row r="6640" spans="1:5">
      <c r="A6640">
        <v>6581</v>
      </c>
      <c r="B6640" s="924">
        <f>'Revenues 10-15'!C229</f>
        <v>0</v>
      </c>
      <c r="D6640" s="2" t="str">
        <f t="shared" si="102"/>
        <v>Error?</v>
      </c>
      <c r="E6640" s="2" t="s">
        <v>154</v>
      </c>
    </row>
    <row r="6641" spans="1:5">
      <c r="A6641">
        <v>6582</v>
      </c>
      <c r="B6641" s="924">
        <f>'Revenues 10-15'!D229</f>
        <v>0</v>
      </c>
      <c r="D6641" s="2" t="str">
        <f t="shared" si="102"/>
        <v>Error?</v>
      </c>
      <c r="E6641" s="2" t="s">
        <v>154</v>
      </c>
    </row>
    <row r="6642" spans="1:5">
      <c r="A6642">
        <v>6583</v>
      </c>
      <c r="B6642" s="924">
        <f>'Revenues 10-15'!E229</f>
        <v>0</v>
      </c>
      <c r="D6642" s="2" t="str">
        <f t="shared" si="102"/>
        <v>Error?</v>
      </c>
      <c r="E6642" s="2" t="s">
        <v>154</v>
      </c>
    </row>
    <row r="6643" spans="1:5">
      <c r="A6643">
        <v>6584</v>
      </c>
      <c r="B6643" s="924">
        <f>'Revenues 10-15'!F229</f>
        <v>0</v>
      </c>
      <c r="D6643" s="2" t="str">
        <f t="shared" si="102"/>
        <v>Error?</v>
      </c>
      <c r="E6643" s="2" t="s">
        <v>154</v>
      </c>
    </row>
    <row r="6644" spans="1:5">
      <c r="A6644">
        <v>6585</v>
      </c>
      <c r="B6644" s="924">
        <f>'Revenues 10-15'!G229</f>
        <v>0</v>
      </c>
      <c r="D6644" s="2" t="str">
        <f t="shared" si="102"/>
        <v>Error?</v>
      </c>
      <c r="E6644" s="2" t="s">
        <v>154</v>
      </c>
    </row>
    <row r="6645" spans="1:5">
      <c r="A6645">
        <v>6586</v>
      </c>
      <c r="B6645" s="924">
        <f>'Revenues 10-15'!H229</f>
        <v>0</v>
      </c>
      <c r="D6645" s="2" t="str">
        <f t="shared" si="102"/>
        <v>Error?</v>
      </c>
      <c r="E6645" s="2" t="s">
        <v>154</v>
      </c>
    </row>
    <row r="6646" spans="1:5">
      <c r="A6646">
        <v>6587</v>
      </c>
      <c r="B6646" s="924">
        <f>'Revenues 10-15'!J229</f>
        <v>0</v>
      </c>
      <c r="D6646" s="2" t="str">
        <f t="shared" si="102"/>
        <v>Error?</v>
      </c>
      <c r="E6646" s="2" t="s">
        <v>154</v>
      </c>
    </row>
    <row r="6647" spans="1:5">
      <c r="A6647">
        <v>6588</v>
      </c>
      <c r="B6647" s="924">
        <f>'Revenues 10-15'!K229</f>
        <v>0</v>
      </c>
      <c r="D6647" s="2" t="str">
        <f t="shared" si="102"/>
        <v>Error?</v>
      </c>
      <c r="E6647" s="2" t="s">
        <v>154</v>
      </c>
    </row>
    <row r="6648" spans="1:5">
      <c r="A6648">
        <v>6589</v>
      </c>
      <c r="B6648" s="924">
        <f>'Revenues 10-15'!C230</f>
        <v>0</v>
      </c>
      <c r="D6648" s="2" t="str">
        <f t="shared" si="102"/>
        <v>Error?</v>
      </c>
      <c r="E6648" s="2" t="s">
        <v>154</v>
      </c>
    </row>
    <row r="6649" spans="1:5">
      <c r="A6649">
        <v>6590</v>
      </c>
      <c r="B6649" s="924">
        <f>'Revenues 10-15'!D230</f>
        <v>0</v>
      </c>
      <c r="D6649" s="2" t="str">
        <f t="shared" si="102"/>
        <v>Error?</v>
      </c>
      <c r="E6649" s="2" t="s">
        <v>154</v>
      </c>
    </row>
    <row r="6650" spans="1:5">
      <c r="A6650">
        <v>6591</v>
      </c>
      <c r="B6650" s="924">
        <f>'Revenues 10-15'!E230</f>
        <v>0</v>
      </c>
      <c r="D6650" s="2" t="str">
        <f t="shared" si="102"/>
        <v>Error?</v>
      </c>
      <c r="E6650" s="2" t="s">
        <v>154</v>
      </c>
    </row>
    <row r="6651" spans="1:5">
      <c r="A6651">
        <v>6592</v>
      </c>
      <c r="B6651" s="924">
        <f>'Revenues 10-15'!F230</f>
        <v>0</v>
      </c>
      <c r="D6651" s="2" t="str">
        <f t="shared" si="102"/>
        <v>Error?</v>
      </c>
      <c r="E6651" s="2" t="s">
        <v>154</v>
      </c>
    </row>
    <row r="6652" spans="1:5">
      <c r="A6652">
        <v>6593</v>
      </c>
      <c r="B6652" s="924">
        <f>'Revenues 10-15'!G230</f>
        <v>0</v>
      </c>
      <c r="D6652" s="2" t="str">
        <f t="shared" si="102"/>
        <v>Error?</v>
      </c>
      <c r="E6652" s="2" t="s">
        <v>154</v>
      </c>
    </row>
    <row r="6653" spans="1:5">
      <c r="A6653">
        <v>6594</v>
      </c>
      <c r="B6653" s="924">
        <f>'Revenues 10-15'!H230</f>
        <v>0</v>
      </c>
      <c r="D6653" s="2" t="str">
        <f t="shared" ref="D6653:D6716" si="103">IF(ISBLANK(B6653),"OK",IF(A6653-B6653=0,"OK","Error?"))</f>
        <v>Error?</v>
      </c>
      <c r="E6653" s="2" t="s">
        <v>154</v>
      </c>
    </row>
    <row r="6654" spans="1:5">
      <c r="A6654">
        <v>6595</v>
      </c>
      <c r="B6654" s="924">
        <f>'Revenues 10-15'!J230</f>
        <v>0</v>
      </c>
      <c r="D6654" s="2" t="str">
        <f t="shared" si="103"/>
        <v>Error?</v>
      </c>
      <c r="E6654" s="2" t="s">
        <v>154</v>
      </c>
    </row>
    <row r="6655" spans="1:5">
      <c r="A6655">
        <v>6596</v>
      </c>
      <c r="B6655" s="924">
        <f>'Revenues 10-15'!K230</f>
        <v>0</v>
      </c>
      <c r="D6655" s="2" t="str">
        <f t="shared" si="103"/>
        <v>Error?</v>
      </c>
      <c r="E6655" s="2" t="s">
        <v>154</v>
      </c>
    </row>
    <row r="6656" spans="1:5">
      <c r="A6656">
        <v>6597</v>
      </c>
      <c r="B6656" s="924">
        <f>'Revenues 10-15'!C231</f>
        <v>0</v>
      </c>
      <c r="D6656" s="2" t="str">
        <f t="shared" si="103"/>
        <v>Error?</v>
      </c>
      <c r="E6656" s="2" t="s">
        <v>154</v>
      </c>
    </row>
    <row r="6657" spans="1:5">
      <c r="A6657">
        <v>6598</v>
      </c>
      <c r="B6657" s="924">
        <f>'Revenues 10-15'!D231</f>
        <v>0</v>
      </c>
      <c r="D6657" s="2" t="str">
        <f t="shared" si="103"/>
        <v>Error?</v>
      </c>
      <c r="E6657" s="2" t="s">
        <v>154</v>
      </c>
    </row>
    <row r="6658" spans="1:5">
      <c r="A6658">
        <v>6599</v>
      </c>
      <c r="B6658" s="924">
        <f>'Revenues 10-15'!E231</f>
        <v>0</v>
      </c>
      <c r="D6658" s="2" t="str">
        <f t="shared" si="103"/>
        <v>Error?</v>
      </c>
      <c r="E6658" s="2" t="s">
        <v>154</v>
      </c>
    </row>
    <row r="6659" spans="1:5">
      <c r="A6659">
        <v>6600</v>
      </c>
      <c r="B6659" s="924">
        <f>'Revenues 10-15'!F231</f>
        <v>0</v>
      </c>
      <c r="D6659" s="2" t="str">
        <f t="shared" si="103"/>
        <v>Error?</v>
      </c>
      <c r="E6659" s="2" t="s">
        <v>154</v>
      </c>
    </row>
    <row r="6660" spans="1:5">
      <c r="A6660">
        <v>6601</v>
      </c>
      <c r="B6660" s="924">
        <f>'Revenues 10-15'!G231</f>
        <v>0</v>
      </c>
      <c r="D6660" s="2" t="str">
        <f t="shared" si="103"/>
        <v>Error?</v>
      </c>
      <c r="E6660" s="2" t="s">
        <v>154</v>
      </c>
    </row>
    <row r="6661" spans="1:5">
      <c r="A6661">
        <v>6602</v>
      </c>
      <c r="B6661" s="924">
        <f>'Revenues 10-15'!H231</f>
        <v>0</v>
      </c>
      <c r="D6661" s="2" t="str">
        <f t="shared" si="103"/>
        <v>Error?</v>
      </c>
      <c r="E6661" s="2" t="s">
        <v>154</v>
      </c>
    </row>
    <row r="6662" spans="1:5">
      <c r="A6662">
        <v>6603</v>
      </c>
      <c r="B6662" s="924">
        <f>'Revenues 10-15'!J231</f>
        <v>0</v>
      </c>
      <c r="D6662" s="2" t="str">
        <f t="shared" si="103"/>
        <v>Error?</v>
      </c>
      <c r="E6662" s="2" t="s">
        <v>154</v>
      </c>
    </row>
    <row r="6663" spans="1:5">
      <c r="A6663">
        <v>6604</v>
      </c>
      <c r="B6663" s="924">
        <f>'Revenues 10-15'!K231</f>
        <v>0</v>
      </c>
      <c r="D6663" s="2" t="str">
        <f t="shared" si="103"/>
        <v>Error?</v>
      </c>
      <c r="E6663" s="2" t="s">
        <v>154</v>
      </c>
    </row>
    <row r="6664" spans="1:5">
      <c r="A6664">
        <v>6605</v>
      </c>
      <c r="B6664" s="924">
        <f>'Revenues 10-15'!C232</f>
        <v>0</v>
      </c>
      <c r="D6664" s="2" t="str">
        <f t="shared" si="103"/>
        <v>Error?</v>
      </c>
      <c r="E6664" s="2" t="s">
        <v>154</v>
      </c>
    </row>
    <row r="6665" spans="1:5">
      <c r="A6665">
        <v>6606</v>
      </c>
      <c r="B6665" s="924">
        <f>'Revenues 10-15'!D232</f>
        <v>0</v>
      </c>
      <c r="D6665" s="2" t="str">
        <f t="shared" si="103"/>
        <v>Error?</v>
      </c>
      <c r="E6665" s="2" t="s">
        <v>154</v>
      </c>
    </row>
    <row r="6666" spans="1:5">
      <c r="A6666">
        <v>6607</v>
      </c>
      <c r="B6666" s="924">
        <f>'Revenues 10-15'!E232</f>
        <v>0</v>
      </c>
      <c r="D6666" s="2" t="str">
        <f t="shared" si="103"/>
        <v>Error?</v>
      </c>
      <c r="E6666" s="2" t="s">
        <v>154</v>
      </c>
    </row>
    <row r="6667" spans="1:5">
      <c r="A6667">
        <v>6608</v>
      </c>
      <c r="B6667" s="924">
        <f>'Revenues 10-15'!F232</f>
        <v>0</v>
      </c>
      <c r="D6667" s="2" t="str">
        <f t="shared" si="103"/>
        <v>Error?</v>
      </c>
      <c r="E6667" s="2" t="s">
        <v>154</v>
      </c>
    </row>
    <row r="6668" spans="1:5">
      <c r="A6668">
        <v>6609</v>
      </c>
      <c r="B6668" s="924">
        <f>'Revenues 10-15'!G232</f>
        <v>0</v>
      </c>
      <c r="D6668" s="2" t="str">
        <f t="shared" si="103"/>
        <v>Error?</v>
      </c>
      <c r="E6668" s="2" t="s">
        <v>154</v>
      </c>
    </row>
    <row r="6669" spans="1:5">
      <c r="A6669">
        <v>6610</v>
      </c>
      <c r="B6669" s="924">
        <f>'Revenues 10-15'!H232</f>
        <v>0</v>
      </c>
      <c r="D6669" s="2" t="str">
        <f t="shared" si="103"/>
        <v>Error?</v>
      </c>
      <c r="E6669" s="2" t="s">
        <v>154</v>
      </c>
    </row>
    <row r="6670" spans="1:5">
      <c r="A6670">
        <v>6611</v>
      </c>
      <c r="B6670" s="924">
        <f>'Revenues 10-15'!J232</f>
        <v>0</v>
      </c>
      <c r="D6670" s="2" t="str">
        <f t="shared" si="103"/>
        <v>Error?</v>
      </c>
      <c r="E6670" s="2" t="s">
        <v>154</v>
      </c>
    </row>
    <row r="6671" spans="1:5">
      <c r="A6671">
        <v>6612</v>
      </c>
      <c r="B6671" s="924">
        <f>'Revenues 10-15'!K232</f>
        <v>0</v>
      </c>
      <c r="D6671" s="2" t="str">
        <f t="shared" si="103"/>
        <v>Error?</v>
      </c>
      <c r="E6671" s="2" t="s">
        <v>154</v>
      </c>
    </row>
    <row r="6672" spans="1:5">
      <c r="A6672">
        <v>6613</v>
      </c>
      <c r="B6672" s="924">
        <f>'Revenues 10-15'!C233</f>
        <v>0</v>
      </c>
      <c r="D6672" s="2" t="str">
        <f t="shared" si="103"/>
        <v>Error?</v>
      </c>
      <c r="E6672" s="2" t="s">
        <v>154</v>
      </c>
    </row>
    <row r="6673" spans="1:5">
      <c r="A6673">
        <v>6614</v>
      </c>
      <c r="B6673" s="924">
        <f>'Revenues 10-15'!D233</f>
        <v>0</v>
      </c>
      <c r="D6673" s="2" t="str">
        <f t="shared" si="103"/>
        <v>Error?</v>
      </c>
      <c r="E6673" s="2" t="s">
        <v>154</v>
      </c>
    </row>
    <row r="6674" spans="1:5">
      <c r="A6674">
        <v>6615</v>
      </c>
      <c r="B6674" s="924">
        <f>'Revenues 10-15'!E233</f>
        <v>0</v>
      </c>
      <c r="D6674" s="2" t="str">
        <f t="shared" si="103"/>
        <v>Error?</v>
      </c>
      <c r="E6674" s="2" t="s">
        <v>154</v>
      </c>
    </row>
    <row r="6675" spans="1:5">
      <c r="A6675">
        <v>6616</v>
      </c>
      <c r="B6675" s="924">
        <f>'Revenues 10-15'!F233</f>
        <v>0</v>
      </c>
      <c r="D6675" s="2" t="str">
        <f t="shared" si="103"/>
        <v>Error?</v>
      </c>
      <c r="E6675" s="2" t="s">
        <v>154</v>
      </c>
    </row>
    <row r="6676" spans="1:5">
      <c r="A6676">
        <v>6617</v>
      </c>
      <c r="B6676" s="924">
        <f>'Revenues 10-15'!G233</f>
        <v>0</v>
      </c>
      <c r="D6676" s="2" t="str">
        <f t="shared" si="103"/>
        <v>Error?</v>
      </c>
      <c r="E6676" s="2" t="s">
        <v>154</v>
      </c>
    </row>
    <row r="6677" spans="1:5">
      <c r="A6677">
        <v>6618</v>
      </c>
      <c r="B6677" s="924">
        <f>'Revenues 10-15'!H233</f>
        <v>0</v>
      </c>
      <c r="D6677" s="2" t="str">
        <f t="shared" si="103"/>
        <v>Error?</v>
      </c>
      <c r="E6677" s="2" t="s">
        <v>154</v>
      </c>
    </row>
    <row r="6678" spans="1:5">
      <c r="A6678">
        <v>6619</v>
      </c>
      <c r="B6678" s="924">
        <f>'Revenues 10-15'!J233</f>
        <v>0</v>
      </c>
      <c r="D6678" s="2" t="str">
        <f t="shared" si="103"/>
        <v>Error?</v>
      </c>
      <c r="E6678" s="2" t="s">
        <v>154</v>
      </c>
    </row>
    <row r="6679" spans="1:5">
      <c r="A6679">
        <v>6620</v>
      </c>
      <c r="B6679" s="924">
        <f>'Revenues 10-15'!K233</f>
        <v>0</v>
      </c>
      <c r="D6679" s="2" t="str">
        <f t="shared" si="103"/>
        <v>Error?</v>
      </c>
      <c r="E6679" s="2" t="s">
        <v>154</v>
      </c>
    </row>
    <row r="6680" spans="1:5">
      <c r="A6680">
        <v>6621</v>
      </c>
      <c r="B6680" s="924">
        <f>'Revenues 10-15'!C234</f>
        <v>0</v>
      </c>
      <c r="D6680" s="2" t="str">
        <f t="shared" si="103"/>
        <v>Error?</v>
      </c>
      <c r="E6680" s="2" t="s">
        <v>154</v>
      </c>
    </row>
    <row r="6681" spans="1:5">
      <c r="A6681">
        <v>6622</v>
      </c>
      <c r="B6681" s="924">
        <f>'Revenues 10-15'!D234</f>
        <v>0</v>
      </c>
      <c r="D6681" s="2" t="str">
        <f t="shared" si="103"/>
        <v>Error?</v>
      </c>
      <c r="E6681" s="2" t="s">
        <v>154</v>
      </c>
    </row>
    <row r="6682" spans="1:5">
      <c r="A6682">
        <v>6623</v>
      </c>
      <c r="B6682" s="924">
        <f>'Revenues 10-15'!E234</f>
        <v>0</v>
      </c>
      <c r="D6682" s="2" t="str">
        <f t="shared" si="103"/>
        <v>Error?</v>
      </c>
      <c r="E6682" s="2" t="s">
        <v>154</v>
      </c>
    </row>
    <row r="6683" spans="1:5">
      <c r="A6683">
        <v>6624</v>
      </c>
      <c r="B6683" s="924">
        <f>'Revenues 10-15'!F234</f>
        <v>0</v>
      </c>
      <c r="D6683" s="2" t="str">
        <f t="shared" si="103"/>
        <v>Error?</v>
      </c>
      <c r="E6683" s="2" t="s">
        <v>154</v>
      </c>
    </row>
    <row r="6684" spans="1:5">
      <c r="A6684">
        <v>6625</v>
      </c>
      <c r="B6684" s="924">
        <f>'Revenues 10-15'!G234</f>
        <v>0</v>
      </c>
      <c r="D6684" s="2" t="str">
        <f t="shared" si="103"/>
        <v>Error?</v>
      </c>
      <c r="E6684" s="2" t="s">
        <v>154</v>
      </c>
    </row>
    <row r="6685" spans="1:5">
      <c r="A6685">
        <v>6626</v>
      </c>
      <c r="B6685" s="924">
        <f>'Revenues 10-15'!H234</f>
        <v>0</v>
      </c>
      <c r="D6685" s="2" t="str">
        <f t="shared" si="103"/>
        <v>Error?</v>
      </c>
      <c r="E6685" s="2" t="s">
        <v>154</v>
      </c>
    </row>
    <row r="6686" spans="1:5">
      <c r="A6686">
        <v>6627</v>
      </c>
      <c r="B6686" s="924">
        <f>'Revenues 10-15'!J234</f>
        <v>0</v>
      </c>
      <c r="D6686" s="2" t="str">
        <f t="shared" si="103"/>
        <v>Error?</v>
      </c>
      <c r="E6686" s="2" t="s">
        <v>154</v>
      </c>
    </row>
    <row r="6687" spans="1:5">
      <c r="A6687">
        <v>6628</v>
      </c>
      <c r="B6687" s="924">
        <f>'Revenues 10-15'!K234</f>
        <v>0</v>
      </c>
      <c r="D6687" s="2" t="str">
        <f t="shared" si="103"/>
        <v>Error?</v>
      </c>
      <c r="E6687" s="2" t="s">
        <v>154</v>
      </c>
    </row>
    <row r="6688" spans="1:5">
      <c r="A6688">
        <v>6629</v>
      </c>
      <c r="B6688" s="924">
        <f>'Revenues 10-15'!C235</f>
        <v>0</v>
      </c>
      <c r="D6688" s="2" t="str">
        <f t="shared" si="103"/>
        <v>Error?</v>
      </c>
      <c r="E6688" s="2" t="s">
        <v>154</v>
      </c>
    </row>
    <row r="6689" spans="1:5">
      <c r="A6689">
        <v>6630</v>
      </c>
      <c r="B6689" s="924">
        <f>'Revenues 10-15'!D235</f>
        <v>0</v>
      </c>
      <c r="D6689" s="2" t="str">
        <f t="shared" si="103"/>
        <v>Error?</v>
      </c>
      <c r="E6689" s="2" t="s">
        <v>154</v>
      </c>
    </row>
    <row r="6690" spans="1:5">
      <c r="A6690">
        <v>6631</v>
      </c>
      <c r="B6690" s="924">
        <f>'Revenues 10-15'!F235</f>
        <v>0</v>
      </c>
      <c r="D6690" s="2" t="str">
        <f t="shared" si="103"/>
        <v>Error?</v>
      </c>
      <c r="E6690" s="2" t="s">
        <v>154</v>
      </c>
    </row>
    <row r="6691" spans="1:5">
      <c r="A6691">
        <v>6632</v>
      </c>
      <c r="B6691" s="924">
        <f>'Revenues 10-15'!G235</f>
        <v>0</v>
      </c>
      <c r="D6691" s="2" t="str">
        <f t="shared" si="103"/>
        <v>Error?</v>
      </c>
      <c r="E6691" s="2" t="s">
        <v>154</v>
      </c>
    </row>
    <row r="6692" spans="1:5">
      <c r="A6692">
        <v>6633</v>
      </c>
      <c r="B6692" s="924">
        <f>'Revenues 10-15'!C236</f>
        <v>0</v>
      </c>
      <c r="D6692" s="2" t="str">
        <f t="shared" si="103"/>
        <v>Error?</v>
      </c>
      <c r="E6692" s="2" t="s">
        <v>154</v>
      </c>
    </row>
    <row r="6693" spans="1:5">
      <c r="A6693">
        <v>6634</v>
      </c>
      <c r="B6693" s="924">
        <f>'Revenues 10-15'!D236</f>
        <v>0</v>
      </c>
      <c r="D6693" s="2" t="str">
        <f t="shared" si="103"/>
        <v>Error?</v>
      </c>
      <c r="E6693" s="2" t="s">
        <v>154</v>
      </c>
    </row>
    <row r="6694" spans="1:5">
      <c r="A6694">
        <v>6635</v>
      </c>
      <c r="B6694" s="924">
        <f>'Revenues 10-15'!C237</f>
        <v>0</v>
      </c>
      <c r="D6694" s="2" t="str">
        <f t="shared" si="103"/>
        <v>Error?</v>
      </c>
      <c r="E6694" s="2" t="s">
        <v>154</v>
      </c>
    </row>
    <row r="6695" spans="1:5">
      <c r="A6695">
        <v>6636</v>
      </c>
      <c r="B6695" s="924">
        <f>'Revenues 10-15'!D237</f>
        <v>0</v>
      </c>
      <c r="D6695" s="2" t="str">
        <f t="shared" si="103"/>
        <v>Error?</v>
      </c>
      <c r="E6695" s="2" t="s">
        <v>154</v>
      </c>
    </row>
    <row r="6696" spans="1:5">
      <c r="A6696">
        <v>6637</v>
      </c>
      <c r="B6696" s="924">
        <f>'Revenues 10-15'!E237</f>
        <v>0</v>
      </c>
      <c r="D6696" s="2" t="str">
        <f t="shared" si="103"/>
        <v>Error?</v>
      </c>
      <c r="E6696" s="2" t="s">
        <v>154</v>
      </c>
    </row>
    <row r="6697" spans="1:5">
      <c r="A6697">
        <v>6638</v>
      </c>
      <c r="B6697" s="924">
        <f>'Revenues 10-15'!F237</f>
        <v>0</v>
      </c>
      <c r="D6697" s="2" t="str">
        <f t="shared" si="103"/>
        <v>Error?</v>
      </c>
      <c r="E6697" s="2" t="s">
        <v>154</v>
      </c>
    </row>
    <row r="6698" spans="1:5">
      <c r="A6698">
        <v>6639</v>
      </c>
      <c r="B6698" s="924">
        <f>'Revenues 10-15'!G237</f>
        <v>0</v>
      </c>
      <c r="D6698" s="2" t="str">
        <f t="shared" si="103"/>
        <v>Error?</v>
      </c>
      <c r="E6698" s="2" t="s">
        <v>154</v>
      </c>
    </row>
    <row r="6699" spans="1:5">
      <c r="A6699">
        <v>6640</v>
      </c>
      <c r="B6699" s="924">
        <f>'Revenues 10-15'!H237</f>
        <v>0</v>
      </c>
      <c r="D6699" s="2" t="str">
        <f t="shared" si="103"/>
        <v>Error?</v>
      </c>
      <c r="E6699" s="2" t="s">
        <v>154</v>
      </c>
    </row>
    <row r="6700" spans="1:5">
      <c r="A6700">
        <v>6641</v>
      </c>
      <c r="B6700" s="924">
        <f>'Revenues 10-15'!J237</f>
        <v>0</v>
      </c>
      <c r="D6700" s="2" t="str">
        <f t="shared" si="103"/>
        <v>Error?</v>
      </c>
      <c r="E6700" s="2" t="s">
        <v>154</v>
      </c>
    </row>
    <row r="6701" spans="1:5">
      <c r="A6701">
        <v>6642</v>
      </c>
      <c r="B6701" s="924">
        <f>'Revenues 10-15'!K237</f>
        <v>0</v>
      </c>
      <c r="D6701" s="2" t="str">
        <f t="shared" si="103"/>
        <v>Error?</v>
      </c>
      <c r="E6701" s="2" t="s">
        <v>154</v>
      </c>
    </row>
    <row r="6702" spans="1:5">
      <c r="A6702">
        <v>6643</v>
      </c>
      <c r="B6702" s="924">
        <f>'Revenues 10-15'!C238</f>
        <v>0</v>
      </c>
      <c r="D6702" s="2" t="str">
        <f t="shared" si="103"/>
        <v>Error?</v>
      </c>
      <c r="E6702" s="2" t="s">
        <v>154</v>
      </c>
    </row>
    <row r="6703" spans="1:5">
      <c r="A6703">
        <v>6644</v>
      </c>
      <c r="B6703" s="924">
        <f>'Revenues 10-15'!D238</f>
        <v>0</v>
      </c>
      <c r="D6703" s="2" t="str">
        <f t="shared" si="103"/>
        <v>Error?</v>
      </c>
      <c r="E6703" s="2" t="s">
        <v>154</v>
      </c>
    </row>
    <row r="6704" spans="1:5">
      <c r="A6704">
        <v>6645</v>
      </c>
      <c r="B6704" s="924">
        <f>'Revenues 10-15'!E238</f>
        <v>0</v>
      </c>
      <c r="D6704" s="2" t="str">
        <f t="shared" si="103"/>
        <v>Error?</v>
      </c>
      <c r="E6704" s="2" t="s">
        <v>154</v>
      </c>
    </row>
    <row r="6705" spans="1:5">
      <c r="A6705">
        <v>6646</v>
      </c>
      <c r="B6705" s="924">
        <f>'Revenues 10-15'!F238</f>
        <v>0</v>
      </c>
      <c r="D6705" s="2" t="str">
        <f t="shared" si="103"/>
        <v>Error?</v>
      </c>
      <c r="E6705" s="2" t="s">
        <v>154</v>
      </c>
    </row>
    <row r="6706" spans="1:5">
      <c r="A6706">
        <v>6647</v>
      </c>
      <c r="B6706" s="924">
        <f>'Revenues 10-15'!G238</f>
        <v>0</v>
      </c>
      <c r="D6706" s="2" t="str">
        <f t="shared" si="103"/>
        <v>Error?</v>
      </c>
      <c r="E6706" s="2" t="s">
        <v>154</v>
      </c>
    </row>
    <row r="6707" spans="1:5">
      <c r="A6707">
        <v>6648</v>
      </c>
      <c r="B6707" s="924">
        <f>'Revenues 10-15'!H238</f>
        <v>0</v>
      </c>
      <c r="D6707" s="2" t="str">
        <f t="shared" si="103"/>
        <v>Error?</v>
      </c>
      <c r="E6707" s="2" t="s">
        <v>154</v>
      </c>
    </row>
    <row r="6708" spans="1:5">
      <c r="A6708">
        <v>6649</v>
      </c>
      <c r="B6708" s="924">
        <f>'Revenues 10-15'!J238</f>
        <v>0</v>
      </c>
      <c r="D6708" s="2" t="str">
        <f t="shared" si="103"/>
        <v>Error?</v>
      </c>
      <c r="E6708" s="2" t="s">
        <v>154</v>
      </c>
    </row>
    <row r="6709" spans="1:5">
      <c r="A6709">
        <v>6650</v>
      </c>
      <c r="B6709" s="924">
        <f>'Revenues 10-15'!K238</f>
        <v>0</v>
      </c>
      <c r="D6709" s="2" t="str">
        <f t="shared" si="103"/>
        <v>Error?</v>
      </c>
      <c r="E6709" s="2" t="s">
        <v>154</v>
      </c>
    </row>
    <row r="6710" spans="1:5">
      <c r="A6710">
        <v>6651</v>
      </c>
      <c r="B6710" s="924">
        <f>'Revenues 10-15'!C239</f>
        <v>0</v>
      </c>
      <c r="D6710" s="2" t="str">
        <f t="shared" si="103"/>
        <v>Error?</v>
      </c>
      <c r="E6710" s="2" t="s">
        <v>154</v>
      </c>
    </row>
    <row r="6711" spans="1:5">
      <c r="A6711">
        <v>6652</v>
      </c>
      <c r="B6711" s="924">
        <f>'Revenues 10-15'!D239</f>
        <v>0</v>
      </c>
      <c r="D6711" s="2" t="str">
        <f t="shared" si="103"/>
        <v>Error?</v>
      </c>
      <c r="E6711" s="2" t="s">
        <v>154</v>
      </c>
    </row>
    <row r="6712" spans="1:5">
      <c r="A6712">
        <v>6653</v>
      </c>
      <c r="B6712" s="924">
        <f>'Revenues 10-15'!E239</f>
        <v>0</v>
      </c>
      <c r="D6712" s="2" t="str">
        <f t="shared" si="103"/>
        <v>Error?</v>
      </c>
      <c r="E6712" s="2" t="s">
        <v>154</v>
      </c>
    </row>
    <row r="6713" spans="1:5">
      <c r="A6713">
        <v>6654</v>
      </c>
      <c r="B6713" s="924">
        <f>'Revenues 10-15'!F239</f>
        <v>0</v>
      </c>
      <c r="D6713" s="2" t="str">
        <f t="shared" si="103"/>
        <v>Error?</v>
      </c>
      <c r="E6713" s="2" t="s">
        <v>154</v>
      </c>
    </row>
    <row r="6714" spans="1:5">
      <c r="A6714">
        <v>6655</v>
      </c>
      <c r="B6714" s="924">
        <f>'Revenues 10-15'!G239</f>
        <v>0</v>
      </c>
      <c r="D6714" s="2" t="str">
        <f t="shared" si="103"/>
        <v>Error?</v>
      </c>
      <c r="E6714" s="2" t="s">
        <v>154</v>
      </c>
    </row>
    <row r="6715" spans="1:5">
      <c r="A6715">
        <v>6656</v>
      </c>
      <c r="B6715" s="924">
        <f>'Revenues 10-15'!H239</f>
        <v>0</v>
      </c>
      <c r="D6715" s="2" t="str">
        <f t="shared" si="103"/>
        <v>Error?</v>
      </c>
      <c r="E6715" s="2" t="s">
        <v>154</v>
      </c>
    </row>
    <row r="6716" spans="1:5">
      <c r="A6716">
        <v>6657</v>
      </c>
      <c r="B6716" s="924">
        <f>'Revenues 10-15'!J239</f>
        <v>0</v>
      </c>
      <c r="D6716" s="2" t="str">
        <f t="shared" si="103"/>
        <v>Error?</v>
      </c>
      <c r="E6716" s="2" t="s">
        <v>154</v>
      </c>
    </row>
    <row r="6717" spans="1:5">
      <c r="A6717">
        <v>6658</v>
      </c>
      <c r="B6717" s="924">
        <f>'Revenues 10-15'!K239</f>
        <v>0</v>
      </c>
      <c r="D6717" s="2" t="str">
        <f t="shared" ref="D6717:D6780" si="104">IF(ISBLANK(B6717),"OK",IF(A6717-B6717=0,"OK","Error?"))</f>
        <v>Error?</v>
      </c>
      <c r="E6717" s="2" t="s">
        <v>154</v>
      </c>
    </row>
    <row r="6718" spans="1:5">
      <c r="A6718">
        <v>6659</v>
      </c>
      <c r="B6718" s="924">
        <f>'Revenues 10-15'!C240</f>
        <v>0</v>
      </c>
      <c r="D6718" s="2" t="str">
        <f t="shared" si="104"/>
        <v>Error?</v>
      </c>
      <c r="E6718" s="2" t="s">
        <v>154</v>
      </c>
    </row>
    <row r="6719" spans="1:5">
      <c r="A6719">
        <v>6660</v>
      </c>
      <c r="B6719" s="924">
        <f>'Revenues 10-15'!D240</f>
        <v>0</v>
      </c>
      <c r="D6719" s="2" t="str">
        <f t="shared" si="104"/>
        <v>Error?</v>
      </c>
      <c r="E6719" s="2" t="s">
        <v>154</v>
      </c>
    </row>
    <row r="6720" spans="1:5">
      <c r="A6720">
        <v>6661</v>
      </c>
      <c r="B6720" s="924">
        <f>'Revenues 10-15'!E240</f>
        <v>0</v>
      </c>
      <c r="D6720" s="2" t="str">
        <f t="shared" si="104"/>
        <v>Error?</v>
      </c>
      <c r="E6720" s="2" t="s">
        <v>154</v>
      </c>
    </row>
    <row r="6721" spans="1:5">
      <c r="A6721">
        <v>6662</v>
      </c>
      <c r="B6721" s="924">
        <f>'Revenues 10-15'!F240</f>
        <v>0</v>
      </c>
      <c r="D6721" s="2" t="str">
        <f t="shared" si="104"/>
        <v>Error?</v>
      </c>
      <c r="E6721" s="2" t="s">
        <v>154</v>
      </c>
    </row>
    <row r="6722" spans="1:5">
      <c r="A6722">
        <v>6663</v>
      </c>
      <c r="B6722" s="924">
        <f>'Revenues 10-15'!G240</f>
        <v>0</v>
      </c>
      <c r="D6722" s="2" t="str">
        <f t="shared" si="104"/>
        <v>Error?</v>
      </c>
      <c r="E6722" s="2" t="s">
        <v>154</v>
      </c>
    </row>
    <row r="6723" spans="1:5">
      <c r="A6723">
        <v>6664</v>
      </c>
      <c r="B6723" s="924">
        <f>'Revenues 10-15'!H240</f>
        <v>0</v>
      </c>
      <c r="D6723" s="2" t="str">
        <f t="shared" si="104"/>
        <v>Error?</v>
      </c>
      <c r="E6723" s="2" t="s">
        <v>154</v>
      </c>
    </row>
    <row r="6724" spans="1:5">
      <c r="A6724">
        <v>6665</v>
      </c>
      <c r="B6724" s="924">
        <f>'Revenues 10-15'!J240</f>
        <v>0</v>
      </c>
      <c r="D6724" s="2" t="str">
        <f t="shared" si="104"/>
        <v>Error?</v>
      </c>
      <c r="E6724" s="2" t="s">
        <v>154</v>
      </c>
    </row>
    <row r="6725" spans="1:5">
      <c r="A6725">
        <v>6666</v>
      </c>
      <c r="B6725" s="924">
        <f>'Expenditures 16-24'!C7</f>
        <v>0</v>
      </c>
      <c r="D6725" s="2" t="str">
        <f t="shared" si="104"/>
        <v>Error?</v>
      </c>
      <c r="E6725" s="2" t="s">
        <v>155</v>
      </c>
    </row>
    <row r="6726" spans="1:5">
      <c r="A6726">
        <v>6667</v>
      </c>
      <c r="B6726" s="924">
        <f>'Revenues 10-15'!K240</f>
        <v>0</v>
      </c>
      <c r="D6726" s="2" t="str">
        <f t="shared" si="104"/>
        <v>Error?</v>
      </c>
      <c r="E6726" s="2" t="s">
        <v>154</v>
      </c>
    </row>
    <row r="6727" spans="1:5">
      <c r="A6727">
        <v>6668</v>
      </c>
      <c r="B6727" s="924">
        <f>'Revenues 10-15'!C241</f>
        <v>0</v>
      </c>
      <c r="D6727" s="2" t="str">
        <f t="shared" si="104"/>
        <v>Error?</v>
      </c>
      <c r="E6727" s="2" t="s">
        <v>154</v>
      </c>
    </row>
    <row r="6728" spans="1:5">
      <c r="A6728">
        <v>6669</v>
      </c>
      <c r="B6728" s="924">
        <f>'Revenues 10-15'!D241</f>
        <v>0</v>
      </c>
      <c r="D6728" s="2" t="str">
        <f t="shared" si="104"/>
        <v>Error?</v>
      </c>
      <c r="E6728" s="2" t="s">
        <v>154</v>
      </c>
    </row>
    <row r="6729" spans="1:5">
      <c r="A6729">
        <v>6670</v>
      </c>
      <c r="B6729" s="924">
        <f>'Revenues 10-15'!E241</f>
        <v>0</v>
      </c>
      <c r="D6729" s="2" t="str">
        <f t="shared" si="104"/>
        <v>Error?</v>
      </c>
      <c r="E6729" s="2" t="s">
        <v>154</v>
      </c>
    </row>
    <row r="6730" spans="1:5">
      <c r="A6730">
        <v>6671</v>
      </c>
      <c r="B6730" s="924">
        <f>'Revenues 10-15'!F241</f>
        <v>0</v>
      </c>
      <c r="D6730" s="2" t="str">
        <f t="shared" si="104"/>
        <v>Error?</v>
      </c>
      <c r="E6730" s="2" t="s">
        <v>154</v>
      </c>
    </row>
    <row r="6731" spans="1:5">
      <c r="A6731">
        <v>6672</v>
      </c>
      <c r="B6731" s="924">
        <f>'Revenues 10-15'!G241</f>
        <v>0</v>
      </c>
      <c r="D6731" s="2" t="str">
        <f t="shared" si="104"/>
        <v>Error?</v>
      </c>
      <c r="E6731" s="2" t="s">
        <v>154</v>
      </c>
    </row>
    <row r="6732" spans="1:5">
      <c r="A6732">
        <v>6673</v>
      </c>
      <c r="B6732" s="924">
        <f>'Revenues 10-15'!H241</f>
        <v>0</v>
      </c>
      <c r="D6732" s="2" t="str">
        <f t="shared" si="104"/>
        <v>Error?</v>
      </c>
      <c r="E6732" s="2" t="s">
        <v>154</v>
      </c>
    </row>
    <row r="6733" spans="1:5">
      <c r="A6733">
        <v>6674</v>
      </c>
      <c r="B6733" s="924">
        <f>'Revenues 10-15'!J241</f>
        <v>0</v>
      </c>
      <c r="D6733" s="2" t="str">
        <f t="shared" si="104"/>
        <v>Error?</v>
      </c>
      <c r="E6733" s="2" t="s">
        <v>154</v>
      </c>
    </row>
    <row r="6734" spans="1:5">
      <c r="A6734">
        <v>6675</v>
      </c>
      <c r="B6734" s="924">
        <f>'Revenues 10-15'!K241</f>
        <v>0</v>
      </c>
      <c r="D6734" s="2" t="str">
        <f t="shared" si="104"/>
        <v>Error?</v>
      </c>
      <c r="E6734" s="2" t="s">
        <v>154</v>
      </c>
    </row>
    <row r="6735" spans="1:5">
      <c r="A6735">
        <v>6676</v>
      </c>
      <c r="B6735" s="924">
        <f>'Revenues 10-15'!C242</f>
        <v>0</v>
      </c>
      <c r="D6735" s="2" t="str">
        <f t="shared" si="104"/>
        <v>Error?</v>
      </c>
      <c r="E6735" s="2" t="s">
        <v>154</v>
      </c>
    </row>
    <row r="6736" spans="1:5">
      <c r="A6736">
        <v>6677</v>
      </c>
      <c r="B6736" s="924">
        <f>'Revenues 10-15'!D242</f>
        <v>0</v>
      </c>
      <c r="D6736" s="2" t="str">
        <f t="shared" si="104"/>
        <v>Error?</v>
      </c>
      <c r="E6736" s="2" t="s">
        <v>154</v>
      </c>
    </row>
    <row r="6737" spans="1:5">
      <c r="A6737">
        <v>6678</v>
      </c>
      <c r="B6737" s="924">
        <f>'Revenues 10-15'!E242</f>
        <v>0</v>
      </c>
      <c r="D6737" s="2" t="str">
        <f t="shared" si="104"/>
        <v>Error?</v>
      </c>
      <c r="E6737" s="2" t="s">
        <v>154</v>
      </c>
    </row>
    <row r="6738" spans="1:5">
      <c r="A6738">
        <v>6679</v>
      </c>
      <c r="B6738" s="924">
        <f>'Revenues 10-15'!F242</f>
        <v>0</v>
      </c>
      <c r="D6738" s="2" t="str">
        <f t="shared" si="104"/>
        <v>Error?</v>
      </c>
      <c r="E6738" s="2" t="s">
        <v>154</v>
      </c>
    </row>
    <row r="6739" spans="1:5">
      <c r="A6739">
        <v>6680</v>
      </c>
      <c r="B6739" s="924">
        <f>'Revenues 10-15'!G242</f>
        <v>0</v>
      </c>
      <c r="D6739" s="2" t="str">
        <f t="shared" si="104"/>
        <v>Error?</v>
      </c>
      <c r="E6739" s="2" t="s">
        <v>154</v>
      </c>
    </row>
    <row r="6740" spans="1:5">
      <c r="A6740">
        <v>6681</v>
      </c>
      <c r="B6740" s="924">
        <f>'Revenues 10-15'!H242</f>
        <v>0</v>
      </c>
      <c r="D6740" s="2" t="str">
        <f t="shared" si="104"/>
        <v>Error?</v>
      </c>
      <c r="E6740" s="2" t="s">
        <v>154</v>
      </c>
    </row>
    <row r="6741" spans="1:5">
      <c r="A6741">
        <v>6682</v>
      </c>
      <c r="B6741" s="924">
        <f>'Revenues 10-15'!J242</f>
        <v>0</v>
      </c>
      <c r="D6741" s="2" t="str">
        <f t="shared" si="104"/>
        <v>Error?</v>
      </c>
      <c r="E6741" s="2" t="s">
        <v>154</v>
      </c>
    </row>
    <row r="6742" spans="1:5">
      <c r="A6742">
        <v>6683</v>
      </c>
      <c r="B6742" s="924">
        <f>'Revenues 10-15'!K242</f>
        <v>0</v>
      </c>
      <c r="D6742" s="2" t="str">
        <f t="shared" si="104"/>
        <v>Error?</v>
      </c>
      <c r="E6742" s="2" t="s">
        <v>154</v>
      </c>
    </row>
    <row r="6743" spans="1:5">
      <c r="A6743">
        <v>6684</v>
      </c>
      <c r="B6743" s="924">
        <f>'Revenues 10-15'!C243</f>
        <v>0</v>
      </c>
      <c r="D6743" s="2" t="str">
        <f t="shared" si="104"/>
        <v>Error?</v>
      </c>
      <c r="E6743" s="2" t="s">
        <v>154</v>
      </c>
    </row>
    <row r="6744" spans="1:5">
      <c r="A6744">
        <v>6685</v>
      </c>
      <c r="B6744" s="924">
        <f>'Revenues 10-15'!D243</f>
        <v>0</v>
      </c>
      <c r="D6744" s="2" t="str">
        <f t="shared" si="104"/>
        <v>Error?</v>
      </c>
      <c r="E6744" s="2" t="s">
        <v>154</v>
      </c>
    </row>
    <row r="6745" spans="1:5">
      <c r="A6745">
        <v>6686</v>
      </c>
      <c r="B6745" s="924">
        <f>'Revenues 10-15'!E243</f>
        <v>0</v>
      </c>
      <c r="D6745" s="2" t="str">
        <f t="shared" si="104"/>
        <v>Error?</v>
      </c>
      <c r="E6745" s="2" t="s">
        <v>154</v>
      </c>
    </row>
    <row r="6746" spans="1:5">
      <c r="A6746">
        <v>6687</v>
      </c>
      <c r="B6746" s="924">
        <f>'Revenues 10-15'!F243</f>
        <v>0</v>
      </c>
      <c r="D6746" s="2" t="str">
        <f t="shared" si="104"/>
        <v>Error?</v>
      </c>
      <c r="E6746" s="2" t="s">
        <v>154</v>
      </c>
    </row>
    <row r="6747" spans="1:5">
      <c r="A6747">
        <v>6688</v>
      </c>
      <c r="B6747" s="924">
        <f>'Revenues 10-15'!G243</f>
        <v>0</v>
      </c>
      <c r="D6747" s="2" t="str">
        <f t="shared" si="104"/>
        <v>Error?</v>
      </c>
      <c r="E6747" s="2" t="s">
        <v>154</v>
      </c>
    </row>
    <row r="6748" spans="1:5">
      <c r="A6748">
        <v>6689</v>
      </c>
      <c r="B6748" s="924">
        <f>'Revenues 10-15'!H243</f>
        <v>0</v>
      </c>
      <c r="D6748" s="2" t="str">
        <f t="shared" si="104"/>
        <v>Error?</v>
      </c>
      <c r="E6748" s="2" t="s">
        <v>154</v>
      </c>
    </row>
    <row r="6749" spans="1:5">
      <c r="A6749">
        <v>6690</v>
      </c>
      <c r="B6749" s="924">
        <f>'Revenues 10-15'!J243</f>
        <v>0</v>
      </c>
      <c r="D6749" s="2" t="str">
        <f t="shared" si="104"/>
        <v>Error?</v>
      </c>
      <c r="E6749" s="2" t="s">
        <v>154</v>
      </c>
    </row>
    <row r="6750" spans="1:5">
      <c r="A6750">
        <v>6691</v>
      </c>
      <c r="B6750" s="924">
        <f>'Revenues 10-15'!K243</f>
        <v>0</v>
      </c>
      <c r="D6750" s="2" t="str">
        <f t="shared" si="104"/>
        <v>Error?</v>
      </c>
      <c r="E6750" s="2" t="s">
        <v>154</v>
      </c>
    </row>
    <row r="6751" spans="1:5">
      <c r="A6751">
        <v>6692</v>
      </c>
      <c r="B6751" s="924">
        <f>'Revenues 10-15'!C244</f>
        <v>0</v>
      </c>
      <c r="D6751" s="2" t="str">
        <f t="shared" si="104"/>
        <v>Error?</v>
      </c>
      <c r="E6751" s="2" t="s">
        <v>154</v>
      </c>
    </row>
    <row r="6752" spans="1:5">
      <c r="A6752">
        <v>6693</v>
      </c>
      <c r="B6752" s="924">
        <f>'Revenues 10-15'!D244</f>
        <v>0</v>
      </c>
      <c r="D6752" s="2" t="str">
        <f t="shared" si="104"/>
        <v>Error?</v>
      </c>
      <c r="E6752" s="2" t="s">
        <v>154</v>
      </c>
    </row>
    <row r="6753" spans="1:5">
      <c r="A6753">
        <v>6694</v>
      </c>
      <c r="B6753" s="924">
        <f>'Revenues 10-15'!E244</f>
        <v>0</v>
      </c>
      <c r="D6753" s="2" t="str">
        <f t="shared" si="104"/>
        <v>Error?</v>
      </c>
      <c r="E6753" s="2" t="s">
        <v>154</v>
      </c>
    </row>
    <row r="6754" spans="1:5">
      <c r="A6754">
        <v>6695</v>
      </c>
      <c r="B6754" s="924">
        <f>'Revenues 10-15'!F244</f>
        <v>0</v>
      </c>
      <c r="D6754" s="2" t="str">
        <f t="shared" si="104"/>
        <v>Error?</v>
      </c>
      <c r="E6754" s="2" t="s">
        <v>154</v>
      </c>
    </row>
    <row r="6755" spans="1:5">
      <c r="A6755">
        <v>6696</v>
      </c>
      <c r="B6755" s="924">
        <f>'Revenues 10-15'!G244</f>
        <v>0</v>
      </c>
      <c r="D6755" s="2" t="str">
        <f t="shared" si="104"/>
        <v>Error?</v>
      </c>
      <c r="E6755" s="2" t="s">
        <v>154</v>
      </c>
    </row>
    <row r="6756" spans="1:5">
      <c r="A6756">
        <v>6697</v>
      </c>
      <c r="B6756" s="924">
        <f>'Revenues 10-15'!H244</f>
        <v>0</v>
      </c>
      <c r="D6756" s="2" t="str">
        <f t="shared" si="104"/>
        <v>Error?</v>
      </c>
      <c r="E6756" s="2" t="s">
        <v>154</v>
      </c>
    </row>
    <row r="6757" spans="1:5">
      <c r="A6757">
        <v>6698</v>
      </c>
      <c r="B6757" s="924">
        <f>'Revenues 10-15'!J244</f>
        <v>0</v>
      </c>
      <c r="D6757" s="2" t="str">
        <f t="shared" si="104"/>
        <v>Error?</v>
      </c>
      <c r="E6757" s="2" t="s">
        <v>154</v>
      </c>
    </row>
    <row r="6758" spans="1:5">
      <c r="A6758">
        <v>6699</v>
      </c>
      <c r="B6758" s="924">
        <f>'Revenues 10-15'!K244</f>
        <v>0</v>
      </c>
      <c r="D6758" s="2" t="str">
        <f t="shared" si="104"/>
        <v>Error?</v>
      </c>
      <c r="E6758" s="2" t="s">
        <v>154</v>
      </c>
    </row>
    <row r="6759" spans="1:5">
      <c r="A6759">
        <v>6700</v>
      </c>
      <c r="B6759" s="924">
        <f>'Revenues 10-15'!C245</f>
        <v>0</v>
      </c>
      <c r="D6759" s="2" t="str">
        <f t="shared" si="104"/>
        <v>Error?</v>
      </c>
      <c r="E6759" s="2" t="s">
        <v>154</v>
      </c>
    </row>
    <row r="6760" spans="1:5">
      <c r="A6760">
        <v>6701</v>
      </c>
      <c r="B6760" s="924">
        <f>'Revenues 10-15'!D245</f>
        <v>0</v>
      </c>
      <c r="D6760" s="2" t="str">
        <f t="shared" si="104"/>
        <v>Error?</v>
      </c>
      <c r="E6760" s="2" t="s">
        <v>154</v>
      </c>
    </row>
    <row r="6761" spans="1:5">
      <c r="A6761">
        <v>6702</v>
      </c>
      <c r="B6761" s="924">
        <f>'Revenues 10-15'!E245</f>
        <v>0</v>
      </c>
      <c r="D6761" s="2" t="str">
        <f t="shared" si="104"/>
        <v>Error?</v>
      </c>
      <c r="E6761" s="2" t="s">
        <v>154</v>
      </c>
    </row>
    <row r="6762" spans="1:5">
      <c r="A6762">
        <v>6703</v>
      </c>
      <c r="B6762" s="924">
        <f>'Revenues 10-15'!F245</f>
        <v>0</v>
      </c>
      <c r="D6762" s="2" t="str">
        <f t="shared" si="104"/>
        <v>Error?</v>
      </c>
      <c r="E6762" s="2" t="s">
        <v>154</v>
      </c>
    </row>
    <row r="6763" spans="1:5">
      <c r="A6763">
        <v>6704</v>
      </c>
      <c r="B6763" s="924">
        <f>'Revenues 10-15'!G245</f>
        <v>0</v>
      </c>
      <c r="D6763" s="2" t="str">
        <f t="shared" si="104"/>
        <v>Error?</v>
      </c>
      <c r="E6763" s="2" t="s">
        <v>154</v>
      </c>
    </row>
    <row r="6764" spans="1:5">
      <c r="A6764">
        <v>6705</v>
      </c>
      <c r="B6764" s="924">
        <f>'Revenues 10-15'!H245</f>
        <v>0</v>
      </c>
      <c r="D6764" s="2" t="str">
        <f t="shared" si="104"/>
        <v>Error?</v>
      </c>
      <c r="E6764" s="2" t="s">
        <v>154</v>
      </c>
    </row>
    <row r="6765" spans="1:5">
      <c r="A6765">
        <v>6706</v>
      </c>
      <c r="B6765" s="924">
        <f>'Revenues 10-15'!J245</f>
        <v>0</v>
      </c>
      <c r="D6765" s="2" t="str">
        <f t="shared" si="104"/>
        <v>Error?</v>
      </c>
      <c r="E6765" s="2" t="s">
        <v>154</v>
      </c>
    </row>
    <row r="6766" spans="1:5">
      <c r="A6766">
        <v>6707</v>
      </c>
      <c r="B6766" s="924">
        <f>'Revenues 10-15'!K245</f>
        <v>0</v>
      </c>
      <c r="D6766" s="2" t="str">
        <f t="shared" si="104"/>
        <v>Error?</v>
      </c>
      <c r="E6766" s="2" t="s">
        <v>154</v>
      </c>
    </row>
    <row r="6767" spans="1:5">
      <c r="A6767">
        <v>6708</v>
      </c>
      <c r="B6767" s="924">
        <f>'Revenues 10-15'!C246</f>
        <v>0</v>
      </c>
      <c r="D6767" s="2" t="str">
        <f t="shared" si="104"/>
        <v>Error?</v>
      </c>
      <c r="E6767" s="2" t="s">
        <v>154</v>
      </c>
    </row>
    <row r="6768" spans="1:5">
      <c r="A6768">
        <v>6709</v>
      </c>
      <c r="B6768" s="924">
        <f>'Revenues 10-15'!D246</f>
        <v>0</v>
      </c>
      <c r="D6768" s="2" t="str">
        <f t="shared" si="104"/>
        <v>Error?</v>
      </c>
      <c r="E6768" s="2" t="s">
        <v>154</v>
      </c>
    </row>
    <row r="6769" spans="1:5">
      <c r="A6769">
        <v>6710</v>
      </c>
      <c r="B6769" s="924">
        <f>'Revenues 10-15'!E246</f>
        <v>0</v>
      </c>
      <c r="D6769" s="2" t="str">
        <f t="shared" si="104"/>
        <v>Error?</v>
      </c>
      <c r="E6769" s="2" t="s">
        <v>154</v>
      </c>
    </row>
    <row r="6770" spans="1:5">
      <c r="A6770">
        <v>6711</v>
      </c>
      <c r="B6770" s="924">
        <f>'Revenues 10-15'!F246</f>
        <v>0</v>
      </c>
      <c r="D6770" s="2" t="str">
        <f t="shared" si="104"/>
        <v>Error?</v>
      </c>
      <c r="E6770" s="2" t="s">
        <v>154</v>
      </c>
    </row>
    <row r="6771" spans="1:5">
      <c r="A6771">
        <v>6712</v>
      </c>
      <c r="B6771" s="924">
        <f>'Revenues 10-15'!G246</f>
        <v>0</v>
      </c>
      <c r="D6771" s="2" t="str">
        <f t="shared" si="104"/>
        <v>Error?</v>
      </c>
      <c r="E6771" s="2" t="s">
        <v>154</v>
      </c>
    </row>
    <row r="6772" spans="1:5">
      <c r="A6772">
        <v>6713</v>
      </c>
      <c r="B6772" s="924">
        <f>'Revenues 10-15'!H246</f>
        <v>0</v>
      </c>
      <c r="D6772" s="2" t="str">
        <f t="shared" si="104"/>
        <v>Error?</v>
      </c>
      <c r="E6772" s="2" t="s">
        <v>154</v>
      </c>
    </row>
    <row r="6773" spans="1:5">
      <c r="A6773">
        <v>6714</v>
      </c>
      <c r="B6773" s="924">
        <f>'Revenues 10-15'!J246</f>
        <v>0</v>
      </c>
      <c r="D6773" s="2" t="str">
        <f t="shared" si="104"/>
        <v>Error?</v>
      </c>
      <c r="E6773" s="2" t="s">
        <v>154</v>
      </c>
    </row>
    <row r="6774" spans="1:5">
      <c r="A6774">
        <v>6715</v>
      </c>
      <c r="B6774" s="924">
        <f>'Revenues 10-15'!K246</f>
        <v>0</v>
      </c>
      <c r="D6774" s="2" t="str">
        <f t="shared" si="104"/>
        <v>Error?</v>
      </c>
      <c r="E6774" s="2" t="s">
        <v>154</v>
      </c>
    </row>
    <row r="6775" spans="1:5">
      <c r="A6775">
        <v>6716</v>
      </c>
      <c r="B6775" s="924">
        <f>'Revenues 10-15'!C247</f>
        <v>0</v>
      </c>
      <c r="D6775" s="2" t="str">
        <f t="shared" si="104"/>
        <v>Error?</v>
      </c>
      <c r="E6775" s="2" t="s">
        <v>154</v>
      </c>
    </row>
    <row r="6776" spans="1:5">
      <c r="A6776">
        <v>6717</v>
      </c>
      <c r="B6776" s="924">
        <f>'Revenues 10-15'!D247</f>
        <v>0</v>
      </c>
      <c r="D6776" s="2" t="str">
        <f t="shared" si="104"/>
        <v>Error?</v>
      </c>
      <c r="E6776" s="2" t="s">
        <v>154</v>
      </c>
    </row>
    <row r="6777" spans="1:5">
      <c r="A6777">
        <v>6718</v>
      </c>
      <c r="B6777" s="924">
        <f>'Revenues 10-15'!E247</f>
        <v>0</v>
      </c>
      <c r="D6777" s="2" t="str">
        <f t="shared" si="104"/>
        <v>Error?</v>
      </c>
      <c r="E6777" s="2" t="s">
        <v>154</v>
      </c>
    </row>
    <row r="6778" spans="1:5">
      <c r="A6778">
        <v>6719</v>
      </c>
      <c r="B6778" s="924">
        <f>'Revenues 10-15'!F247</f>
        <v>0</v>
      </c>
      <c r="D6778" s="2" t="str">
        <f t="shared" si="104"/>
        <v>Error?</v>
      </c>
      <c r="E6778" s="2" t="s">
        <v>154</v>
      </c>
    </row>
    <row r="6779" spans="1:5">
      <c r="A6779">
        <v>6720</v>
      </c>
      <c r="B6779" s="924">
        <f>'Revenues 10-15'!G247</f>
        <v>0</v>
      </c>
      <c r="D6779" s="2" t="str">
        <f t="shared" si="104"/>
        <v>Error?</v>
      </c>
      <c r="E6779" s="2" t="s">
        <v>154</v>
      </c>
    </row>
    <row r="6780" spans="1:5">
      <c r="A6780">
        <v>6721</v>
      </c>
      <c r="B6780" s="924">
        <f>'Revenues 10-15'!H247</f>
        <v>0</v>
      </c>
      <c r="D6780" s="2" t="str">
        <f t="shared" si="104"/>
        <v>Error?</v>
      </c>
      <c r="E6780" s="2" t="s">
        <v>154</v>
      </c>
    </row>
    <row r="6781" spans="1:5">
      <c r="A6781">
        <v>6722</v>
      </c>
      <c r="B6781" s="924">
        <f>'Revenues 10-15'!J247</f>
        <v>0</v>
      </c>
      <c r="D6781" s="2" t="str">
        <f t="shared" ref="D6781:D6844" si="105">IF(ISBLANK(B6781),"OK",IF(A6781-B6781=0,"OK","Error?"))</f>
        <v>Error?</v>
      </c>
      <c r="E6781" s="2" t="s">
        <v>154</v>
      </c>
    </row>
    <row r="6782" spans="1:5">
      <c r="A6782">
        <v>6723</v>
      </c>
      <c r="B6782" s="924">
        <f>'Revenues 10-15'!K247</f>
        <v>0</v>
      </c>
      <c r="D6782" s="2" t="str">
        <f t="shared" si="105"/>
        <v>Error?</v>
      </c>
      <c r="E6782" s="2" t="s">
        <v>154</v>
      </c>
    </row>
    <row r="6783" spans="1:5">
      <c r="A6783">
        <v>6724</v>
      </c>
      <c r="B6783" s="924">
        <f>'Revenues 10-15'!C248</f>
        <v>0</v>
      </c>
      <c r="D6783" s="2" t="str">
        <f t="shared" si="105"/>
        <v>Error?</v>
      </c>
      <c r="E6783" s="2" t="s">
        <v>154</v>
      </c>
    </row>
    <row r="6784" spans="1:5">
      <c r="A6784">
        <v>6725</v>
      </c>
      <c r="B6784" s="924">
        <f>'Revenues 10-15'!D248</f>
        <v>0</v>
      </c>
      <c r="D6784" s="2" t="str">
        <f t="shared" si="105"/>
        <v>Error?</v>
      </c>
      <c r="E6784" s="2" t="s">
        <v>154</v>
      </c>
    </row>
    <row r="6785" spans="1:5">
      <c r="A6785">
        <v>6726</v>
      </c>
      <c r="B6785" s="924">
        <f>'Revenues 10-15'!E248</f>
        <v>0</v>
      </c>
      <c r="D6785" s="2" t="str">
        <f t="shared" si="105"/>
        <v>Error?</v>
      </c>
      <c r="E6785" s="2" t="s">
        <v>154</v>
      </c>
    </row>
    <row r="6786" spans="1:5">
      <c r="A6786">
        <v>6727</v>
      </c>
      <c r="B6786" s="924">
        <f>'Revenues 10-15'!F248</f>
        <v>0</v>
      </c>
      <c r="D6786" s="2" t="str">
        <f t="shared" si="105"/>
        <v>Error?</v>
      </c>
      <c r="E6786" s="2" t="s">
        <v>154</v>
      </c>
    </row>
    <row r="6787" spans="1:5">
      <c r="A6787">
        <v>6728</v>
      </c>
      <c r="B6787" s="924">
        <f>'Revenues 10-15'!G248</f>
        <v>0</v>
      </c>
      <c r="D6787" s="2" t="str">
        <f t="shared" si="105"/>
        <v>Error?</v>
      </c>
      <c r="E6787" s="2" t="s">
        <v>154</v>
      </c>
    </row>
    <row r="6788" spans="1:5">
      <c r="A6788">
        <v>6729</v>
      </c>
      <c r="B6788" s="924">
        <f>'Revenues 10-15'!H248</f>
        <v>0</v>
      </c>
      <c r="D6788" s="2" t="str">
        <f t="shared" si="105"/>
        <v>Error?</v>
      </c>
      <c r="E6788" s="2" t="s">
        <v>154</v>
      </c>
    </row>
    <row r="6789" spans="1:5">
      <c r="A6789">
        <v>6730</v>
      </c>
      <c r="B6789" s="924">
        <f>'Revenues 10-15'!J248</f>
        <v>0</v>
      </c>
      <c r="D6789" s="2" t="str">
        <f t="shared" si="105"/>
        <v>Error?</v>
      </c>
      <c r="E6789" s="2" t="s">
        <v>154</v>
      </c>
    </row>
    <row r="6790" spans="1:5">
      <c r="A6790">
        <v>6731</v>
      </c>
      <c r="B6790" s="924">
        <f>'Revenues 10-15'!K248</f>
        <v>0</v>
      </c>
      <c r="D6790" s="2" t="str">
        <f t="shared" si="105"/>
        <v>Error?</v>
      </c>
      <c r="E6790" s="2" t="s">
        <v>154</v>
      </c>
    </row>
    <row r="6791" spans="1:5">
      <c r="A6791">
        <v>6732</v>
      </c>
      <c r="B6791" s="924">
        <f>'Revenues 10-15'!C249</f>
        <v>0</v>
      </c>
      <c r="D6791" s="2" t="str">
        <f t="shared" si="105"/>
        <v>Error?</v>
      </c>
      <c r="E6791" s="2" t="s">
        <v>154</v>
      </c>
    </row>
    <row r="6792" spans="1:5">
      <c r="A6792">
        <v>6733</v>
      </c>
      <c r="B6792" s="924">
        <f>'Revenues 10-15'!D249</f>
        <v>0</v>
      </c>
      <c r="D6792" s="2" t="str">
        <f t="shared" si="105"/>
        <v>Error?</v>
      </c>
      <c r="E6792" s="2" t="s">
        <v>154</v>
      </c>
    </row>
    <row r="6793" spans="1:5">
      <c r="A6793">
        <v>6734</v>
      </c>
      <c r="B6793" s="924">
        <f>'Revenues 10-15'!E249</f>
        <v>0</v>
      </c>
      <c r="D6793" s="2" t="str">
        <f t="shared" si="105"/>
        <v>Error?</v>
      </c>
      <c r="E6793" s="2" t="s">
        <v>154</v>
      </c>
    </row>
    <row r="6794" spans="1:5">
      <c r="A6794">
        <v>6735</v>
      </c>
      <c r="B6794" s="924">
        <f>'Revenues 10-15'!F249</f>
        <v>0</v>
      </c>
      <c r="D6794" s="2" t="str">
        <f t="shared" si="105"/>
        <v>Error?</v>
      </c>
      <c r="E6794" s="2" t="s">
        <v>154</v>
      </c>
    </row>
    <row r="6795" spans="1:5">
      <c r="A6795">
        <v>6736</v>
      </c>
      <c r="B6795" s="924">
        <f>'Revenues 10-15'!G249</f>
        <v>0</v>
      </c>
      <c r="D6795" s="2" t="str">
        <f t="shared" si="105"/>
        <v>Error?</v>
      </c>
      <c r="E6795" s="2" t="s">
        <v>154</v>
      </c>
    </row>
    <row r="6796" spans="1:5">
      <c r="A6796">
        <v>6737</v>
      </c>
      <c r="B6796" s="924">
        <f>'Revenues 10-15'!H249</f>
        <v>0</v>
      </c>
      <c r="D6796" s="2" t="str">
        <f t="shared" si="105"/>
        <v>Error?</v>
      </c>
      <c r="E6796" s="2" t="s">
        <v>154</v>
      </c>
    </row>
    <row r="6797" spans="1:5">
      <c r="A6797">
        <v>6738</v>
      </c>
      <c r="B6797" s="924">
        <f>'Revenues 10-15'!J249</f>
        <v>0</v>
      </c>
      <c r="D6797" s="2" t="str">
        <f t="shared" si="105"/>
        <v>Error?</v>
      </c>
      <c r="E6797" s="2" t="s">
        <v>154</v>
      </c>
    </row>
    <row r="6798" spans="1:5">
      <c r="A6798">
        <v>6739</v>
      </c>
      <c r="B6798" s="924">
        <f>'Revenues 10-15'!K249</f>
        <v>0</v>
      </c>
      <c r="D6798" s="2" t="str">
        <f t="shared" si="105"/>
        <v>Error?</v>
      </c>
      <c r="E6798" s="2" t="s">
        <v>154</v>
      </c>
    </row>
    <row r="6799" spans="1:5">
      <c r="A6799">
        <v>6740</v>
      </c>
      <c r="B6799" s="924">
        <f>'Revenues 10-15'!C250</f>
        <v>0</v>
      </c>
      <c r="D6799" s="2" t="str">
        <f t="shared" si="105"/>
        <v>Error?</v>
      </c>
      <c r="E6799" s="2" t="s">
        <v>154</v>
      </c>
    </row>
    <row r="6800" spans="1:5">
      <c r="A6800">
        <v>6741</v>
      </c>
      <c r="B6800" s="924">
        <f>'Revenues 10-15'!D250</f>
        <v>0</v>
      </c>
      <c r="D6800" s="2" t="str">
        <f t="shared" si="105"/>
        <v>Error?</v>
      </c>
      <c r="E6800" s="2" t="s">
        <v>154</v>
      </c>
    </row>
    <row r="6801" spans="1:5">
      <c r="A6801">
        <v>6742</v>
      </c>
      <c r="B6801" s="924">
        <f>'Revenues 10-15'!E250</f>
        <v>0</v>
      </c>
      <c r="D6801" s="2" t="str">
        <f t="shared" si="105"/>
        <v>Error?</v>
      </c>
      <c r="E6801" s="2" t="s">
        <v>154</v>
      </c>
    </row>
    <row r="6802" spans="1:5">
      <c r="A6802">
        <v>6743</v>
      </c>
      <c r="B6802" s="924">
        <f>'Revenues 10-15'!F250</f>
        <v>0</v>
      </c>
      <c r="D6802" s="2" t="str">
        <f t="shared" si="105"/>
        <v>Error?</v>
      </c>
      <c r="E6802" s="2" t="s">
        <v>154</v>
      </c>
    </row>
    <row r="6803" spans="1:5">
      <c r="A6803">
        <v>6744</v>
      </c>
      <c r="B6803" s="924">
        <f>'Revenues 10-15'!G250</f>
        <v>0</v>
      </c>
      <c r="D6803" s="2" t="str">
        <f t="shared" si="105"/>
        <v>Error?</v>
      </c>
      <c r="E6803" s="2" t="s">
        <v>154</v>
      </c>
    </row>
    <row r="6804" spans="1:5">
      <c r="A6804">
        <v>6745</v>
      </c>
      <c r="B6804" s="924">
        <f>'Revenues 10-15'!H250</f>
        <v>0</v>
      </c>
      <c r="D6804" s="2" t="str">
        <f t="shared" si="105"/>
        <v>Error?</v>
      </c>
      <c r="E6804" s="2" t="s">
        <v>154</v>
      </c>
    </row>
    <row r="6805" spans="1:5">
      <c r="A6805">
        <v>6746</v>
      </c>
      <c r="B6805" s="924">
        <f>'Revenues 10-15'!J250</f>
        <v>0</v>
      </c>
      <c r="D6805" s="2" t="str">
        <f t="shared" si="105"/>
        <v>Error?</v>
      </c>
      <c r="E6805" s="2" t="s">
        <v>154</v>
      </c>
    </row>
    <row r="6806" spans="1:5">
      <c r="A6806">
        <v>6747</v>
      </c>
      <c r="B6806" s="924">
        <f>'Revenues 10-15'!K250</f>
        <v>0</v>
      </c>
      <c r="D6806" s="2" t="str">
        <f t="shared" si="105"/>
        <v>Error?</v>
      </c>
      <c r="E6806" s="2" t="s">
        <v>154</v>
      </c>
    </row>
    <row r="6807" spans="1:5">
      <c r="A6807">
        <v>6748</v>
      </c>
      <c r="B6807" s="924">
        <f>'Revenues 10-15'!C251</f>
        <v>0</v>
      </c>
      <c r="D6807" s="2" t="str">
        <f t="shared" si="105"/>
        <v>Error?</v>
      </c>
      <c r="E6807" s="2" t="s">
        <v>154</v>
      </c>
    </row>
    <row r="6808" spans="1:5">
      <c r="A6808">
        <v>6749</v>
      </c>
      <c r="B6808" s="924">
        <f>'Revenues 10-15'!D251</f>
        <v>0</v>
      </c>
      <c r="D6808" s="2" t="str">
        <f t="shared" si="105"/>
        <v>Error?</v>
      </c>
      <c r="E6808" s="2" t="s">
        <v>154</v>
      </c>
    </row>
    <row r="6809" spans="1:5">
      <c r="A6809">
        <v>6750</v>
      </c>
      <c r="B6809" s="924">
        <f>'Revenues 10-15'!E251</f>
        <v>0</v>
      </c>
      <c r="D6809" s="2" t="str">
        <f t="shared" si="105"/>
        <v>Error?</v>
      </c>
      <c r="E6809" s="2" t="s">
        <v>154</v>
      </c>
    </row>
    <row r="6810" spans="1:5">
      <c r="A6810">
        <v>6751</v>
      </c>
      <c r="B6810" s="924">
        <f>'Revenues 10-15'!F251</f>
        <v>0</v>
      </c>
      <c r="D6810" s="2" t="str">
        <f t="shared" si="105"/>
        <v>Error?</v>
      </c>
      <c r="E6810" s="2" t="s">
        <v>154</v>
      </c>
    </row>
    <row r="6811" spans="1:5">
      <c r="A6811">
        <v>6752</v>
      </c>
      <c r="B6811" s="924">
        <f>'Revenues 10-15'!G251</f>
        <v>0</v>
      </c>
      <c r="D6811" s="2" t="str">
        <f t="shared" si="105"/>
        <v>Error?</v>
      </c>
      <c r="E6811" s="2" t="s">
        <v>154</v>
      </c>
    </row>
    <row r="6812" spans="1:5">
      <c r="A6812">
        <v>6753</v>
      </c>
      <c r="B6812" s="924">
        <f>'Revenues 10-15'!H251</f>
        <v>0</v>
      </c>
      <c r="D6812" s="2" t="str">
        <f t="shared" si="105"/>
        <v>Error?</v>
      </c>
      <c r="E6812" s="2" t="s">
        <v>154</v>
      </c>
    </row>
    <row r="6813" spans="1:5">
      <c r="A6813">
        <v>6754</v>
      </c>
      <c r="B6813" s="924">
        <f>'Revenues 10-15'!J251</f>
        <v>0</v>
      </c>
      <c r="D6813" s="2" t="str">
        <f t="shared" si="105"/>
        <v>Error?</v>
      </c>
      <c r="E6813" s="2" t="s">
        <v>154</v>
      </c>
    </row>
    <row r="6814" spans="1:5">
      <c r="A6814">
        <v>6755</v>
      </c>
      <c r="B6814" s="924">
        <f>'Revenues 10-15'!K251</f>
        <v>0</v>
      </c>
      <c r="D6814" s="2" t="str">
        <f t="shared" si="105"/>
        <v>Error?</v>
      </c>
      <c r="E6814" s="2" t="s">
        <v>154</v>
      </c>
    </row>
    <row r="6815" spans="1:5">
      <c r="A6815">
        <v>6756</v>
      </c>
      <c r="B6815" s="924">
        <f>'Revenues 10-15'!C252</f>
        <v>0</v>
      </c>
      <c r="D6815" s="2" t="str">
        <f t="shared" si="105"/>
        <v>Error?</v>
      </c>
      <c r="E6815" s="2" t="s">
        <v>154</v>
      </c>
    </row>
    <row r="6816" spans="1:5">
      <c r="A6816">
        <v>6757</v>
      </c>
      <c r="B6816" s="924">
        <f>'Revenues 10-15'!D252</f>
        <v>0</v>
      </c>
      <c r="D6816" s="2" t="str">
        <f t="shared" si="105"/>
        <v>Error?</v>
      </c>
      <c r="E6816" s="2" t="s">
        <v>154</v>
      </c>
    </row>
    <row r="6817" spans="1:5">
      <c r="A6817">
        <v>6758</v>
      </c>
      <c r="B6817" s="924">
        <f>'Revenues 10-15'!E252</f>
        <v>0</v>
      </c>
      <c r="D6817" s="2" t="str">
        <f t="shared" si="105"/>
        <v>Error?</v>
      </c>
      <c r="E6817" s="2" t="s">
        <v>154</v>
      </c>
    </row>
    <row r="6818" spans="1:5">
      <c r="A6818">
        <v>6759</v>
      </c>
      <c r="B6818" s="924">
        <f>'Revenues 10-15'!F252</f>
        <v>0</v>
      </c>
      <c r="D6818" s="2" t="str">
        <f t="shared" si="105"/>
        <v>Error?</v>
      </c>
      <c r="E6818" s="2" t="s">
        <v>154</v>
      </c>
    </row>
    <row r="6819" spans="1:5">
      <c r="A6819">
        <v>6760</v>
      </c>
      <c r="B6819" s="924">
        <f>'Revenues 10-15'!G252</f>
        <v>0</v>
      </c>
      <c r="D6819" s="2" t="str">
        <f t="shared" si="105"/>
        <v>Error?</v>
      </c>
      <c r="E6819" s="2" t="s">
        <v>154</v>
      </c>
    </row>
    <row r="6820" spans="1:5">
      <c r="A6820">
        <v>6761</v>
      </c>
      <c r="B6820" s="924">
        <f>'Revenues 10-15'!H252</f>
        <v>0</v>
      </c>
      <c r="D6820" s="2" t="str">
        <f t="shared" si="105"/>
        <v>Error?</v>
      </c>
      <c r="E6820" s="2" t="s">
        <v>154</v>
      </c>
    </row>
    <row r="6821" spans="1:5">
      <c r="A6821">
        <v>6762</v>
      </c>
      <c r="B6821" s="924">
        <f>'Revenues 10-15'!J252</f>
        <v>0</v>
      </c>
      <c r="D6821" s="2" t="str">
        <f t="shared" si="105"/>
        <v>Error?</v>
      </c>
      <c r="E6821" s="2" t="s">
        <v>154</v>
      </c>
    </row>
    <row r="6822" spans="1:5">
      <c r="A6822">
        <v>6763</v>
      </c>
      <c r="B6822" s="924">
        <f>'Revenues 10-15'!K252</f>
        <v>0</v>
      </c>
      <c r="D6822" s="2" t="str">
        <f t="shared" si="105"/>
        <v>Error?</v>
      </c>
      <c r="E6822" s="2" t="s">
        <v>154</v>
      </c>
    </row>
    <row r="6823" spans="1:5">
      <c r="A6823">
        <v>6764</v>
      </c>
      <c r="B6823" s="924">
        <f>'Revenues 10-15'!C253</f>
        <v>0</v>
      </c>
      <c r="D6823" s="2" t="str">
        <f t="shared" si="105"/>
        <v>Error?</v>
      </c>
      <c r="E6823" s="2" t="s">
        <v>154</v>
      </c>
    </row>
    <row r="6824" spans="1:5">
      <c r="A6824">
        <v>6765</v>
      </c>
      <c r="B6824" s="924">
        <f>'Revenues 10-15'!D253</f>
        <v>0</v>
      </c>
      <c r="D6824" s="2" t="str">
        <f t="shared" si="105"/>
        <v>Error?</v>
      </c>
      <c r="E6824" s="2" t="s">
        <v>154</v>
      </c>
    </row>
    <row r="6825" spans="1:5">
      <c r="A6825">
        <v>6766</v>
      </c>
      <c r="B6825" s="924">
        <f>'Revenues 10-15'!E253</f>
        <v>0</v>
      </c>
      <c r="D6825" s="2" t="str">
        <f t="shared" si="105"/>
        <v>Error?</v>
      </c>
      <c r="E6825" s="2" t="s">
        <v>154</v>
      </c>
    </row>
    <row r="6826" spans="1:5">
      <c r="A6826">
        <v>6767</v>
      </c>
      <c r="B6826" s="924">
        <f>'Revenues 10-15'!F253</f>
        <v>0</v>
      </c>
      <c r="D6826" s="2" t="str">
        <f t="shared" si="105"/>
        <v>Error?</v>
      </c>
      <c r="E6826" s="2" t="s">
        <v>154</v>
      </c>
    </row>
    <row r="6827" spans="1:5">
      <c r="A6827">
        <v>6768</v>
      </c>
      <c r="B6827" s="924">
        <f>'Revenues 10-15'!G253</f>
        <v>0</v>
      </c>
      <c r="D6827" s="2" t="str">
        <f t="shared" si="105"/>
        <v>Error?</v>
      </c>
      <c r="E6827" s="2" t="s">
        <v>154</v>
      </c>
    </row>
    <row r="6828" spans="1:5">
      <c r="A6828">
        <v>6769</v>
      </c>
      <c r="B6828" s="924">
        <f>'Revenues 10-15'!H253</f>
        <v>0</v>
      </c>
      <c r="D6828" s="2" t="str">
        <f t="shared" si="105"/>
        <v>Error?</v>
      </c>
      <c r="E6828" s="2" t="s">
        <v>154</v>
      </c>
    </row>
    <row r="6829" spans="1:5">
      <c r="A6829">
        <v>6770</v>
      </c>
      <c r="B6829" s="924">
        <f>'Revenues 10-15'!J253</f>
        <v>0</v>
      </c>
      <c r="D6829" s="2" t="str">
        <f t="shared" si="105"/>
        <v>Error?</v>
      </c>
      <c r="E6829" s="2" t="s">
        <v>154</v>
      </c>
    </row>
    <row r="6830" spans="1:5">
      <c r="A6830">
        <v>6771</v>
      </c>
      <c r="B6830" s="924">
        <f>'Revenues 10-15'!K253</f>
        <v>0</v>
      </c>
      <c r="D6830" s="2" t="str">
        <f t="shared" si="105"/>
        <v>Error?</v>
      </c>
    </row>
    <row r="6831" spans="1:5">
      <c r="A6831">
        <v>6772</v>
      </c>
      <c r="B6831" s="924">
        <f>'Revenues 10-15'!C254</f>
        <v>0</v>
      </c>
      <c r="D6831" s="2" t="str">
        <f t="shared" si="105"/>
        <v>Error?</v>
      </c>
    </row>
    <row r="6832" spans="1:5">
      <c r="A6832">
        <v>6773</v>
      </c>
      <c r="B6832" s="924">
        <f>'Revenues 10-15'!D254</f>
        <v>0</v>
      </c>
      <c r="D6832" s="2" t="str">
        <f t="shared" si="105"/>
        <v>Error?</v>
      </c>
    </row>
    <row r="6833" spans="1:5">
      <c r="A6833">
        <v>6774</v>
      </c>
      <c r="B6833" s="924">
        <f>'Revenues 10-15'!E254</f>
        <v>0</v>
      </c>
      <c r="D6833" s="2" t="str">
        <f t="shared" si="105"/>
        <v>Error?</v>
      </c>
    </row>
    <row r="6834" spans="1:5">
      <c r="A6834">
        <v>6775</v>
      </c>
      <c r="B6834" s="924">
        <f>'Revenues 10-15'!F254</f>
        <v>0</v>
      </c>
      <c r="D6834" s="2" t="str">
        <f t="shared" si="105"/>
        <v>Error?</v>
      </c>
    </row>
    <row r="6835" spans="1:5">
      <c r="A6835">
        <v>6776</v>
      </c>
      <c r="B6835" s="924">
        <f>'Revenues 10-15'!G254</f>
        <v>0</v>
      </c>
      <c r="D6835" s="2" t="str">
        <f t="shared" si="105"/>
        <v>Error?</v>
      </c>
    </row>
    <row r="6836" spans="1:5">
      <c r="A6836">
        <v>6777</v>
      </c>
      <c r="B6836" s="924">
        <f>'Revenues 10-15'!H254</f>
        <v>0</v>
      </c>
      <c r="D6836" s="2" t="str">
        <f t="shared" si="105"/>
        <v>Error?</v>
      </c>
    </row>
    <row r="6837" spans="1:5">
      <c r="A6837">
        <v>6778</v>
      </c>
      <c r="B6837" s="924">
        <f>'Revenues 10-15'!J254</f>
        <v>0</v>
      </c>
      <c r="D6837" s="2" t="str">
        <f t="shared" si="105"/>
        <v>Error?</v>
      </c>
    </row>
    <row r="6838" spans="1:5">
      <c r="A6838">
        <v>6779</v>
      </c>
      <c r="B6838" s="924">
        <f>'Revenues 10-15'!K254</f>
        <v>0</v>
      </c>
      <c r="D6838" s="2" t="str">
        <f t="shared" si="105"/>
        <v>Error?</v>
      </c>
    </row>
    <row r="6839" spans="1:5">
      <c r="A6839" s="5">
        <v>6780</v>
      </c>
      <c r="B6839" s="924"/>
      <c r="D6839" s="2" t="str">
        <f t="shared" si="105"/>
        <v>OK</v>
      </c>
      <c r="E6839" s="1" t="s">
        <v>1396</v>
      </c>
    </row>
    <row r="6840" spans="1:5">
      <c r="A6840" s="5">
        <v>6781</v>
      </c>
      <c r="B6840" s="924"/>
      <c r="D6840" s="2" t="str">
        <f t="shared" si="105"/>
        <v>OK</v>
      </c>
      <c r="E6840" s="1" t="s">
        <v>1396</v>
      </c>
    </row>
    <row r="6841" spans="1:5">
      <c r="A6841" s="5">
        <v>6782</v>
      </c>
      <c r="B6841" s="924"/>
      <c r="D6841" s="2" t="str">
        <f t="shared" si="105"/>
        <v>OK</v>
      </c>
      <c r="E6841" s="1" t="s">
        <v>1396</v>
      </c>
    </row>
    <row r="6842" spans="1:5">
      <c r="A6842">
        <v>6783</v>
      </c>
      <c r="B6842" s="924">
        <f>'Expenditures 16-24'!I5</f>
        <v>0</v>
      </c>
      <c r="D6842" s="2" t="str">
        <f t="shared" si="105"/>
        <v>Error?</v>
      </c>
    </row>
    <row r="6843" spans="1:5">
      <c r="A6843">
        <v>6784</v>
      </c>
      <c r="B6843" s="924">
        <f>'Expenditures 16-24'!J5</f>
        <v>0</v>
      </c>
      <c r="D6843" s="2" t="str">
        <f t="shared" si="105"/>
        <v>Error?</v>
      </c>
    </row>
    <row r="6844" spans="1:5">
      <c r="A6844">
        <v>6785</v>
      </c>
      <c r="B6844" s="924">
        <f>'Expenditures 16-24'!I7</f>
        <v>0</v>
      </c>
      <c r="D6844" s="2" t="str">
        <f t="shared" si="105"/>
        <v>Error?</v>
      </c>
    </row>
    <row r="6845" spans="1:5">
      <c r="A6845">
        <v>6786</v>
      </c>
      <c r="B6845" s="924">
        <f>'Expenditures 16-24'!J7</f>
        <v>0</v>
      </c>
      <c r="D6845" s="2" t="str">
        <f t="shared" ref="D6845:D6908" si="106">IF(ISBLANK(B6845),"OK",IF(A6845-B6845=0,"OK","Error?"))</f>
        <v>Error?</v>
      </c>
    </row>
    <row r="6846" spans="1:5">
      <c r="A6846">
        <v>6787</v>
      </c>
      <c r="B6846" s="924">
        <f>'Expenditures 16-24'!K7</f>
        <v>0</v>
      </c>
      <c r="D6846" s="2" t="str">
        <f t="shared" si="106"/>
        <v>Error?</v>
      </c>
    </row>
    <row r="6847" spans="1:5">
      <c r="A6847">
        <v>6788</v>
      </c>
      <c r="B6847" s="924">
        <f>'Expenditures 16-24'!I8</f>
        <v>0</v>
      </c>
      <c r="D6847" s="2" t="str">
        <f t="shared" si="106"/>
        <v>Error?</v>
      </c>
    </row>
    <row r="6848" spans="1:5">
      <c r="A6848">
        <v>6789</v>
      </c>
      <c r="B6848" s="924">
        <f>'Expenditures 16-24'!J8</f>
        <v>0</v>
      </c>
      <c r="D6848" s="2" t="str">
        <f t="shared" si="106"/>
        <v>Error?</v>
      </c>
    </row>
    <row r="6849" spans="1:4">
      <c r="A6849">
        <v>6790</v>
      </c>
      <c r="B6849" s="924">
        <f>'Expenditures 16-24'!I9</f>
        <v>0</v>
      </c>
      <c r="D6849" s="2" t="str">
        <f t="shared" si="106"/>
        <v>Error?</v>
      </c>
    </row>
    <row r="6850" spans="1:4">
      <c r="A6850">
        <v>6791</v>
      </c>
      <c r="B6850" s="924">
        <f>'Expenditures 16-24'!J9</f>
        <v>0</v>
      </c>
      <c r="D6850" s="2" t="str">
        <f t="shared" si="106"/>
        <v>Error?</v>
      </c>
    </row>
    <row r="6851" spans="1:4">
      <c r="A6851">
        <v>6792</v>
      </c>
      <c r="B6851" s="924">
        <f>'Expenditures 16-24'!K9</f>
        <v>299266</v>
      </c>
      <c r="D6851" s="2" t="str">
        <f t="shared" si="106"/>
        <v>Error?</v>
      </c>
    </row>
    <row r="6852" spans="1:4">
      <c r="A6852">
        <v>6793</v>
      </c>
      <c r="B6852" s="924">
        <f>'Expenditures 16-24'!I10</f>
        <v>0</v>
      </c>
      <c r="D6852" s="2" t="str">
        <f t="shared" si="106"/>
        <v>Error?</v>
      </c>
    </row>
    <row r="6853" spans="1:4">
      <c r="A6853">
        <v>6794</v>
      </c>
      <c r="B6853" s="924">
        <f>'Expenditures 16-24'!J10</f>
        <v>0</v>
      </c>
      <c r="D6853" s="2" t="str">
        <f t="shared" si="106"/>
        <v>Error?</v>
      </c>
    </row>
    <row r="6854" spans="1:4">
      <c r="A6854">
        <v>6795</v>
      </c>
      <c r="B6854" s="924">
        <f>'Expenditures 16-24'!I11</f>
        <v>0</v>
      </c>
      <c r="D6854" s="2" t="str">
        <f t="shared" si="106"/>
        <v>Error?</v>
      </c>
    </row>
    <row r="6855" spans="1:4">
      <c r="A6855">
        <v>6796</v>
      </c>
      <c r="B6855" s="924">
        <f>'Expenditures 16-24'!J11</f>
        <v>0</v>
      </c>
      <c r="D6855" s="2" t="str">
        <f t="shared" si="106"/>
        <v>Error?</v>
      </c>
    </row>
    <row r="6856" spans="1:4">
      <c r="A6856">
        <v>6797</v>
      </c>
      <c r="B6856" s="924">
        <f>'Expenditures 16-24'!K11</f>
        <v>231689</v>
      </c>
      <c r="D6856" s="2" t="str">
        <f t="shared" si="106"/>
        <v>Error?</v>
      </c>
    </row>
    <row r="6857" spans="1:4">
      <c r="A6857">
        <v>6798</v>
      </c>
      <c r="B6857" s="924">
        <f>'Expenditures 16-24'!I12</f>
        <v>0</v>
      </c>
      <c r="D6857" s="2" t="str">
        <f t="shared" si="106"/>
        <v>Error?</v>
      </c>
    </row>
    <row r="6858" spans="1:4">
      <c r="A6858">
        <v>6799</v>
      </c>
      <c r="B6858" s="924">
        <f>'Expenditures 16-24'!J12</f>
        <v>0</v>
      </c>
      <c r="D6858" s="2" t="str">
        <f t="shared" si="106"/>
        <v>Error?</v>
      </c>
    </row>
    <row r="6859" spans="1:4">
      <c r="A6859">
        <v>6800</v>
      </c>
      <c r="B6859" s="924">
        <f>'Expenditures 16-24'!I13</f>
        <v>0</v>
      </c>
      <c r="D6859" s="2" t="str">
        <f t="shared" si="106"/>
        <v>Error?</v>
      </c>
    </row>
    <row r="6860" spans="1:4">
      <c r="A6860">
        <v>6801</v>
      </c>
      <c r="B6860" s="924">
        <f>'Expenditures 16-24'!J13</f>
        <v>0</v>
      </c>
      <c r="D6860" s="2" t="str">
        <f t="shared" si="106"/>
        <v>Error?</v>
      </c>
    </row>
    <row r="6861" spans="1:4">
      <c r="A6861">
        <v>6802</v>
      </c>
      <c r="B6861" s="924">
        <f>'Expenditures 16-24'!I14</f>
        <v>0</v>
      </c>
      <c r="D6861" s="2" t="str">
        <f t="shared" si="106"/>
        <v>Error?</v>
      </c>
    </row>
    <row r="6862" spans="1:4">
      <c r="A6862">
        <v>6803</v>
      </c>
      <c r="B6862" s="924">
        <f>'Expenditures 16-24'!J14</f>
        <v>0</v>
      </c>
      <c r="D6862" s="2" t="str">
        <f t="shared" si="106"/>
        <v>Error?</v>
      </c>
    </row>
    <row r="6863" spans="1:4">
      <c r="A6863">
        <v>6804</v>
      </c>
      <c r="B6863" s="924">
        <f>'Expenditures 16-24'!I15</f>
        <v>0</v>
      </c>
      <c r="D6863" s="2" t="str">
        <f t="shared" si="106"/>
        <v>Error?</v>
      </c>
    </row>
    <row r="6864" spans="1:4">
      <c r="A6864">
        <v>6805</v>
      </c>
      <c r="B6864" s="924">
        <f>'Expenditures 16-24'!J15</f>
        <v>0</v>
      </c>
      <c r="D6864" s="2" t="str">
        <f t="shared" si="106"/>
        <v>Error?</v>
      </c>
    </row>
    <row r="6865" spans="1:4">
      <c r="A6865">
        <v>6806</v>
      </c>
      <c r="B6865" s="924">
        <f>'Expenditures 16-24'!I16</f>
        <v>0</v>
      </c>
      <c r="D6865" s="2" t="str">
        <f t="shared" si="106"/>
        <v>Error?</v>
      </c>
    </row>
    <row r="6866" spans="1:4">
      <c r="A6866">
        <v>6807</v>
      </c>
      <c r="B6866" s="924">
        <f>'Expenditures 16-24'!J16</f>
        <v>0</v>
      </c>
      <c r="D6866" s="2" t="str">
        <f t="shared" si="106"/>
        <v>Error?</v>
      </c>
    </row>
    <row r="6867" spans="1:4">
      <c r="A6867">
        <v>6808</v>
      </c>
      <c r="B6867" s="924">
        <f>'Expenditures 16-24'!I17</f>
        <v>0</v>
      </c>
      <c r="D6867" s="2" t="str">
        <f t="shared" si="106"/>
        <v>Error?</v>
      </c>
    </row>
    <row r="6868" spans="1:4">
      <c r="A6868">
        <v>6809</v>
      </c>
      <c r="B6868" s="924">
        <f>'Expenditures 16-24'!J17</f>
        <v>0</v>
      </c>
      <c r="D6868" s="2" t="str">
        <f t="shared" si="106"/>
        <v>Error?</v>
      </c>
    </row>
    <row r="6869" spans="1:4">
      <c r="A6869">
        <v>6810</v>
      </c>
      <c r="B6869" s="924">
        <f>'Expenditures 16-24'!K17</f>
        <v>0</v>
      </c>
      <c r="D6869" s="2" t="str">
        <f t="shared" si="106"/>
        <v>Error?</v>
      </c>
    </row>
    <row r="6870" spans="1:4">
      <c r="A6870">
        <v>6811</v>
      </c>
      <c r="B6870" s="924">
        <f>'Expenditures 16-24'!I18</f>
        <v>0</v>
      </c>
      <c r="D6870" s="2" t="str">
        <f t="shared" si="106"/>
        <v>Error?</v>
      </c>
    </row>
    <row r="6871" spans="1:4">
      <c r="A6871">
        <v>6812</v>
      </c>
      <c r="B6871" s="924">
        <f>'Expenditures 16-24'!J18</f>
        <v>0</v>
      </c>
      <c r="D6871" s="2" t="str">
        <f t="shared" si="106"/>
        <v>Error?</v>
      </c>
    </row>
    <row r="6872" spans="1:4">
      <c r="A6872">
        <v>6813</v>
      </c>
      <c r="B6872" s="924">
        <f>'Expenditures 16-24'!I19</f>
        <v>0</v>
      </c>
      <c r="D6872" s="2" t="str">
        <f t="shared" si="106"/>
        <v>Error?</v>
      </c>
    </row>
    <row r="6873" spans="1:4">
      <c r="A6873">
        <v>6814</v>
      </c>
      <c r="B6873" s="924">
        <f>'Expenditures 16-24'!J19</f>
        <v>0</v>
      </c>
      <c r="D6873" s="2" t="str">
        <f t="shared" si="106"/>
        <v>Error?</v>
      </c>
    </row>
    <row r="6874" spans="1:4">
      <c r="A6874">
        <v>6815</v>
      </c>
      <c r="B6874" s="924">
        <f>'Expenditures 16-24'!H20</f>
        <v>0</v>
      </c>
      <c r="D6874" s="2" t="str">
        <f t="shared" si="106"/>
        <v>Error?</v>
      </c>
    </row>
    <row r="6875" spans="1:4">
      <c r="A6875">
        <v>6816</v>
      </c>
      <c r="B6875" s="924">
        <f>'Expenditures 16-24'!K20</f>
        <v>0</v>
      </c>
      <c r="D6875" s="2" t="str">
        <f t="shared" si="106"/>
        <v>Error?</v>
      </c>
    </row>
    <row r="6876" spans="1:4">
      <c r="A6876">
        <v>6817</v>
      </c>
      <c r="B6876" s="924">
        <f>'Expenditures 16-24'!H21</f>
        <v>0</v>
      </c>
      <c r="D6876" s="2" t="str">
        <f t="shared" si="106"/>
        <v>Error?</v>
      </c>
    </row>
    <row r="6877" spans="1:4">
      <c r="A6877">
        <v>6818</v>
      </c>
      <c r="B6877" s="924">
        <f>'Expenditures 16-24'!K21</f>
        <v>0</v>
      </c>
      <c r="D6877" s="2" t="str">
        <f t="shared" si="106"/>
        <v>Error?</v>
      </c>
    </row>
    <row r="6878" spans="1:4">
      <c r="A6878">
        <v>6819</v>
      </c>
      <c r="B6878" s="924">
        <f>'Expenditures 16-24'!H22</f>
        <v>0</v>
      </c>
      <c r="D6878" s="2" t="str">
        <f t="shared" si="106"/>
        <v>Error?</v>
      </c>
    </row>
    <row r="6879" spans="1:4">
      <c r="A6879">
        <v>6820</v>
      </c>
      <c r="B6879" s="924">
        <f>'Expenditures 16-24'!K22</f>
        <v>0</v>
      </c>
      <c r="D6879" s="2" t="str">
        <f t="shared" si="106"/>
        <v>Error?</v>
      </c>
    </row>
    <row r="6880" spans="1:4">
      <c r="A6880">
        <v>6821</v>
      </c>
      <c r="B6880" s="924">
        <f>'Expenditures 16-24'!H23</f>
        <v>0</v>
      </c>
      <c r="D6880" s="2" t="str">
        <f t="shared" si="106"/>
        <v>Error?</v>
      </c>
    </row>
    <row r="6881" spans="1:4">
      <c r="A6881">
        <v>6822</v>
      </c>
      <c r="B6881" s="924">
        <f>'Expenditures 16-24'!K23</f>
        <v>0</v>
      </c>
      <c r="D6881" s="2" t="str">
        <f t="shared" si="106"/>
        <v>Error?</v>
      </c>
    </row>
    <row r="6882" spans="1:4">
      <c r="A6882">
        <v>6823</v>
      </c>
      <c r="B6882" s="924">
        <f>'Expenditures 16-24'!H24</f>
        <v>0</v>
      </c>
      <c r="D6882" s="2" t="str">
        <f t="shared" si="106"/>
        <v>Error?</v>
      </c>
    </row>
    <row r="6883" spans="1:4">
      <c r="A6883">
        <v>6824</v>
      </c>
      <c r="B6883" s="924">
        <f>'Expenditures 16-24'!K24</f>
        <v>0</v>
      </c>
      <c r="D6883" s="2" t="str">
        <f t="shared" si="106"/>
        <v>Error?</v>
      </c>
    </row>
    <row r="6884" spans="1:4">
      <c r="A6884">
        <v>6825</v>
      </c>
      <c r="B6884" s="924">
        <f>'Expenditures 16-24'!H25</f>
        <v>0</v>
      </c>
      <c r="D6884" s="2" t="str">
        <f t="shared" si="106"/>
        <v>Error?</v>
      </c>
    </row>
    <row r="6885" spans="1:4">
      <c r="A6885">
        <v>6826</v>
      </c>
      <c r="B6885" s="924">
        <f>'Expenditures 16-24'!K25</f>
        <v>0</v>
      </c>
      <c r="D6885" s="2" t="str">
        <f t="shared" si="106"/>
        <v>Error?</v>
      </c>
    </row>
    <row r="6886" spans="1:4">
      <c r="A6886">
        <v>6827</v>
      </c>
      <c r="B6886" s="924">
        <f>'Expenditures 16-24'!H26</f>
        <v>0</v>
      </c>
      <c r="D6886" s="2" t="str">
        <f t="shared" si="106"/>
        <v>Error?</v>
      </c>
    </row>
    <row r="6887" spans="1:4">
      <c r="A6887">
        <v>6828</v>
      </c>
      <c r="B6887" s="924">
        <f>'Expenditures 16-24'!K26</f>
        <v>0</v>
      </c>
      <c r="D6887" s="2" t="str">
        <f t="shared" si="106"/>
        <v>Error?</v>
      </c>
    </row>
    <row r="6888" spans="1:4">
      <c r="A6888">
        <v>6829</v>
      </c>
      <c r="B6888" s="924">
        <f>'Expenditures 16-24'!H27</f>
        <v>0</v>
      </c>
      <c r="D6888" s="2" t="str">
        <f t="shared" si="106"/>
        <v>Error?</v>
      </c>
    </row>
    <row r="6889" spans="1:4">
      <c r="A6889">
        <v>6830</v>
      </c>
      <c r="B6889" s="924">
        <f>'Expenditures 16-24'!K27</f>
        <v>0</v>
      </c>
      <c r="D6889" s="2" t="str">
        <f t="shared" si="106"/>
        <v>Error?</v>
      </c>
    </row>
    <row r="6890" spans="1:4">
      <c r="A6890">
        <v>6831</v>
      </c>
      <c r="B6890" s="924">
        <f>'Expenditures 16-24'!H28</f>
        <v>0</v>
      </c>
      <c r="D6890" s="2" t="str">
        <f t="shared" si="106"/>
        <v>Error?</v>
      </c>
    </row>
    <row r="6891" spans="1:4">
      <c r="A6891">
        <v>6832</v>
      </c>
      <c r="B6891" s="924">
        <f>'Expenditures 16-24'!K28</f>
        <v>0</v>
      </c>
      <c r="D6891" s="2" t="str">
        <f t="shared" si="106"/>
        <v>Error?</v>
      </c>
    </row>
    <row r="6892" spans="1:4">
      <c r="A6892">
        <v>6833</v>
      </c>
      <c r="B6892" s="924">
        <f>'Expenditures 16-24'!H29</f>
        <v>0</v>
      </c>
      <c r="D6892" s="2" t="str">
        <f t="shared" si="106"/>
        <v>Error?</v>
      </c>
    </row>
    <row r="6893" spans="1:4">
      <c r="A6893">
        <v>6834</v>
      </c>
      <c r="B6893" s="924">
        <f>'Expenditures 16-24'!K29</f>
        <v>0</v>
      </c>
      <c r="D6893" s="2" t="str">
        <f t="shared" si="106"/>
        <v>Error?</v>
      </c>
    </row>
    <row r="6894" spans="1:4">
      <c r="A6894">
        <v>6835</v>
      </c>
      <c r="B6894" s="924">
        <f>'Expenditures 16-24'!H30</f>
        <v>0</v>
      </c>
      <c r="D6894" s="2" t="str">
        <f t="shared" si="106"/>
        <v>Error?</v>
      </c>
    </row>
    <row r="6895" spans="1:4">
      <c r="A6895">
        <v>6836</v>
      </c>
      <c r="B6895" s="924">
        <f>'Expenditures 16-24'!K30</f>
        <v>0</v>
      </c>
      <c r="D6895" s="2" t="str">
        <f t="shared" si="106"/>
        <v>Error?</v>
      </c>
    </row>
    <row r="6896" spans="1:4">
      <c r="A6896">
        <v>6837</v>
      </c>
      <c r="B6896" s="924">
        <f>'Expenditures 16-24'!H31</f>
        <v>0</v>
      </c>
      <c r="D6896" s="2" t="str">
        <f t="shared" si="106"/>
        <v>Error?</v>
      </c>
    </row>
    <row r="6897" spans="1:4">
      <c r="A6897">
        <v>6838</v>
      </c>
      <c r="B6897" s="924">
        <f>'Expenditures 16-24'!K31</f>
        <v>0</v>
      </c>
      <c r="D6897" s="2" t="str">
        <f t="shared" si="106"/>
        <v>Error?</v>
      </c>
    </row>
    <row r="6898" spans="1:4">
      <c r="A6898">
        <v>6839</v>
      </c>
      <c r="B6898" s="924">
        <f>'Expenditures 16-24'!H32</f>
        <v>0</v>
      </c>
      <c r="D6898" s="2" t="str">
        <f t="shared" si="106"/>
        <v>Error?</v>
      </c>
    </row>
    <row r="6899" spans="1:4">
      <c r="A6899">
        <v>6840</v>
      </c>
      <c r="B6899" s="924">
        <f>'Expenditures 16-24'!K32</f>
        <v>0</v>
      </c>
      <c r="D6899" s="2" t="str">
        <f t="shared" si="106"/>
        <v>Error?</v>
      </c>
    </row>
    <row r="6900" spans="1:4">
      <c r="A6900">
        <v>6841</v>
      </c>
      <c r="B6900" s="924">
        <f>'Expenditures 16-24'!I34</f>
        <v>0</v>
      </c>
      <c r="D6900" s="2" t="str">
        <f t="shared" si="106"/>
        <v>Error?</v>
      </c>
    </row>
    <row r="6901" spans="1:4">
      <c r="A6901">
        <v>6842</v>
      </c>
      <c r="B6901" s="924">
        <f>'Expenditures 16-24'!J34</f>
        <v>0</v>
      </c>
      <c r="D6901" s="2" t="str">
        <f t="shared" si="106"/>
        <v>Error?</v>
      </c>
    </row>
    <row r="6902" spans="1:4">
      <c r="A6902">
        <v>6843</v>
      </c>
      <c r="B6902" s="924">
        <f>'Expenditures 16-24'!I38</f>
        <v>0</v>
      </c>
      <c r="D6902" s="2" t="str">
        <f t="shared" si="106"/>
        <v>Error?</v>
      </c>
    </row>
    <row r="6903" spans="1:4">
      <c r="A6903">
        <v>6844</v>
      </c>
      <c r="B6903" s="924">
        <f>'Expenditures 16-24'!J38</f>
        <v>0</v>
      </c>
      <c r="D6903" s="2" t="str">
        <f t="shared" si="106"/>
        <v>Error?</v>
      </c>
    </row>
    <row r="6904" spans="1:4">
      <c r="A6904">
        <v>6845</v>
      </c>
      <c r="B6904" s="924">
        <f>'Expenditures 16-24'!I39</f>
        <v>0</v>
      </c>
      <c r="D6904" s="2" t="str">
        <f t="shared" si="106"/>
        <v>Error?</v>
      </c>
    </row>
    <row r="6905" spans="1:4">
      <c r="A6905">
        <v>6846</v>
      </c>
      <c r="B6905" s="924">
        <f>'Expenditures 16-24'!J39</f>
        <v>0</v>
      </c>
      <c r="D6905" s="2" t="str">
        <f t="shared" si="106"/>
        <v>Error?</v>
      </c>
    </row>
    <row r="6906" spans="1:4">
      <c r="A6906">
        <v>6847</v>
      </c>
      <c r="B6906" s="924">
        <f>'Expenditures 16-24'!I40</f>
        <v>0</v>
      </c>
      <c r="D6906" s="2" t="str">
        <f t="shared" si="106"/>
        <v>Error?</v>
      </c>
    </row>
    <row r="6907" spans="1:4">
      <c r="A6907">
        <v>6848</v>
      </c>
      <c r="B6907" s="924">
        <f>'Expenditures 16-24'!J40</f>
        <v>0</v>
      </c>
      <c r="D6907" s="2" t="str">
        <f t="shared" si="106"/>
        <v>Error?</v>
      </c>
    </row>
    <row r="6908" spans="1:4">
      <c r="A6908">
        <v>6849</v>
      </c>
      <c r="B6908" s="924">
        <f>'Expenditures 16-24'!I41</f>
        <v>0</v>
      </c>
      <c r="D6908" s="2" t="str">
        <f t="shared" si="106"/>
        <v>Error?</v>
      </c>
    </row>
    <row r="6909" spans="1:4">
      <c r="A6909">
        <v>6850</v>
      </c>
      <c r="B6909" s="924">
        <f>'Expenditures 16-24'!J41</f>
        <v>0</v>
      </c>
      <c r="D6909" s="2" t="str">
        <f t="shared" ref="D6909:D6972" si="107">IF(ISBLANK(B6909),"OK",IF(A6909-B6909=0,"OK","Error?"))</f>
        <v>Error?</v>
      </c>
    </row>
    <row r="6910" spans="1:4">
      <c r="A6910">
        <v>6851</v>
      </c>
      <c r="B6910" s="924">
        <f>'Expenditures 16-24'!I42</f>
        <v>0</v>
      </c>
      <c r="D6910" s="2" t="str">
        <f t="shared" si="107"/>
        <v>Error?</v>
      </c>
    </row>
    <row r="6911" spans="1:4">
      <c r="A6911">
        <v>6852</v>
      </c>
      <c r="B6911" s="924">
        <f>'Expenditures 16-24'!J42</f>
        <v>0</v>
      </c>
      <c r="D6911" s="2" t="str">
        <f t="shared" si="107"/>
        <v>Error?</v>
      </c>
    </row>
    <row r="6912" spans="1:4">
      <c r="A6912">
        <v>6853</v>
      </c>
      <c r="B6912" s="924">
        <f>'Expenditures 16-24'!I43</f>
        <v>0</v>
      </c>
      <c r="D6912" s="2" t="str">
        <f t="shared" si="107"/>
        <v>Error?</v>
      </c>
    </row>
    <row r="6913" spans="1:4">
      <c r="A6913">
        <v>6854</v>
      </c>
      <c r="B6913" s="924">
        <f>'Expenditures 16-24'!J43</f>
        <v>0</v>
      </c>
      <c r="D6913" s="2" t="str">
        <f t="shared" si="107"/>
        <v>Error?</v>
      </c>
    </row>
    <row r="6914" spans="1:4">
      <c r="A6914">
        <v>6855</v>
      </c>
      <c r="B6914" s="924">
        <f>'Expenditures 16-24'!I44</f>
        <v>0</v>
      </c>
      <c r="D6914" s="2" t="str">
        <f t="shared" si="107"/>
        <v>Error?</v>
      </c>
    </row>
    <row r="6915" spans="1:4">
      <c r="A6915">
        <v>6856</v>
      </c>
      <c r="B6915" s="924">
        <f>'Expenditures 16-24'!J44</f>
        <v>0</v>
      </c>
      <c r="D6915" s="2" t="str">
        <f t="shared" si="107"/>
        <v>Error?</v>
      </c>
    </row>
    <row r="6916" spans="1:4">
      <c r="A6916">
        <v>6857</v>
      </c>
      <c r="B6916" s="924">
        <f>'Expenditures 16-24'!I46</f>
        <v>0</v>
      </c>
      <c r="D6916" s="2" t="str">
        <f t="shared" si="107"/>
        <v>Error?</v>
      </c>
    </row>
    <row r="6917" spans="1:4">
      <c r="A6917">
        <v>6858</v>
      </c>
      <c r="B6917" s="924">
        <f>'Expenditures 16-24'!J46</f>
        <v>0</v>
      </c>
      <c r="D6917" s="2" t="str">
        <f t="shared" si="107"/>
        <v>Error?</v>
      </c>
    </row>
    <row r="6918" spans="1:4">
      <c r="A6918">
        <v>6859</v>
      </c>
      <c r="B6918" s="924">
        <f>'Expenditures 16-24'!I47</f>
        <v>0</v>
      </c>
      <c r="D6918" s="2" t="str">
        <f t="shared" si="107"/>
        <v>Error?</v>
      </c>
    </row>
    <row r="6919" spans="1:4">
      <c r="A6919">
        <v>6860</v>
      </c>
      <c r="B6919" s="924">
        <f>'Expenditures 16-24'!J47</f>
        <v>0</v>
      </c>
      <c r="D6919" s="2" t="str">
        <f t="shared" si="107"/>
        <v>Error?</v>
      </c>
    </row>
    <row r="6920" spans="1:4">
      <c r="A6920">
        <v>6861</v>
      </c>
      <c r="B6920" s="924">
        <f>'Expenditures 16-24'!I48</f>
        <v>0</v>
      </c>
      <c r="D6920" s="2" t="str">
        <f t="shared" si="107"/>
        <v>Error?</v>
      </c>
    </row>
    <row r="6921" spans="1:4">
      <c r="A6921">
        <v>6862</v>
      </c>
      <c r="B6921" s="924">
        <f>'Expenditures 16-24'!J48</f>
        <v>0</v>
      </c>
      <c r="D6921" s="2" t="str">
        <f t="shared" si="107"/>
        <v>Error?</v>
      </c>
    </row>
    <row r="6922" spans="1:4">
      <c r="A6922">
        <v>6863</v>
      </c>
      <c r="B6922" s="924">
        <f>'Expenditures 16-24'!I49</f>
        <v>0</v>
      </c>
      <c r="D6922" s="2" t="str">
        <f t="shared" si="107"/>
        <v>Error?</v>
      </c>
    </row>
    <row r="6923" spans="1:4">
      <c r="A6923">
        <v>6864</v>
      </c>
      <c r="B6923" s="924">
        <f>'Expenditures 16-24'!J49</f>
        <v>0</v>
      </c>
      <c r="D6923" s="2" t="str">
        <f t="shared" si="107"/>
        <v>Error?</v>
      </c>
    </row>
    <row r="6924" spans="1:4">
      <c r="A6924">
        <v>6865</v>
      </c>
      <c r="B6924" s="924">
        <f>'Expenditures 16-24'!I51</f>
        <v>0</v>
      </c>
      <c r="D6924" s="2" t="str">
        <f t="shared" si="107"/>
        <v>Error?</v>
      </c>
    </row>
    <row r="6925" spans="1:4">
      <c r="A6925">
        <v>6866</v>
      </c>
      <c r="B6925" s="924">
        <f>'Expenditures 16-24'!J51</f>
        <v>0</v>
      </c>
      <c r="D6925" s="2" t="str">
        <f t="shared" si="107"/>
        <v>Error?</v>
      </c>
    </row>
    <row r="6926" spans="1:4">
      <c r="A6926">
        <v>6867</v>
      </c>
      <c r="B6926" s="924">
        <f>'Expenditures 16-24'!I52</f>
        <v>0</v>
      </c>
      <c r="D6926" s="2" t="str">
        <f t="shared" si="107"/>
        <v>Error?</v>
      </c>
    </row>
    <row r="6927" spans="1:4">
      <c r="A6927">
        <v>6868</v>
      </c>
      <c r="B6927" s="924">
        <f>'Expenditures 16-24'!J52</f>
        <v>0</v>
      </c>
      <c r="D6927" s="2" t="str">
        <f t="shared" si="107"/>
        <v>Error?</v>
      </c>
    </row>
    <row r="6928" spans="1:4">
      <c r="A6928">
        <v>6869</v>
      </c>
      <c r="B6928" s="924">
        <f>'Expenditures 16-24'!I53</f>
        <v>0</v>
      </c>
      <c r="D6928" s="2" t="str">
        <f t="shared" si="107"/>
        <v>Error?</v>
      </c>
    </row>
    <row r="6929" spans="1:4">
      <c r="A6929">
        <v>6870</v>
      </c>
      <c r="B6929" s="924">
        <f>'Expenditures 16-24'!J53</f>
        <v>0</v>
      </c>
      <c r="D6929" s="2" t="str">
        <f t="shared" si="107"/>
        <v>Error?</v>
      </c>
    </row>
    <row r="6930" spans="1:4">
      <c r="A6930">
        <v>6871</v>
      </c>
      <c r="B6930" s="924">
        <f>'Expenditures 16-24'!C54</f>
        <v>0</v>
      </c>
      <c r="D6930" s="2" t="str">
        <f t="shared" si="107"/>
        <v>Error?</v>
      </c>
    </row>
    <row r="6931" spans="1:4">
      <c r="A6931">
        <v>6872</v>
      </c>
      <c r="B6931" s="924">
        <f>'Expenditures 16-24'!D54</f>
        <v>0</v>
      </c>
      <c r="D6931" s="2" t="str">
        <f t="shared" si="107"/>
        <v>Error?</v>
      </c>
    </row>
    <row r="6932" spans="1:4">
      <c r="A6932">
        <v>6873</v>
      </c>
      <c r="B6932" s="924">
        <f>'Expenditures 16-24'!E54</f>
        <v>0</v>
      </c>
      <c r="D6932" s="2" t="str">
        <f t="shared" si="107"/>
        <v>Error?</v>
      </c>
    </row>
    <row r="6933" spans="1:4">
      <c r="A6933">
        <v>6874</v>
      </c>
      <c r="B6933" s="924">
        <f>'Expenditures 16-24'!F54</f>
        <v>0</v>
      </c>
      <c r="D6933" s="2" t="str">
        <f t="shared" si="107"/>
        <v>Error?</v>
      </c>
    </row>
    <row r="6934" spans="1:4">
      <c r="A6934">
        <v>6875</v>
      </c>
      <c r="B6934" s="924">
        <f>'Expenditures 16-24'!G54</f>
        <v>0</v>
      </c>
      <c r="D6934" s="2" t="str">
        <f t="shared" si="107"/>
        <v>Error?</v>
      </c>
    </row>
    <row r="6935" spans="1:4">
      <c r="A6935">
        <v>6876</v>
      </c>
      <c r="B6935" s="924">
        <f>'Expenditures 16-24'!H54</f>
        <v>0</v>
      </c>
      <c r="D6935" s="2" t="str">
        <f t="shared" si="107"/>
        <v>Error?</v>
      </c>
    </row>
    <row r="6936" spans="1:4">
      <c r="A6936">
        <v>6877</v>
      </c>
      <c r="B6936" s="924">
        <f>'Expenditures 16-24'!I54</f>
        <v>0</v>
      </c>
      <c r="D6936" s="2" t="str">
        <f t="shared" si="107"/>
        <v>Error?</v>
      </c>
    </row>
    <row r="6937" spans="1:4">
      <c r="A6937">
        <v>6878</v>
      </c>
      <c r="B6937" s="924">
        <f>'Expenditures 16-24'!J54</f>
        <v>0</v>
      </c>
      <c r="D6937" s="2" t="str">
        <f t="shared" si="107"/>
        <v>Error?</v>
      </c>
    </row>
    <row r="6938" spans="1:4">
      <c r="A6938">
        <v>6879</v>
      </c>
      <c r="B6938" s="924">
        <f>'Expenditures 16-24'!K54</f>
        <v>0</v>
      </c>
      <c r="D6938" s="2" t="str">
        <f t="shared" si="107"/>
        <v>Error?</v>
      </c>
    </row>
    <row r="6939" spans="1:4">
      <c r="A6939" s="5">
        <v>6880</v>
      </c>
      <c r="B6939" s="924"/>
      <c r="D6939" s="2" t="str">
        <f t="shared" si="107"/>
        <v>OK</v>
      </c>
    </row>
    <row r="6940" spans="1:4">
      <c r="A6940">
        <v>6881</v>
      </c>
      <c r="B6940" s="924">
        <f>'Expenditures 16-24'!I55</f>
        <v>0</v>
      </c>
      <c r="D6940" s="2" t="str">
        <f t="shared" si="107"/>
        <v>Error?</v>
      </c>
    </row>
    <row r="6941" spans="1:4">
      <c r="A6941">
        <v>6882</v>
      </c>
      <c r="B6941" s="924">
        <f>'Expenditures 16-24'!J55</f>
        <v>0</v>
      </c>
      <c r="D6941" s="2" t="str">
        <f t="shared" si="107"/>
        <v>Error?</v>
      </c>
    </row>
    <row r="6942" spans="1:4">
      <c r="A6942">
        <v>6883</v>
      </c>
      <c r="B6942" s="924">
        <f>'Expenditures 16-24'!I57</f>
        <v>0</v>
      </c>
      <c r="D6942" s="2" t="str">
        <f t="shared" si="107"/>
        <v>Error?</v>
      </c>
    </row>
    <row r="6943" spans="1:4">
      <c r="A6943">
        <v>6884</v>
      </c>
      <c r="B6943" s="924">
        <f>'Expenditures 16-24'!J57</f>
        <v>0</v>
      </c>
      <c r="D6943" s="2" t="str">
        <f t="shared" si="107"/>
        <v>Error?</v>
      </c>
    </row>
    <row r="6944" spans="1:4">
      <c r="A6944">
        <v>6885</v>
      </c>
      <c r="B6944" s="924">
        <f>'Expenditures 16-24'!I58</f>
        <v>0</v>
      </c>
      <c r="D6944" s="2" t="str">
        <f t="shared" si="107"/>
        <v>Error?</v>
      </c>
    </row>
    <row r="6945" spans="1:4">
      <c r="A6945">
        <v>6886</v>
      </c>
      <c r="B6945" s="924">
        <f>'Expenditures 16-24'!J58</f>
        <v>0</v>
      </c>
      <c r="D6945" s="2" t="str">
        <f t="shared" si="107"/>
        <v>Error?</v>
      </c>
    </row>
    <row r="6946" spans="1:4">
      <c r="A6946">
        <v>6887</v>
      </c>
      <c r="B6946" s="924">
        <f>'Expenditures 16-24'!I59</f>
        <v>0</v>
      </c>
      <c r="D6946" s="2" t="str">
        <f t="shared" si="107"/>
        <v>Error?</v>
      </c>
    </row>
    <row r="6947" spans="1:4">
      <c r="A6947">
        <v>6888</v>
      </c>
      <c r="B6947" s="924">
        <f>'Expenditures 16-24'!J59</f>
        <v>0</v>
      </c>
      <c r="D6947" s="2" t="str">
        <f t="shared" si="107"/>
        <v>Error?</v>
      </c>
    </row>
    <row r="6948" spans="1:4">
      <c r="A6948">
        <v>6889</v>
      </c>
      <c r="B6948" s="924">
        <f>'Expenditures 16-24'!I61</f>
        <v>0</v>
      </c>
      <c r="D6948" s="2" t="str">
        <f t="shared" si="107"/>
        <v>Error?</v>
      </c>
    </row>
    <row r="6949" spans="1:4">
      <c r="A6949">
        <v>6890</v>
      </c>
      <c r="B6949" s="924">
        <f>'Expenditures 16-24'!J61</f>
        <v>0</v>
      </c>
      <c r="D6949" s="2" t="str">
        <f t="shared" si="107"/>
        <v>Error?</v>
      </c>
    </row>
    <row r="6950" spans="1:4">
      <c r="A6950">
        <v>6891</v>
      </c>
      <c r="B6950" s="924">
        <f>'Expenditures 16-24'!I62</f>
        <v>0</v>
      </c>
      <c r="D6950" s="2" t="str">
        <f t="shared" si="107"/>
        <v>Error?</v>
      </c>
    </row>
    <row r="6951" spans="1:4">
      <c r="A6951">
        <v>6892</v>
      </c>
      <c r="B6951" s="924">
        <f>'Expenditures 16-24'!J62</f>
        <v>0</v>
      </c>
      <c r="D6951" s="2" t="str">
        <f t="shared" si="107"/>
        <v>Error?</v>
      </c>
    </row>
    <row r="6952" spans="1:4">
      <c r="A6952">
        <v>6893</v>
      </c>
      <c r="B6952" s="924">
        <f>'Expenditures 16-24'!I63</f>
        <v>0</v>
      </c>
      <c r="D6952" s="2" t="str">
        <f t="shared" si="107"/>
        <v>Error?</v>
      </c>
    </row>
    <row r="6953" spans="1:4">
      <c r="A6953">
        <v>6894</v>
      </c>
      <c r="B6953" s="924">
        <f>'Expenditures 16-24'!J63</f>
        <v>0</v>
      </c>
      <c r="D6953" s="2" t="str">
        <f t="shared" si="107"/>
        <v>Error?</v>
      </c>
    </row>
    <row r="6954" spans="1:4">
      <c r="A6954">
        <v>6895</v>
      </c>
      <c r="B6954" s="924">
        <f>'Expenditures 16-24'!I64</f>
        <v>0</v>
      </c>
      <c r="D6954" s="2" t="str">
        <f t="shared" si="107"/>
        <v>Error?</v>
      </c>
    </row>
    <row r="6955" spans="1:4">
      <c r="A6955">
        <v>6896</v>
      </c>
      <c r="B6955" s="924">
        <f>'Expenditures 16-24'!J64</f>
        <v>0</v>
      </c>
      <c r="D6955" s="2" t="str">
        <f t="shared" si="107"/>
        <v>Error?</v>
      </c>
    </row>
    <row r="6956" spans="1:4">
      <c r="A6956">
        <v>6897</v>
      </c>
      <c r="B6956" s="924">
        <f>'Expenditures 16-24'!I65</f>
        <v>0</v>
      </c>
      <c r="D6956" s="2" t="str">
        <f t="shared" si="107"/>
        <v>Error?</v>
      </c>
    </row>
    <row r="6957" spans="1:4">
      <c r="A6957">
        <v>6898</v>
      </c>
      <c r="B6957" s="924">
        <f>'Expenditures 16-24'!J65</f>
        <v>0</v>
      </c>
      <c r="D6957" s="2" t="str">
        <f t="shared" si="107"/>
        <v>Error?</v>
      </c>
    </row>
    <row r="6958" spans="1:4">
      <c r="A6958">
        <v>6899</v>
      </c>
      <c r="B6958" s="924">
        <f>'Expenditures 16-24'!J66</f>
        <v>0</v>
      </c>
      <c r="D6958" s="2" t="str">
        <f t="shared" si="107"/>
        <v>Error?</v>
      </c>
    </row>
    <row r="6959" spans="1:4">
      <c r="A6959">
        <v>6900</v>
      </c>
      <c r="B6959" s="924">
        <f>'Expenditures 16-24'!I67</f>
        <v>0</v>
      </c>
      <c r="D6959" s="2" t="str">
        <f t="shared" si="107"/>
        <v>Error?</v>
      </c>
    </row>
    <row r="6960" spans="1:4">
      <c r="A6960">
        <v>6901</v>
      </c>
      <c r="B6960" s="924">
        <f>'Expenditures 16-24'!J67</f>
        <v>0</v>
      </c>
      <c r="D6960" s="2" t="str">
        <f t="shared" si="107"/>
        <v>Error?</v>
      </c>
    </row>
    <row r="6961" spans="1:4">
      <c r="A6961">
        <v>6902</v>
      </c>
      <c r="B6961" s="924">
        <f>'Expenditures 16-24'!I69</f>
        <v>0</v>
      </c>
      <c r="D6961" s="2" t="str">
        <f t="shared" si="107"/>
        <v>Error?</v>
      </c>
    </row>
    <row r="6962" spans="1:4">
      <c r="A6962">
        <v>6903</v>
      </c>
      <c r="B6962" s="924">
        <f>'Expenditures 16-24'!J69</f>
        <v>0</v>
      </c>
      <c r="D6962" s="2" t="str">
        <f t="shared" si="107"/>
        <v>Error?</v>
      </c>
    </row>
    <row r="6963" spans="1:4">
      <c r="A6963">
        <v>6904</v>
      </c>
      <c r="B6963" s="924">
        <f>'Expenditures 16-24'!I70</f>
        <v>0</v>
      </c>
      <c r="D6963" s="2" t="str">
        <f t="shared" si="107"/>
        <v>Error?</v>
      </c>
    </row>
    <row r="6964" spans="1:4">
      <c r="A6964">
        <v>6905</v>
      </c>
      <c r="B6964" s="924">
        <f>'Expenditures 16-24'!J70</f>
        <v>0</v>
      </c>
      <c r="D6964" s="2" t="str">
        <f t="shared" si="107"/>
        <v>Error?</v>
      </c>
    </row>
    <row r="6965" spans="1:4">
      <c r="A6965">
        <v>6906</v>
      </c>
      <c r="B6965" s="924">
        <f>'Expenditures 16-24'!I71</f>
        <v>0</v>
      </c>
      <c r="D6965" s="2" t="str">
        <f t="shared" si="107"/>
        <v>Error?</v>
      </c>
    </row>
    <row r="6966" spans="1:4">
      <c r="A6966">
        <v>6907</v>
      </c>
      <c r="B6966" s="924">
        <f>'Expenditures 16-24'!J71</f>
        <v>0</v>
      </c>
      <c r="D6966" s="2" t="str">
        <f t="shared" si="107"/>
        <v>Error?</v>
      </c>
    </row>
    <row r="6967" spans="1:4">
      <c r="A6967">
        <v>6908</v>
      </c>
      <c r="B6967" s="924">
        <f>'Expenditures 16-24'!I72</f>
        <v>0</v>
      </c>
      <c r="D6967" s="2" t="str">
        <f t="shared" si="107"/>
        <v>Error?</v>
      </c>
    </row>
    <row r="6968" spans="1:4">
      <c r="A6968">
        <v>6909</v>
      </c>
      <c r="B6968" s="924">
        <f>'Expenditures 16-24'!J72</f>
        <v>0</v>
      </c>
      <c r="D6968" s="2" t="str">
        <f t="shared" si="107"/>
        <v>Error?</v>
      </c>
    </row>
    <row r="6969" spans="1:4">
      <c r="A6969">
        <v>6910</v>
      </c>
      <c r="B6969" s="924">
        <f>'Expenditures 16-24'!I73</f>
        <v>0</v>
      </c>
      <c r="D6969" s="2" t="str">
        <f t="shared" si="107"/>
        <v>Error?</v>
      </c>
    </row>
    <row r="6970" spans="1:4">
      <c r="A6970">
        <v>6911</v>
      </c>
      <c r="B6970" s="924">
        <f>'Expenditures 16-24'!J73</f>
        <v>0</v>
      </c>
      <c r="D6970" s="2" t="str">
        <f t="shared" si="107"/>
        <v>Error?</v>
      </c>
    </row>
    <row r="6971" spans="1:4">
      <c r="A6971">
        <v>6912</v>
      </c>
      <c r="B6971" s="924">
        <f>'Expenditures 16-24'!I74</f>
        <v>0</v>
      </c>
      <c r="D6971" s="2" t="str">
        <f t="shared" si="107"/>
        <v>Error?</v>
      </c>
    </row>
    <row r="6972" spans="1:4">
      <c r="A6972">
        <v>6913</v>
      </c>
      <c r="B6972" s="924">
        <f>'Expenditures 16-24'!J74</f>
        <v>0</v>
      </c>
      <c r="D6972" s="2" t="str">
        <f t="shared" si="107"/>
        <v>Error?</v>
      </c>
    </row>
    <row r="6973" spans="1:4">
      <c r="A6973">
        <v>6914</v>
      </c>
      <c r="B6973" s="924">
        <f>'Expenditures 16-24'!I75</f>
        <v>0</v>
      </c>
      <c r="D6973" s="2" t="str">
        <f t="shared" ref="D6973:D7036" si="108">IF(ISBLANK(B6973),"OK",IF(A6973-B6973=0,"OK","Error?"))</f>
        <v>Error?</v>
      </c>
    </row>
    <row r="6974" spans="1:4">
      <c r="A6974">
        <v>6915</v>
      </c>
      <c r="B6974" s="924">
        <f>'Expenditures 16-24'!J75</f>
        <v>0</v>
      </c>
      <c r="D6974" s="2" t="str">
        <f t="shared" si="108"/>
        <v>Error?</v>
      </c>
    </row>
    <row r="6975" spans="1:4">
      <c r="A6975">
        <v>6916</v>
      </c>
      <c r="B6975" s="924">
        <f>'Expenditures 16-24'!I76</f>
        <v>0</v>
      </c>
      <c r="D6975" s="2" t="str">
        <f t="shared" si="108"/>
        <v>Error?</v>
      </c>
    </row>
    <row r="6976" spans="1:4">
      <c r="A6976">
        <v>6917</v>
      </c>
      <c r="B6976" s="924">
        <f>'Expenditures 16-24'!J76</f>
        <v>0</v>
      </c>
      <c r="D6976" s="2" t="str">
        <f t="shared" si="108"/>
        <v>Error?</v>
      </c>
    </row>
    <row r="6977" spans="1:4">
      <c r="A6977">
        <v>6918</v>
      </c>
      <c r="B6977" s="924">
        <f>'Expenditures 16-24'!I77</f>
        <v>0</v>
      </c>
      <c r="D6977" s="2" t="str">
        <f t="shared" si="108"/>
        <v>Error?</v>
      </c>
    </row>
    <row r="6978" spans="1:4">
      <c r="A6978">
        <v>6919</v>
      </c>
      <c r="B6978" s="924">
        <f>'Expenditures 16-24'!J77</f>
        <v>0</v>
      </c>
      <c r="D6978" s="2" t="str">
        <f t="shared" si="108"/>
        <v>Error?</v>
      </c>
    </row>
    <row r="6979" spans="1:4">
      <c r="A6979">
        <v>6920</v>
      </c>
      <c r="B6979" s="924">
        <f>'Expenditures 16-24'!H87</f>
        <v>0</v>
      </c>
      <c r="D6979" s="2" t="str">
        <f t="shared" si="108"/>
        <v>Error?</v>
      </c>
    </row>
    <row r="6980" spans="1:4">
      <c r="A6980">
        <v>6921</v>
      </c>
      <c r="B6980" s="924">
        <f>'Expenditures 16-24'!K87</f>
        <v>0</v>
      </c>
      <c r="D6980" s="2" t="str">
        <f t="shared" si="108"/>
        <v>Error?</v>
      </c>
    </row>
    <row r="6981" spans="1:4">
      <c r="A6981">
        <v>6922</v>
      </c>
      <c r="B6981" s="924">
        <f>'Expenditures 16-24'!H88</f>
        <v>120</v>
      </c>
      <c r="D6981" s="2" t="str">
        <f t="shared" si="108"/>
        <v>Error?</v>
      </c>
    </row>
    <row r="6982" spans="1:4">
      <c r="A6982">
        <v>6923</v>
      </c>
      <c r="B6982" s="924">
        <f>'Expenditures 16-24'!K88</f>
        <v>120</v>
      </c>
      <c r="D6982" s="2" t="str">
        <f t="shared" si="108"/>
        <v>Error?</v>
      </c>
    </row>
    <row r="6983" spans="1:4">
      <c r="A6983">
        <v>6924</v>
      </c>
      <c r="B6983" s="924">
        <f>'Expenditures 16-24'!H89</f>
        <v>366874</v>
      </c>
      <c r="D6983" s="2" t="str">
        <f t="shared" si="108"/>
        <v>Error?</v>
      </c>
    </row>
    <row r="6984" spans="1:4">
      <c r="A6984">
        <v>6925</v>
      </c>
      <c r="B6984" s="924">
        <f>'Expenditures 16-24'!K89</f>
        <v>366874</v>
      </c>
      <c r="D6984" s="2" t="str">
        <f t="shared" si="108"/>
        <v>Error?</v>
      </c>
    </row>
    <row r="6985" spans="1:4">
      <c r="A6985">
        <v>6926</v>
      </c>
      <c r="B6985" s="924">
        <f>'Expenditures 16-24'!H90</f>
        <v>0</v>
      </c>
      <c r="D6985" s="2" t="str">
        <f t="shared" si="108"/>
        <v>Error?</v>
      </c>
    </row>
    <row r="6986" spans="1:4">
      <c r="A6986">
        <v>6927</v>
      </c>
      <c r="B6986" s="924">
        <f>'Expenditures 16-24'!K90</f>
        <v>0</v>
      </c>
      <c r="D6986" s="2" t="str">
        <f t="shared" si="108"/>
        <v>Error?</v>
      </c>
    </row>
    <row r="6987" spans="1:4">
      <c r="A6987">
        <v>6928</v>
      </c>
      <c r="B6987" s="924">
        <f>'Expenditures 16-24'!H91</f>
        <v>0</v>
      </c>
      <c r="D6987" s="2" t="str">
        <f t="shared" si="108"/>
        <v>Error?</v>
      </c>
    </row>
    <row r="6988" spans="1:4">
      <c r="A6988">
        <v>6929</v>
      </c>
      <c r="B6988" s="924">
        <f>'Expenditures 16-24'!K91</f>
        <v>0</v>
      </c>
      <c r="D6988" s="2" t="str">
        <f t="shared" si="108"/>
        <v>Error?</v>
      </c>
    </row>
    <row r="6989" spans="1:4">
      <c r="A6989">
        <v>6930</v>
      </c>
      <c r="B6989" s="924">
        <f>'Expenditures 16-24'!H92</f>
        <v>0</v>
      </c>
      <c r="D6989" s="2" t="str">
        <f t="shared" si="108"/>
        <v>Error?</v>
      </c>
    </row>
    <row r="6990" spans="1:4">
      <c r="A6990">
        <v>6931</v>
      </c>
      <c r="B6990" s="924">
        <f>'Expenditures 16-24'!K92</f>
        <v>0</v>
      </c>
      <c r="D6990" s="2" t="str">
        <f t="shared" si="108"/>
        <v>Error?</v>
      </c>
    </row>
    <row r="6991" spans="1:4">
      <c r="A6991">
        <v>6932</v>
      </c>
      <c r="B6991" s="924">
        <f>'Expenditures 16-24'!H93</f>
        <v>0</v>
      </c>
      <c r="D6991" s="2" t="str">
        <f t="shared" si="108"/>
        <v>Error?</v>
      </c>
    </row>
    <row r="6992" spans="1:4">
      <c r="A6992">
        <v>6933</v>
      </c>
      <c r="B6992" s="924">
        <f>'Expenditures 16-24'!K93</f>
        <v>0</v>
      </c>
      <c r="D6992" s="2" t="str">
        <f t="shared" si="108"/>
        <v>Error?</v>
      </c>
    </row>
    <row r="6993" spans="1:4">
      <c r="A6993">
        <v>6934</v>
      </c>
      <c r="B6993" s="924">
        <f>'Expenditures 16-24'!H94</f>
        <v>366994</v>
      </c>
      <c r="D6993" s="2" t="str">
        <f t="shared" si="108"/>
        <v>Error?</v>
      </c>
    </row>
    <row r="6994" spans="1:4">
      <c r="A6994">
        <v>6935</v>
      </c>
      <c r="B6994" s="924">
        <f>'Expenditures 16-24'!H95</f>
        <v>0</v>
      </c>
      <c r="D6994" s="2" t="str">
        <f t="shared" si="108"/>
        <v>Error?</v>
      </c>
    </row>
    <row r="6995" spans="1:4">
      <c r="A6995">
        <v>6936</v>
      </c>
      <c r="B6995" s="924">
        <f>'Expenditures 16-24'!K95</f>
        <v>0</v>
      </c>
      <c r="D6995" s="2" t="str">
        <f t="shared" si="108"/>
        <v>Error?</v>
      </c>
    </row>
    <row r="6996" spans="1:4">
      <c r="A6996">
        <v>6937</v>
      </c>
      <c r="B6996" s="924">
        <f>'Expenditures 16-24'!H96</f>
        <v>0</v>
      </c>
      <c r="D6996" s="2" t="str">
        <f t="shared" si="108"/>
        <v>Error?</v>
      </c>
    </row>
    <row r="6997" spans="1:4">
      <c r="A6997">
        <v>6938</v>
      </c>
      <c r="B6997" s="924">
        <f>'Expenditures 16-24'!K96</f>
        <v>0</v>
      </c>
      <c r="D6997" s="2" t="str">
        <f t="shared" si="108"/>
        <v>Error?</v>
      </c>
    </row>
    <row r="6998" spans="1:4">
      <c r="A6998">
        <v>6939</v>
      </c>
      <c r="B6998" s="924">
        <f>'Expenditures 16-24'!H97</f>
        <v>0</v>
      </c>
      <c r="D6998" s="2" t="str">
        <f t="shared" si="108"/>
        <v>Error?</v>
      </c>
    </row>
    <row r="6999" spans="1:4">
      <c r="A6999">
        <v>6940</v>
      </c>
      <c r="B6999" s="924">
        <f>'Expenditures 16-24'!K97</f>
        <v>0</v>
      </c>
      <c r="D6999" s="2" t="str">
        <f t="shared" si="108"/>
        <v>Error?</v>
      </c>
    </row>
    <row r="7000" spans="1:4">
      <c r="A7000">
        <v>6941</v>
      </c>
      <c r="B7000" s="924">
        <f>'Expenditures 16-24'!H98</f>
        <v>0</v>
      </c>
      <c r="D7000" s="2" t="str">
        <f t="shared" si="108"/>
        <v>Error?</v>
      </c>
    </row>
    <row r="7001" spans="1:4">
      <c r="A7001">
        <v>6942</v>
      </c>
      <c r="B7001" s="924">
        <f>'Expenditures 16-24'!K98</f>
        <v>0</v>
      </c>
      <c r="D7001" s="2" t="str">
        <f t="shared" si="108"/>
        <v>Error?</v>
      </c>
    </row>
    <row r="7002" spans="1:4">
      <c r="A7002">
        <v>6943</v>
      </c>
      <c r="B7002" s="924">
        <f>'Expenditures 16-24'!H99</f>
        <v>0</v>
      </c>
      <c r="D7002" s="2" t="str">
        <f t="shared" si="108"/>
        <v>Error?</v>
      </c>
    </row>
    <row r="7003" spans="1:4">
      <c r="A7003">
        <v>6944</v>
      </c>
      <c r="B7003" s="924">
        <f>'Expenditures 16-24'!K99</f>
        <v>0</v>
      </c>
      <c r="D7003" s="2" t="str">
        <f t="shared" si="108"/>
        <v>Error?</v>
      </c>
    </row>
    <row r="7004" spans="1:4">
      <c r="A7004">
        <v>6945</v>
      </c>
      <c r="B7004" s="924">
        <f>'Expenditures 16-24'!H100</f>
        <v>0</v>
      </c>
      <c r="D7004" s="2" t="str">
        <f t="shared" si="108"/>
        <v>Error?</v>
      </c>
    </row>
    <row r="7005" spans="1:4">
      <c r="A7005">
        <v>6946</v>
      </c>
      <c r="B7005" s="924">
        <f>'Expenditures 16-24'!K100</f>
        <v>0</v>
      </c>
      <c r="D7005" s="2" t="str">
        <f t="shared" si="108"/>
        <v>Error?</v>
      </c>
    </row>
    <row r="7006" spans="1:4">
      <c r="A7006">
        <v>6947</v>
      </c>
      <c r="B7006" s="924">
        <f>'Expenditures 16-24'!E101</f>
        <v>0</v>
      </c>
      <c r="D7006" s="2" t="str">
        <f t="shared" si="108"/>
        <v>Error?</v>
      </c>
    </row>
    <row r="7007" spans="1:4">
      <c r="A7007">
        <v>6948</v>
      </c>
      <c r="B7007" s="924">
        <f>'Expenditures 16-24'!H101</f>
        <v>0</v>
      </c>
      <c r="D7007" s="2" t="str">
        <f t="shared" si="108"/>
        <v>Error?</v>
      </c>
    </row>
    <row r="7008" spans="1:4">
      <c r="A7008">
        <v>6949</v>
      </c>
      <c r="B7008" s="924">
        <f>'Expenditures 16-24'!K101</f>
        <v>0</v>
      </c>
      <c r="D7008" s="2" t="str">
        <f t="shared" si="108"/>
        <v>Error?</v>
      </c>
    </row>
    <row r="7009" spans="1:4">
      <c r="A7009">
        <v>6950</v>
      </c>
      <c r="B7009" s="924">
        <f>'Expenditures 16-24'!E102</f>
        <v>0</v>
      </c>
      <c r="D7009" s="2" t="str">
        <f t="shared" si="108"/>
        <v>Error?</v>
      </c>
    </row>
    <row r="7010" spans="1:4">
      <c r="A7010">
        <v>6951</v>
      </c>
      <c r="B7010" s="924">
        <f>'Expenditures 16-24'!H102</f>
        <v>0</v>
      </c>
      <c r="D7010" s="2" t="str">
        <f t="shared" si="108"/>
        <v>Error?</v>
      </c>
    </row>
    <row r="7011" spans="1:4">
      <c r="A7011">
        <v>6952</v>
      </c>
      <c r="B7011" s="924">
        <f>'Expenditures 16-24'!K102</f>
        <v>0</v>
      </c>
      <c r="D7011" s="2" t="str">
        <f t="shared" si="108"/>
        <v>Error?</v>
      </c>
    </row>
    <row r="7012" spans="1:4">
      <c r="A7012">
        <v>6953</v>
      </c>
      <c r="B7012" s="924">
        <f>'Expenditures 16-24'!H103</f>
        <v>0</v>
      </c>
      <c r="D7012" s="2" t="str">
        <f t="shared" si="108"/>
        <v>Error?</v>
      </c>
    </row>
    <row r="7013" spans="1:4">
      <c r="A7013">
        <v>6954</v>
      </c>
      <c r="B7013" s="924">
        <f>'Expenditures 16-24'!K103</f>
        <v>0</v>
      </c>
      <c r="D7013" s="2" t="str">
        <f t="shared" si="108"/>
        <v>Error?</v>
      </c>
    </row>
    <row r="7014" spans="1:4">
      <c r="A7014">
        <v>6955</v>
      </c>
      <c r="B7014" s="924">
        <f>'Expenditures 16-24'!H113</f>
        <v>0</v>
      </c>
      <c r="D7014" s="2" t="str">
        <f t="shared" si="108"/>
        <v>Error?</v>
      </c>
    </row>
    <row r="7015" spans="1:4">
      <c r="A7015">
        <v>6956</v>
      </c>
      <c r="B7015" s="924">
        <f>'Expenditures 16-24'!K113</f>
        <v>0</v>
      </c>
      <c r="D7015" s="2" t="str">
        <f t="shared" si="108"/>
        <v>Error?</v>
      </c>
    </row>
    <row r="7016" spans="1:4">
      <c r="A7016">
        <v>6957</v>
      </c>
      <c r="B7016" s="924">
        <f>'Expenditures 16-24'!H114</f>
        <v>0</v>
      </c>
      <c r="D7016" s="2" t="str">
        <f t="shared" si="108"/>
        <v>Error?</v>
      </c>
    </row>
    <row r="7017" spans="1:4">
      <c r="A7017">
        <v>6958</v>
      </c>
      <c r="B7017" s="924">
        <f>'Expenditures 16-24'!K114</f>
        <v>0</v>
      </c>
      <c r="D7017" s="2" t="str">
        <f t="shared" si="108"/>
        <v>Error?</v>
      </c>
    </row>
    <row r="7018" spans="1:4">
      <c r="A7018">
        <v>6959</v>
      </c>
      <c r="B7018" s="924">
        <f>'Expenditures 16-24'!I116</f>
        <v>0</v>
      </c>
      <c r="D7018" s="2" t="str">
        <f t="shared" si="108"/>
        <v>Error?</v>
      </c>
    </row>
    <row r="7019" spans="1:4">
      <c r="A7019">
        <v>6960</v>
      </c>
      <c r="B7019" s="924">
        <f>'Expenditures 16-24'!J116</f>
        <v>0</v>
      </c>
      <c r="D7019" s="2" t="str">
        <f t="shared" si="108"/>
        <v>Error?</v>
      </c>
    </row>
    <row r="7020" spans="1:4">
      <c r="A7020">
        <v>6961</v>
      </c>
      <c r="B7020" s="924">
        <f>'Expenditures 16-24'!I124</f>
        <v>0</v>
      </c>
      <c r="D7020" s="2" t="str">
        <f t="shared" si="108"/>
        <v>Error?</v>
      </c>
    </row>
    <row r="7021" spans="1:4">
      <c r="A7021">
        <v>6962</v>
      </c>
      <c r="B7021" s="924">
        <f>'Expenditures 16-24'!J124</f>
        <v>0</v>
      </c>
      <c r="D7021" s="2" t="str">
        <f t="shared" si="108"/>
        <v>Error?</v>
      </c>
    </row>
    <row r="7022" spans="1:4">
      <c r="A7022">
        <v>6963</v>
      </c>
      <c r="B7022" s="924">
        <f>'Expenditures 16-24'!I126</f>
        <v>0</v>
      </c>
      <c r="D7022" s="2" t="str">
        <f t="shared" si="108"/>
        <v>Error?</v>
      </c>
    </row>
    <row r="7023" spans="1:4">
      <c r="A7023">
        <v>6964</v>
      </c>
      <c r="B7023" s="924">
        <f>'Expenditures 16-24'!J126</f>
        <v>0</v>
      </c>
      <c r="D7023" s="2" t="str">
        <f t="shared" si="108"/>
        <v>Error?</v>
      </c>
    </row>
    <row r="7024" spans="1:4">
      <c r="A7024">
        <v>6965</v>
      </c>
      <c r="B7024" s="924">
        <f>'Expenditures 16-24'!I127</f>
        <v>0</v>
      </c>
      <c r="D7024" s="2" t="str">
        <f t="shared" si="108"/>
        <v>Error?</v>
      </c>
    </row>
    <row r="7025" spans="1:4">
      <c r="A7025">
        <v>6966</v>
      </c>
      <c r="B7025" s="924">
        <f>'Expenditures 16-24'!J127</f>
        <v>0</v>
      </c>
      <c r="D7025" s="2" t="str">
        <f t="shared" si="108"/>
        <v>Error?</v>
      </c>
    </row>
    <row r="7026" spans="1:4">
      <c r="A7026">
        <v>6967</v>
      </c>
      <c r="B7026" s="924">
        <f>'Expenditures 16-24'!I128</f>
        <v>0</v>
      </c>
      <c r="D7026" s="2" t="str">
        <f t="shared" si="108"/>
        <v>Error?</v>
      </c>
    </row>
    <row r="7027" spans="1:4">
      <c r="A7027">
        <v>6968</v>
      </c>
      <c r="B7027" s="924">
        <f>'Expenditures 16-24'!J128</f>
        <v>0</v>
      </c>
      <c r="D7027" s="2" t="str">
        <f t="shared" si="108"/>
        <v>Error?</v>
      </c>
    </row>
    <row r="7028" spans="1:4">
      <c r="A7028">
        <v>6969</v>
      </c>
      <c r="B7028" s="924">
        <f>'Expenditures 16-24'!I129</f>
        <v>0</v>
      </c>
      <c r="D7028" s="2" t="str">
        <f t="shared" si="108"/>
        <v>Error?</v>
      </c>
    </row>
    <row r="7029" spans="1:4">
      <c r="A7029">
        <v>6970</v>
      </c>
      <c r="B7029" s="924">
        <f>'Expenditures 16-24'!J129</f>
        <v>0</v>
      </c>
      <c r="D7029" s="2" t="str">
        <f t="shared" si="108"/>
        <v>Error?</v>
      </c>
    </row>
    <row r="7030" spans="1:4">
      <c r="A7030">
        <v>6971</v>
      </c>
      <c r="B7030" s="924">
        <f>'Expenditures 16-24'!I130</f>
        <v>0</v>
      </c>
      <c r="D7030" s="2" t="str">
        <f t="shared" si="108"/>
        <v>Error?</v>
      </c>
    </row>
    <row r="7031" spans="1:4">
      <c r="A7031">
        <v>6972</v>
      </c>
      <c r="B7031" s="924">
        <f>'Expenditures 16-24'!I131</f>
        <v>0</v>
      </c>
      <c r="D7031" s="2" t="str">
        <f t="shared" si="108"/>
        <v>Error?</v>
      </c>
    </row>
    <row r="7032" spans="1:4">
      <c r="A7032">
        <v>6973</v>
      </c>
      <c r="B7032" s="924">
        <f>'Expenditures 16-24'!J131</f>
        <v>0</v>
      </c>
      <c r="D7032" s="2" t="str">
        <f t="shared" si="108"/>
        <v>Error?</v>
      </c>
    </row>
    <row r="7033" spans="1:4">
      <c r="A7033">
        <v>6974</v>
      </c>
      <c r="B7033" s="924">
        <f>'Expenditures 16-24'!I132</f>
        <v>0</v>
      </c>
      <c r="D7033" s="2" t="str">
        <f t="shared" si="108"/>
        <v>Error?</v>
      </c>
    </row>
    <row r="7034" spans="1:4">
      <c r="A7034">
        <v>6975</v>
      </c>
      <c r="B7034" s="924">
        <f>'Expenditures 16-24'!J132</f>
        <v>0</v>
      </c>
      <c r="D7034" s="2" t="str">
        <f t="shared" si="108"/>
        <v>Error?</v>
      </c>
    </row>
    <row r="7035" spans="1:4">
      <c r="A7035">
        <v>6976</v>
      </c>
      <c r="B7035" s="924">
        <f>'Expenditures 16-24'!I133</f>
        <v>0</v>
      </c>
      <c r="D7035" s="2" t="str">
        <f t="shared" si="108"/>
        <v>Error?</v>
      </c>
    </row>
    <row r="7036" spans="1:4">
      <c r="A7036">
        <v>6977</v>
      </c>
      <c r="B7036" s="924">
        <f>'Expenditures 16-24'!J133</f>
        <v>0</v>
      </c>
      <c r="D7036" s="2" t="str">
        <f t="shared" si="108"/>
        <v>Error?</v>
      </c>
    </row>
    <row r="7037" spans="1:4">
      <c r="A7037">
        <v>6978</v>
      </c>
      <c r="B7037" s="924">
        <f>'Expenditures 16-24'!I134</f>
        <v>0</v>
      </c>
      <c r="D7037" s="2" t="str">
        <f t="shared" ref="D7037:D7100" si="109">IF(ISBLANK(B7037),"OK",IF(A7037-B7037=0,"OK","Error?"))</f>
        <v>Error?</v>
      </c>
    </row>
    <row r="7038" spans="1:4">
      <c r="A7038">
        <v>6979</v>
      </c>
      <c r="B7038" s="924">
        <f>'Expenditures 16-24'!J134</f>
        <v>0</v>
      </c>
      <c r="D7038" s="2" t="str">
        <f t="shared" si="109"/>
        <v>Error?</v>
      </c>
    </row>
    <row r="7039" spans="1:4">
      <c r="A7039">
        <v>6980</v>
      </c>
      <c r="B7039" s="924">
        <f>'Revenues 10-15'!J268</f>
        <v>0</v>
      </c>
      <c r="D7039" s="2" t="str">
        <f t="shared" si="109"/>
        <v>Error?</v>
      </c>
    </row>
    <row r="7040" spans="1:4">
      <c r="A7040">
        <v>6981</v>
      </c>
      <c r="B7040" s="924">
        <f>'Acct Summary 7-9'!J13</f>
        <v>95619</v>
      </c>
      <c r="D7040" s="2" t="str">
        <f t="shared" si="109"/>
        <v>Error?</v>
      </c>
    </row>
    <row r="7041" spans="1:5">
      <c r="A7041">
        <v>6982</v>
      </c>
      <c r="B7041" s="924">
        <f>'Revenues 10-15'!H9</f>
        <v>0</v>
      </c>
      <c r="D7041" s="2" t="str">
        <f t="shared" si="109"/>
        <v>Error?</v>
      </c>
    </row>
    <row r="7042" spans="1:5">
      <c r="A7042">
        <v>6983</v>
      </c>
      <c r="B7042" s="924">
        <f>'Revenues 10-15'!D108</f>
        <v>0</v>
      </c>
      <c r="D7042" s="2" t="str">
        <f t="shared" si="109"/>
        <v>Error?</v>
      </c>
    </row>
    <row r="7043" spans="1:5">
      <c r="A7043">
        <v>6984</v>
      </c>
      <c r="B7043" s="924">
        <f>'Revenues 10-15'!E108</f>
        <v>0</v>
      </c>
      <c r="D7043" s="2" t="str">
        <f t="shared" si="109"/>
        <v>Error?</v>
      </c>
    </row>
    <row r="7044" spans="1:5">
      <c r="A7044">
        <v>6985</v>
      </c>
      <c r="B7044" s="924">
        <f>'Revenues 10-15'!F108</f>
        <v>0</v>
      </c>
      <c r="D7044" s="2" t="str">
        <f t="shared" si="109"/>
        <v>Error?</v>
      </c>
    </row>
    <row r="7045" spans="1:5">
      <c r="A7045">
        <v>6986</v>
      </c>
      <c r="B7045" s="924">
        <f>'Expenditures 16-24'!H151</f>
        <v>0</v>
      </c>
      <c r="D7045" s="2" t="str">
        <f t="shared" si="109"/>
        <v>Error?</v>
      </c>
    </row>
    <row r="7046" spans="1:5">
      <c r="A7046">
        <v>6987</v>
      </c>
      <c r="B7046" s="924">
        <f>'Expenditures 16-24'!K151</f>
        <v>0</v>
      </c>
      <c r="D7046" s="2" t="str">
        <f t="shared" si="109"/>
        <v>Error?</v>
      </c>
    </row>
    <row r="7047" spans="1:5">
      <c r="A7047">
        <v>6988</v>
      </c>
      <c r="B7047" s="924">
        <f>'Expenditures 16-24'!H152</f>
        <v>0</v>
      </c>
      <c r="D7047" s="2" t="str">
        <f t="shared" si="109"/>
        <v>Error?</v>
      </c>
    </row>
    <row r="7048" spans="1:5">
      <c r="A7048">
        <v>6989</v>
      </c>
      <c r="B7048" s="924">
        <f>'Expenditures 16-24'!K152</f>
        <v>0</v>
      </c>
      <c r="D7048" s="2" t="str">
        <f t="shared" si="109"/>
        <v>Error?</v>
      </c>
    </row>
    <row r="7049" spans="1:5">
      <c r="A7049">
        <v>6990</v>
      </c>
      <c r="B7049" s="924">
        <f>'Expenditures 16-24'!I155</f>
        <v>0</v>
      </c>
      <c r="D7049" s="2" t="str">
        <f t="shared" si="109"/>
        <v>Error?</v>
      </c>
    </row>
    <row r="7050" spans="1:5">
      <c r="A7050">
        <v>6991</v>
      </c>
      <c r="B7050" s="924">
        <f>'Expenditures 16-24'!J155</f>
        <v>0</v>
      </c>
      <c r="D7050" s="2" t="str">
        <f t="shared" si="109"/>
        <v>Error?</v>
      </c>
    </row>
    <row r="7051" spans="1:5">
      <c r="A7051">
        <v>6992</v>
      </c>
      <c r="B7051" s="924">
        <f>'Expenditures 16-24'!H164</f>
        <v>0</v>
      </c>
      <c r="D7051" s="2" t="str">
        <f t="shared" si="109"/>
        <v>Error?</v>
      </c>
    </row>
    <row r="7052" spans="1:5">
      <c r="A7052">
        <v>6993</v>
      </c>
      <c r="B7052" s="924">
        <f>'Revenues 10-15'!J269</f>
        <v>0</v>
      </c>
      <c r="D7052" s="2" t="str">
        <f t="shared" si="109"/>
        <v>Error?</v>
      </c>
      <c r="E7052" s="2" t="s">
        <v>111</v>
      </c>
    </row>
    <row r="7053" spans="1:5">
      <c r="A7053">
        <v>6994</v>
      </c>
      <c r="B7053" s="924">
        <f>'Revenues 10-15'!J270</f>
        <v>387380</v>
      </c>
      <c r="D7053" s="2" t="str">
        <f t="shared" si="109"/>
        <v>Error?</v>
      </c>
      <c r="E7053" s="2" t="s">
        <v>111</v>
      </c>
    </row>
    <row r="7054" spans="1:5">
      <c r="A7054" s="5">
        <v>6995</v>
      </c>
      <c r="B7054" s="924"/>
      <c r="D7054" s="2" t="str">
        <f t="shared" si="109"/>
        <v>OK</v>
      </c>
      <c r="E7054" s="2" t="s">
        <v>111</v>
      </c>
    </row>
    <row r="7055" spans="1:5">
      <c r="A7055">
        <v>6996</v>
      </c>
      <c r="B7055" s="924">
        <f>'Expenditures 16-24'!I184</f>
        <v>0</v>
      </c>
      <c r="D7055" s="2" t="str">
        <f t="shared" si="109"/>
        <v>Error?</v>
      </c>
    </row>
    <row r="7056" spans="1:5">
      <c r="A7056">
        <v>6997</v>
      </c>
      <c r="B7056" s="924">
        <f>'Expenditures 16-24'!J184</f>
        <v>0</v>
      </c>
      <c r="D7056" s="2" t="str">
        <f t="shared" si="109"/>
        <v>Error?</v>
      </c>
    </row>
    <row r="7057" spans="1:4">
      <c r="A7057">
        <v>6998</v>
      </c>
      <c r="B7057" s="924">
        <f>'Expenditures 16-24'!I186</f>
        <v>0</v>
      </c>
      <c r="D7057" s="2" t="str">
        <f t="shared" si="109"/>
        <v>Error?</v>
      </c>
    </row>
    <row r="7058" spans="1:4">
      <c r="A7058">
        <v>6999</v>
      </c>
      <c r="B7058" s="924">
        <f>'Expenditures 16-24'!J186</f>
        <v>0</v>
      </c>
      <c r="D7058" s="2" t="str">
        <f t="shared" si="109"/>
        <v>Error?</v>
      </c>
    </row>
    <row r="7059" spans="1:4">
      <c r="A7059">
        <v>7000</v>
      </c>
      <c r="B7059" s="924">
        <f>'Expenditures 16-24'!I187</f>
        <v>0</v>
      </c>
      <c r="D7059" s="2" t="str">
        <f t="shared" si="109"/>
        <v>Error?</v>
      </c>
    </row>
    <row r="7060" spans="1:4">
      <c r="A7060">
        <v>7001</v>
      </c>
      <c r="B7060" s="924">
        <f>'Expenditures 16-24'!J187</f>
        <v>0</v>
      </c>
      <c r="D7060" s="2" t="str">
        <f t="shared" si="109"/>
        <v>Error?</v>
      </c>
    </row>
    <row r="7061" spans="1:4">
      <c r="A7061">
        <v>7002</v>
      </c>
      <c r="B7061" s="924">
        <f>'Expenditures 16-24'!I188</f>
        <v>0</v>
      </c>
      <c r="D7061" s="2" t="str">
        <f t="shared" si="109"/>
        <v>Error?</v>
      </c>
    </row>
    <row r="7062" spans="1:4">
      <c r="A7062">
        <v>7003</v>
      </c>
      <c r="B7062" s="924">
        <f>'Expenditures 16-24'!J188</f>
        <v>0</v>
      </c>
      <c r="D7062" s="2" t="str">
        <f t="shared" si="109"/>
        <v>Error?</v>
      </c>
    </row>
    <row r="7063" spans="1:4">
      <c r="A7063">
        <v>7004</v>
      </c>
      <c r="B7063" s="924">
        <f>'Expenditures 16-24'!I189</f>
        <v>0</v>
      </c>
      <c r="D7063" s="2" t="str">
        <f t="shared" si="109"/>
        <v>Error?</v>
      </c>
    </row>
    <row r="7064" spans="1:4">
      <c r="A7064">
        <v>7005</v>
      </c>
      <c r="B7064" s="924">
        <f>'Expenditures 16-24'!J189</f>
        <v>0</v>
      </c>
      <c r="D7064" s="2" t="str">
        <f t="shared" si="109"/>
        <v>Error?</v>
      </c>
    </row>
    <row r="7065" spans="1:4">
      <c r="A7065">
        <v>7006</v>
      </c>
      <c r="B7065" s="924">
        <f>'Expenditures 16-24'!H209</f>
        <v>0</v>
      </c>
      <c r="D7065" s="2" t="str">
        <f t="shared" si="109"/>
        <v>Error?</v>
      </c>
    </row>
    <row r="7066" spans="1:4">
      <c r="A7066">
        <v>7007</v>
      </c>
      <c r="B7066" s="924">
        <f>'Expenditures 16-24'!K209</f>
        <v>0</v>
      </c>
      <c r="D7066" s="2" t="str">
        <f t="shared" si="109"/>
        <v>Error?</v>
      </c>
    </row>
    <row r="7067" spans="1:4">
      <c r="A7067">
        <v>7008</v>
      </c>
      <c r="B7067" s="924">
        <f>'Expenditures 16-24'!H211</f>
        <v>0</v>
      </c>
      <c r="D7067" s="2" t="str">
        <f t="shared" si="109"/>
        <v>Error?</v>
      </c>
    </row>
    <row r="7068" spans="1:4">
      <c r="A7068">
        <v>7009</v>
      </c>
      <c r="B7068" s="924">
        <f>'Expenditures 16-24'!K211</f>
        <v>0</v>
      </c>
      <c r="D7068" s="2" t="str">
        <f t="shared" si="109"/>
        <v>Error?</v>
      </c>
    </row>
    <row r="7069" spans="1:4">
      <c r="A7069">
        <v>7010</v>
      </c>
      <c r="B7069" s="924">
        <f>'Expenditures 16-24'!I214</f>
        <v>0</v>
      </c>
      <c r="D7069" s="2" t="str">
        <f t="shared" si="109"/>
        <v>Error?</v>
      </c>
    </row>
    <row r="7070" spans="1:4">
      <c r="A7070">
        <v>7011</v>
      </c>
      <c r="B7070" s="924">
        <f>'Expenditures 16-24'!J214</f>
        <v>0</v>
      </c>
      <c r="D7070" s="2" t="str">
        <f t="shared" si="109"/>
        <v>Error?</v>
      </c>
    </row>
    <row r="7071" spans="1:4">
      <c r="A7071">
        <v>7012</v>
      </c>
      <c r="B7071" s="924">
        <f>'Expenditures 16-24'!D220</f>
        <v>0</v>
      </c>
      <c r="D7071" s="2" t="str">
        <f t="shared" si="109"/>
        <v>Error?</v>
      </c>
    </row>
    <row r="7072" spans="1:4">
      <c r="A7072">
        <v>7013</v>
      </c>
      <c r="B7072" s="924">
        <f>'Expenditures 16-24'!K220</f>
        <v>0</v>
      </c>
      <c r="D7072" s="2" t="str">
        <f t="shared" si="109"/>
        <v>Error?</v>
      </c>
    </row>
    <row r="7073" spans="1:5">
      <c r="A7073">
        <v>7014</v>
      </c>
      <c r="B7073" s="924">
        <f>'Expenditures 16-24'!D222</f>
        <v>13281</v>
      </c>
      <c r="D7073" s="2" t="str">
        <f t="shared" si="109"/>
        <v>Error?</v>
      </c>
    </row>
    <row r="7074" spans="1:5">
      <c r="A7074">
        <v>7015</v>
      </c>
      <c r="B7074" s="924">
        <f>'Expenditures 16-24'!K222</f>
        <v>13281</v>
      </c>
      <c r="D7074" s="2" t="str">
        <f t="shared" si="109"/>
        <v>Error?</v>
      </c>
    </row>
    <row r="7075" spans="1:5">
      <c r="A7075">
        <v>7016</v>
      </c>
      <c r="B7075" s="924">
        <f>'Expenditures 16-24'!D224</f>
        <v>12150</v>
      </c>
      <c r="D7075" s="2" t="str">
        <f t="shared" si="109"/>
        <v>Error?</v>
      </c>
    </row>
    <row r="7076" spans="1:5">
      <c r="A7076">
        <v>7017</v>
      </c>
      <c r="B7076" s="924">
        <f>'Expenditures 16-24'!K224</f>
        <v>12150</v>
      </c>
      <c r="D7076" s="2" t="str">
        <f t="shared" si="109"/>
        <v>Error?</v>
      </c>
    </row>
    <row r="7077" spans="1:5">
      <c r="A7077">
        <v>7018</v>
      </c>
      <c r="B7077" s="924">
        <f>'Expenditures 16-24'!D230</f>
        <v>0</v>
      </c>
      <c r="D7077" s="2" t="str">
        <f t="shared" si="109"/>
        <v>Error?</v>
      </c>
    </row>
    <row r="7078" spans="1:5">
      <c r="A7078">
        <v>7019</v>
      </c>
      <c r="B7078" s="924">
        <f>'Expenditures 16-24'!K230</f>
        <v>0</v>
      </c>
      <c r="D7078" s="2" t="str">
        <f t="shared" si="109"/>
        <v>Error?</v>
      </c>
    </row>
    <row r="7079" spans="1:5">
      <c r="A7079">
        <v>7020</v>
      </c>
      <c r="B7079" s="924">
        <f>'Expenditures 16-24'!D252</f>
        <v>0</v>
      </c>
      <c r="D7079" s="2" t="str">
        <f t="shared" si="109"/>
        <v>Error?</v>
      </c>
    </row>
    <row r="7080" spans="1:5">
      <c r="A7080">
        <v>7021</v>
      </c>
      <c r="B7080" s="924">
        <f>'Expenditures 16-24'!K252</f>
        <v>0</v>
      </c>
      <c r="D7080" s="2" t="str">
        <f t="shared" si="109"/>
        <v>Error?</v>
      </c>
    </row>
    <row r="7081" spans="1:5">
      <c r="A7081" s="5">
        <v>7022</v>
      </c>
      <c r="B7081" s="924"/>
      <c r="D7081" s="2" t="str">
        <f t="shared" si="109"/>
        <v>OK</v>
      </c>
      <c r="E7081" s="4" t="s">
        <v>1777</v>
      </c>
    </row>
    <row r="7082" spans="1:5">
      <c r="A7082" s="5">
        <v>7023</v>
      </c>
      <c r="B7082" s="924"/>
      <c r="D7082" s="2" t="str">
        <f t="shared" si="109"/>
        <v>OK</v>
      </c>
      <c r="E7082" s="4" t="s">
        <v>1777</v>
      </c>
    </row>
    <row r="7083" spans="1:5">
      <c r="A7083" s="5">
        <v>7024</v>
      </c>
      <c r="B7083" s="924"/>
      <c r="D7083" s="2" t="str">
        <f t="shared" si="109"/>
        <v>OK</v>
      </c>
      <c r="E7083" s="4" t="s">
        <v>1777</v>
      </c>
    </row>
    <row r="7084" spans="1:5">
      <c r="A7084" s="5">
        <v>7025</v>
      </c>
      <c r="B7084" s="924"/>
      <c r="D7084" s="2" t="str">
        <f t="shared" si="109"/>
        <v>OK</v>
      </c>
      <c r="E7084" s="4" t="s">
        <v>1777</v>
      </c>
    </row>
    <row r="7085" spans="1:5">
      <c r="A7085" s="5">
        <v>7026</v>
      </c>
      <c r="B7085" s="924"/>
      <c r="D7085" s="2" t="str">
        <f t="shared" si="109"/>
        <v>OK</v>
      </c>
      <c r="E7085" s="4" t="s">
        <v>1777</v>
      </c>
    </row>
    <row r="7086" spans="1:5">
      <c r="A7086" s="5">
        <v>7027</v>
      </c>
      <c r="B7086" s="924"/>
      <c r="D7086" s="2" t="str">
        <f t="shared" si="109"/>
        <v>OK</v>
      </c>
      <c r="E7086" s="4" t="s">
        <v>1777</v>
      </c>
    </row>
    <row r="7087" spans="1:5">
      <c r="A7087">
        <v>7028</v>
      </c>
      <c r="B7087" s="924">
        <f>'Expenditures 16-24'!D253</f>
        <v>0</v>
      </c>
      <c r="D7087" s="2" t="str">
        <f t="shared" si="109"/>
        <v>Error?</v>
      </c>
    </row>
    <row r="7088" spans="1:5">
      <c r="A7088">
        <v>7029</v>
      </c>
      <c r="B7088" s="924">
        <f>'Expenditures 16-24'!K253</f>
        <v>0</v>
      </c>
      <c r="D7088" s="2" t="str">
        <f t="shared" si="109"/>
        <v>Error?</v>
      </c>
    </row>
    <row r="7089" spans="1:5">
      <c r="A7089" s="5">
        <v>7030</v>
      </c>
      <c r="B7089" s="924"/>
      <c r="D7089" s="2" t="str">
        <f t="shared" si="109"/>
        <v>OK</v>
      </c>
      <c r="E7089" s="4" t="s">
        <v>1777</v>
      </c>
    </row>
    <row r="7090" spans="1:5">
      <c r="A7090" s="5">
        <v>7031</v>
      </c>
      <c r="B7090" s="924"/>
      <c r="D7090" s="2" t="str">
        <f t="shared" si="109"/>
        <v>OK</v>
      </c>
      <c r="E7090" s="4" t="s">
        <v>1777</v>
      </c>
    </row>
    <row r="7091" spans="1:5">
      <c r="A7091" s="5">
        <v>7032</v>
      </c>
      <c r="B7091" s="924"/>
      <c r="D7091" s="2" t="str">
        <f t="shared" si="109"/>
        <v>OK</v>
      </c>
      <c r="E7091" s="4" t="s">
        <v>1777</v>
      </c>
    </row>
    <row r="7092" spans="1:5">
      <c r="A7092" s="5">
        <v>7033</v>
      </c>
      <c r="B7092" s="924"/>
      <c r="D7092" s="2" t="str">
        <f t="shared" si="109"/>
        <v>OK</v>
      </c>
      <c r="E7092" s="4" t="s">
        <v>1777</v>
      </c>
    </row>
    <row r="7093" spans="1:5">
      <c r="A7093" s="5">
        <v>7034</v>
      </c>
      <c r="B7093" s="924"/>
      <c r="D7093" s="2" t="str">
        <f t="shared" si="109"/>
        <v>OK</v>
      </c>
      <c r="E7093" s="4" t="s">
        <v>1777</v>
      </c>
    </row>
    <row r="7094" spans="1:5">
      <c r="A7094" s="5">
        <v>7035</v>
      </c>
      <c r="B7094" s="924"/>
      <c r="D7094" s="2" t="str">
        <f t="shared" si="109"/>
        <v>OK</v>
      </c>
      <c r="E7094" s="4" t="s">
        <v>1777</v>
      </c>
    </row>
    <row r="7095" spans="1:5">
      <c r="A7095" s="5">
        <v>7036</v>
      </c>
      <c r="B7095" s="924"/>
      <c r="D7095" s="2" t="str">
        <f t="shared" si="109"/>
        <v>OK</v>
      </c>
      <c r="E7095" s="4" t="s">
        <v>1777</v>
      </c>
    </row>
    <row r="7096" spans="1:5">
      <c r="A7096" s="5">
        <v>7037</v>
      </c>
      <c r="B7096" s="924"/>
      <c r="D7096" s="2" t="str">
        <f t="shared" si="109"/>
        <v>OK</v>
      </c>
      <c r="E7096" s="4" t="s">
        <v>1777</v>
      </c>
    </row>
    <row r="7097" spans="1:5">
      <c r="A7097">
        <v>7038</v>
      </c>
      <c r="B7097" s="924">
        <f>'Expenditures 16-24'!I298</f>
        <v>0</v>
      </c>
      <c r="D7097" s="2" t="str">
        <f t="shared" si="109"/>
        <v>Error?</v>
      </c>
    </row>
    <row r="7098" spans="1:5">
      <c r="A7098">
        <v>7039</v>
      </c>
      <c r="B7098" s="924">
        <f>'Expenditures 16-24'!J298</f>
        <v>0</v>
      </c>
      <c r="D7098" s="2" t="str">
        <f t="shared" si="109"/>
        <v>Error?</v>
      </c>
    </row>
    <row r="7099" spans="1:5">
      <c r="A7099">
        <v>7040</v>
      </c>
      <c r="B7099" s="924">
        <f>'Expenditures 16-24'!I299</f>
        <v>0</v>
      </c>
      <c r="D7099" s="2" t="str">
        <f t="shared" si="109"/>
        <v>Error?</v>
      </c>
    </row>
    <row r="7100" spans="1:5">
      <c r="A7100">
        <v>7041</v>
      </c>
      <c r="B7100" s="924">
        <f>'Expenditures 16-24'!J299</f>
        <v>0</v>
      </c>
      <c r="D7100" s="2" t="str">
        <f t="shared" si="109"/>
        <v>Error?</v>
      </c>
    </row>
    <row r="7101" spans="1:5">
      <c r="A7101">
        <v>7042</v>
      </c>
      <c r="B7101" s="924">
        <f>'Expenditures 16-24'!I300</f>
        <v>0</v>
      </c>
      <c r="D7101" s="2" t="str">
        <f t="shared" ref="D7101:D7164" si="110">IF(ISBLANK(B7101),"OK",IF(A7101-B7101=0,"OK","Error?"))</f>
        <v>Error?</v>
      </c>
    </row>
    <row r="7102" spans="1:5">
      <c r="A7102">
        <v>7043</v>
      </c>
      <c r="B7102" s="924">
        <f>'Expenditures 16-24'!J300</f>
        <v>0</v>
      </c>
      <c r="D7102" s="2" t="str">
        <f t="shared" si="110"/>
        <v>Error?</v>
      </c>
    </row>
    <row r="7103" spans="1:5">
      <c r="A7103">
        <v>7044</v>
      </c>
      <c r="B7103" s="924">
        <f>'Expenditures 16-24'!E303</f>
        <v>0</v>
      </c>
      <c r="D7103" s="2" t="str">
        <f t="shared" si="110"/>
        <v>Error?</v>
      </c>
    </row>
    <row r="7104" spans="1:5">
      <c r="A7104">
        <v>7045</v>
      </c>
      <c r="B7104" s="924">
        <f>'Expenditures 16-24'!H303</f>
        <v>0</v>
      </c>
      <c r="D7104" s="2" t="str">
        <f t="shared" si="110"/>
        <v>Error?</v>
      </c>
    </row>
    <row r="7105" spans="1:4">
      <c r="A7105">
        <v>7046</v>
      </c>
      <c r="B7105" s="924">
        <f>'Expenditures 16-24'!K303</f>
        <v>0</v>
      </c>
      <c r="D7105" s="2" t="str">
        <f t="shared" si="110"/>
        <v>Error?</v>
      </c>
    </row>
    <row r="7106" spans="1:4">
      <c r="A7106">
        <v>7047</v>
      </c>
      <c r="B7106" s="924">
        <f>'Expenditures 16-24'!E304</f>
        <v>0</v>
      </c>
      <c r="D7106" s="2" t="str">
        <f t="shared" si="110"/>
        <v>Error?</v>
      </c>
    </row>
    <row r="7107" spans="1:4">
      <c r="A7107">
        <v>7048</v>
      </c>
      <c r="B7107" s="924">
        <f>'Expenditures 16-24'!H304</f>
        <v>0</v>
      </c>
      <c r="D7107" s="2" t="str">
        <f t="shared" si="110"/>
        <v>Error?</v>
      </c>
    </row>
    <row r="7108" spans="1:4">
      <c r="A7108">
        <v>7049</v>
      </c>
      <c r="B7108" s="924">
        <f>'Expenditures 16-24'!E305</f>
        <v>0</v>
      </c>
      <c r="D7108" s="2" t="str">
        <f t="shared" si="110"/>
        <v>Error?</v>
      </c>
    </row>
    <row r="7109" spans="1:4">
      <c r="A7109">
        <v>7050</v>
      </c>
      <c r="B7109" s="924">
        <f>'Expenditures 16-24'!H305</f>
        <v>0</v>
      </c>
      <c r="D7109" s="2" t="str">
        <f t="shared" si="110"/>
        <v>Error?</v>
      </c>
    </row>
    <row r="7110" spans="1:4">
      <c r="A7110">
        <v>7051</v>
      </c>
      <c r="B7110" s="924">
        <f>'Expenditures 16-24'!E306</f>
        <v>0</v>
      </c>
      <c r="D7110" s="2" t="str">
        <f t="shared" si="110"/>
        <v>Error?</v>
      </c>
    </row>
    <row r="7111" spans="1:4">
      <c r="A7111">
        <v>7052</v>
      </c>
      <c r="B7111" s="924">
        <f>'Expenditures 16-24'!H306</f>
        <v>0</v>
      </c>
      <c r="D7111" s="2" t="str">
        <f t="shared" si="110"/>
        <v>Error?</v>
      </c>
    </row>
    <row r="7112" spans="1:4">
      <c r="A7112">
        <v>7053</v>
      </c>
      <c r="B7112" s="924">
        <f>'Expenditures 16-24'!E307</f>
        <v>0</v>
      </c>
      <c r="D7112" s="2" t="str">
        <f t="shared" si="110"/>
        <v>Error?</v>
      </c>
    </row>
    <row r="7113" spans="1:4">
      <c r="A7113">
        <v>7054</v>
      </c>
      <c r="B7113" s="924">
        <f>'Expenditures 16-24'!H307</f>
        <v>0</v>
      </c>
      <c r="D7113" s="2" t="str">
        <f t="shared" si="110"/>
        <v>Error?</v>
      </c>
    </row>
    <row r="7114" spans="1:4">
      <c r="A7114">
        <v>7055</v>
      </c>
      <c r="B7114" s="924">
        <f>'Expenditures 16-24'!I309</f>
        <v>0</v>
      </c>
      <c r="D7114" s="2" t="str">
        <f t="shared" si="110"/>
        <v>Error?</v>
      </c>
    </row>
    <row r="7115" spans="1:4">
      <c r="A7115">
        <v>7056</v>
      </c>
      <c r="B7115" s="924">
        <f>'Expenditures 16-24'!J309</f>
        <v>0</v>
      </c>
      <c r="D7115" s="2" t="str">
        <f t="shared" si="110"/>
        <v>Error?</v>
      </c>
    </row>
    <row r="7116" spans="1:4">
      <c r="A7116">
        <v>7057</v>
      </c>
      <c r="B7116" s="924">
        <f>'Expenditures 16-24'!C363</f>
        <v>0</v>
      </c>
      <c r="D7116" s="2" t="str">
        <f t="shared" si="110"/>
        <v>Error?</v>
      </c>
    </row>
    <row r="7117" spans="1:4">
      <c r="A7117">
        <v>7058</v>
      </c>
      <c r="B7117" s="924">
        <f>'Expenditures 16-24'!D363</f>
        <v>88674</v>
      </c>
      <c r="D7117" s="2" t="str">
        <f t="shared" si="110"/>
        <v>Error?</v>
      </c>
    </row>
    <row r="7118" spans="1:4">
      <c r="A7118">
        <v>7059</v>
      </c>
      <c r="B7118" s="924">
        <f>'Expenditures 16-24'!E363</f>
        <v>0</v>
      </c>
      <c r="D7118" s="2" t="str">
        <f t="shared" si="110"/>
        <v>Error?</v>
      </c>
    </row>
    <row r="7119" spans="1:4">
      <c r="A7119">
        <v>7060</v>
      </c>
      <c r="B7119" s="924">
        <f>'Expenditures 16-24'!F363</f>
        <v>0</v>
      </c>
      <c r="D7119" s="2" t="str">
        <f t="shared" si="110"/>
        <v>Error?</v>
      </c>
    </row>
    <row r="7120" spans="1:4">
      <c r="A7120">
        <v>7061</v>
      </c>
      <c r="B7120" s="924">
        <f>'Expenditures 16-24'!G363</f>
        <v>0</v>
      </c>
      <c r="D7120" s="2" t="str">
        <f t="shared" si="110"/>
        <v>Error?</v>
      </c>
    </row>
    <row r="7121" spans="1:4">
      <c r="A7121">
        <v>7062</v>
      </c>
      <c r="B7121" s="924">
        <f>'Expenditures 16-24'!H363</f>
        <v>0</v>
      </c>
      <c r="D7121" s="2" t="str">
        <f t="shared" si="110"/>
        <v>Error?</v>
      </c>
    </row>
    <row r="7122" spans="1:4">
      <c r="A7122">
        <v>7063</v>
      </c>
      <c r="B7122" s="924">
        <f>'Expenditures 16-24'!I363</f>
        <v>0</v>
      </c>
      <c r="D7122" s="2" t="str">
        <f t="shared" si="110"/>
        <v>Error?</v>
      </c>
    </row>
    <row r="7123" spans="1:4">
      <c r="A7123">
        <v>7064</v>
      </c>
      <c r="B7123" s="924">
        <f>'Expenditures 16-24'!J363</f>
        <v>0</v>
      </c>
      <c r="D7123" s="2" t="str">
        <f t="shared" si="110"/>
        <v>Error?</v>
      </c>
    </row>
    <row r="7124" spans="1:4">
      <c r="A7124">
        <v>7065</v>
      </c>
      <c r="B7124" s="924">
        <f>'Expenditures 16-24'!K363</f>
        <v>88674</v>
      </c>
      <c r="D7124" s="2" t="str">
        <f t="shared" si="110"/>
        <v>Error?</v>
      </c>
    </row>
    <row r="7125" spans="1:4">
      <c r="A7125" s="5">
        <v>7066</v>
      </c>
      <c r="B7125" s="924"/>
      <c r="D7125" s="2" t="str">
        <f t="shared" si="110"/>
        <v>OK</v>
      </c>
    </row>
    <row r="7126" spans="1:4">
      <c r="A7126" s="5">
        <v>7067</v>
      </c>
      <c r="B7126" s="924"/>
      <c r="D7126" s="2" t="str">
        <f t="shared" si="110"/>
        <v>OK</v>
      </c>
    </row>
    <row r="7127" spans="1:4">
      <c r="A7127" s="5">
        <v>7068</v>
      </c>
      <c r="B7127" s="924"/>
      <c r="D7127" s="2" t="str">
        <f t="shared" si="110"/>
        <v>OK</v>
      </c>
    </row>
    <row r="7128" spans="1:4">
      <c r="A7128" s="5">
        <v>7069</v>
      </c>
      <c r="B7128" s="924"/>
      <c r="D7128" s="2" t="str">
        <f t="shared" si="110"/>
        <v>OK</v>
      </c>
    </row>
    <row r="7129" spans="1:4">
      <c r="A7129" s="5">
        <v>7070</v>
      </c>
      <c r="B7129" s="924"/>
      <c r="D7129" s="2" t="str">
        <f t="shared" si="110"/>
        <v>OK</v>
      </c>
    </row>
    <row r="7130" spans="1:4">
      <c r="A7130" s="5">
        <v>7071</v>
      </c>
      <c r="B7130" s="924"/>
      <c r="D7130" s="2" t="str">
        <f t="shared" si="110"/>
        <v>OK</v>
      </c>
    </row>
    <row r="7131" spans="1:4">
      <c r="A7131" s="5">
        <v>7072</v>
      </c>
      <c r="B7131" s="924"/>
      <c r="D7131" s="2" t="str">
        <f t="shared" si="110"/>
        <v>OK</v>
      </c>
    </row>
    <row r="7132" spans="1:4">
      <c r="A7132" s="5">
        <v>7073</v>
      </c>
      <c r="B7132" s="924"/>
      <c r="D7132" s="2" t="str">
        <f t="shared" si="110"/>
        <v>OK</v>
      </c>
    </row>
    <row r="7133" spans="1:4">
      <c r="A7133" s="5">
        <v>7074</v>
      </c>
      <c r="B7133" s="924"/>
      <c r="D7133" s="2" t="str">
        <f t="shared" si="110"/>
        <v>OK</v>
      </c>
    </row>
    <row r="7134" spans="1:4">
      <c r="A7134" s="5">
        <v>7075</v>
      </c>
      <c r="B7134" s="924"/>
      <c r="D7134" s="2" t="str">
        <f t="shared" si="110"/>
        <v>OK</v>
      </c>
    </row>
    <row r="7135" spans="1:4">
      <c r="A7135" s="5">
        <v>7076</v>
      </c>
      <c r="B7135" s="924"/>
      <c r="D7135" s="2" t="str">
        <f t="shared" si="110"/>
        <v>OK</v>
      </c>
    </row>
    <row r="7136" spans="1:4">
      <c r="A7136" s="5">
        <v>7077</v>
      </c>
      <c r="B7136" s="924"/>
      <c r="D7136" s="2" t="str">
        <f t="shared" si="110"/>
        <v>OK</v>
      </c>
    </row>
    <row r="7137" spans="1:4">
      <c r="A7137" s="5">
        <v>7078</v>
      </c>
      <c r="B7137" s="924"/>
      <c r="D7137" s="2" t="str">
        <f t="shared" si="110"/>
        <v>OK</v>
      </c>
    </row>
    <row r="7138" spans="1:4">
      <c r="A7138" s="5">
        <v>7079</v>
      </c>
      <c r="B7138" s="924"/>
      <c r="D7138" s="2" t="str">
        <f t="shared" si="110"/>
        <v>OK</v>
      </c>
    </row>
    <row r="7139" spans="1:4">
      <c r="A7139" s="5">
        <v>7080</v>
      </c>
      <c r="B7139" s="924"/>
      <c r="D7139" s="2" t="str">
        <f t="shared" si="110"/>
        <v>OK</v>
      </c>
    </row>
    <row r="7140" spans="1:4">
      <c r="A7140" s="5">
        <v>7081</v>
      </c>
      <c r="B7140" s="924"/>
      <c r="D7140" s="2" t="str">
        <f t="shared" si="110"/>
        <v>OK</v>
      </c>
    </row>
    <row r="7141" spans="1:4">
      <c r="A7141" s="5">
        <v>7082</v>
      </c>
      <c r="B7141" s="924"/>
      <c r="D7141" s="2" t="str">
        <f t="shared" si="110"/>
        <v>OK</v>
      </c>
    </row>
    <row r="7142" spans="1:4">
      <c r="A7142" s="5">
        <v>7083</v>
      </c>
      <c r="B7142" s="924"/>
      <c r="D7142" s="2" t="str">
        <f t="shared" si="110"/>
        <v>OK</v>
      </c>
    </row>
    <row r="7143" spans="1:4">
      <c r="A7143" s="5">
        <v>7084</v>
      </c>
      <c r="B7143" s="924"/>
      <c r="D7143" s="2" t="str">
        <f t="shared" si="110"/>
        <v>OK</v>
      </c>
    </row>
    <row r="7144" spans="1:4">
      <c r="A7144" s="5">
        <v>7085</v>
      </c>
      <c r="B7144" s="924"/>
      <c r="D7144" s="2" t="str">
        <f t="shared" si="110"/>
        <v>OK</v>
      </c>
    </row>
    <row r="7145" spans="1:4">
      <c r="A7145" s="5">
        <v>7086</v>
      </c>
      <c r="B7145" s="924"/>
      <c r="D7145" s="2" t="str">
        <f t="shared" si="110"/>
        <v>OK</v>
      </c>
    </row>
    <row r="7146" spans="1:4">
      <c r="A7146" s="5">
        <v>7087</v>
      </c>
      <c r="B7146" s="924"/>
      <c r="D7146" s="2" t="str">
        <f t="shared" si="110"/>
        <v>OK</v>
      </c>
    </row>
    <row r="7147" spans="1:4">
      <c r="A7147" s="5">
        <v>7088</v>
      </c>
      <c r="B7147" s="924"/>
      <c r="D7147" s="2" t="str">
        <f t="shared" si="110"/>
        <v>OK</v>
      </c>
    </row>
    <row r="7148" spans="1:4">
      <c r="A7148" s="5">
        <v>7089</v>
      </c>
      <c r="B7148" s="924"/>
      <c r="D7148" s="2" t="str">
        <f t="shared" si="110"/>
        <v>OK</v>
      </c>
    </row>
    <row r="7149" spans="1:4">
      <c r="A7149" s="5">
        <v>7090</v>
      </c>
      <c r="B7149" s="924"/>
      <c r="D7149" s="2" t="str">
        <f t="shared" si="110"/>
        <v>OK</v>
      </c>
    </row>
    <row r="7150" spans="1:4">
      <c r="A7150" s="5">
        <v>7091</v>
      </c>
      <c r="B7150" s="924"/>
      <c r="D7150" s="2" t="str">
        <f t="shared" si="110"/>
        <v>OK</v>
      </c>
    </row>
    <row r="7151" spans="1:4">
      <c r="A7151" s="5">
        <v>7092</v>
      </c>
      <c r="B7151" s="924"/>
      <c r="D7151" s="2" t="str">
        <f t="shared" si="110"/>
        <v>OK</v>
      </c>
    </row>
    <row r="7152" spans="1:4">
      <c r="A7152">
        <v>7093</v>
      </c>
      <c r="B7152" s="924">
        <f>'Expenditures 16-24'!C364</f>
        <v>0</v>
      </c>
      <c r="D7152" s="2" t="str">
        <f t="shared" si="110"/>
        <v>Error?</v>
      </c>
    </row>
    <row r="7153" spans="1:4">
      <c r="A7153">
        <v>7094</v>
      </c>
      <c r="B7153" s="924">
        <f>'Expenditures 16-24'!D364</f>
        <v>0</v>
      </c>
      <c r="D7153" s="2" t="str">
        <f t="shared" si="110"/>
        <v>Error?</v>
      </c>
    </row>
    <row r="7154" spans="1:4">
      <c r="A7154">
        <v>7095</v>
      </c>
      <c r="B7154" s="924">
        <f>'Expenditures 16-24'!E364</f>
        <v>0</v>
      </c>
      <c r="D7154" s="2" t="str">
        <f t="shared" si="110"/>
        <v>Error?</v>
      </c>
    </row>
    <row r="7155" spans="1:4">
      <c r="A7155">
        <v>7096</v>
      </c>
      <c r="B7155" s="924">
        <f>'Expenditures 16-24'!F364</f>
        <v>0</v>
      </c>
      <c r="D7155" s="2" t="str">
        <f t="shared" si="110"/>
        <v>Error?</v>
      </c>
    </row>
    <row r="7156" spans="1:4">
      <c r="A7156">
        <v>7097</v>
      </c>
      <c r="B7156" s="924">
        <f>'Expenditures 16-24'!G364</f>
        <v>0</v>
      </c>
      <c r="D7156" s="2" t="str">
        <f t="shared" si="110"/>
        <v>Error?</v>
      </c>
    </row>
    <row r="7157" spans="1:4">
      <c r="A7157">
        <v>7098</v>
      </c>
      <c r="B7157" s="924">
        <f>'Expenditures 16-24'!H364</f>
        <v>0</v>
      </c>
      <c r="D7157" s="2" t="str">
        <f t="shared" si="110"/>
        <v>Error?</v>
      </c>
    </row>
    <row r="7158" spans="1:4">
      <c r="A7158">
        <v>7099</v>
      </c>
      <c r="B7158" s="924">
        <f>'Expenditures 16-24'!I364</f>
        <v>0</v>
      </c>
      <c r="D7158" s="2" t="str">
        <f t="shared" si="110"/>
        <v>Error?</v>
      </c>
    </row>
    <row r="7159" spans="1:4">
      <c r="A7159">
        <v>7100</v>
      </c>
      <c r="B7159" s="924">
        <f>'Expenditures 16-24'!J364</f>
        <v>0</v>
      </c>
      <c r="D7159" s="2" t="str">
        <f t="shared" si="110"/>
        <v>Error?</v>
      </c>
    </row>
    <row r="7160" spans="1:4">
      <c r="A7160">
        <v>7101</v>
      </c>
      <c r="B7160" s="924">
        <f>'Expenditures 16-24'!K364</f>
        <v>0</v>
      </c>
      <c r="D7160" s="2" t="str">
        <f t="shared" si="110"/>
        <v>Error?</v>
      </c>
    </row>
    <row r="7161" spans="1:4">
      <c r="A7161" s="5">
        <v>7102</v>
      </c>
      <c r="B7161" s="924"/>
      <c r="D7161" s="2" t="str">
        <f t="shared" si="110"/>
        <v>OK</v>
      </c>
    </row>
    <row r="7162" spans="1:4">
      <c r="A7162" s="5">
        <v>7103</v>
      </c>
      <c r="B7162" s="924"/>
      <c r="D7162" s="2" t="str">
        <f t="shared" si="110"/>
        <v>OK</v>
      </c>
    </row>
    <row r="7163" spans="1:4">
      <c r="A7163" s="5">
        <v>7104</v>
      </c>
      <c r="B7163" s="924"/>
      <c r="D7163" s="2" t="str">
        <f t="shared" si="110"/>
        <v>OK</v>
      </c>
    </row>
    <row r="7164" spans="1:4">
      <c r="A7164" s="5">
        <v>7105</v>
      </c>
      <c r="B7164" s="924"/>
      <c r="D7164" s="2" t="str">
        <f t="shared" si="110"/>
        <v>OK</v>
      </c>
    </row>
    <row r="7165" spans="1:4">
      <c r="A7165" s="5">
        <v>7106</v>
      </c>
      <c r="B7165" s="924"/>
      <c r="D7165" s="2" t="str">
        <f t="shared" ref="D7165:D7228" si="111">IF(ISBLANK(B7165),"OK",IF(A7165-B7165=0,"OK","Error?"))</f>
        <v>OK</v>
      </c>
    </row>
    <row r="7166" spans="1:4">
      <c r="A7166" s="5">
        <v>7107</v>
      </c>
      <c r="B7166" s="924"/>
      <c r="D7166" s="2" t="str">
        <f t="shared" si="111"/>
        <v>OK</v>
      </c>
    </row>
    <row r="7167" spans="1:4">
      <c r="A7167" s="5">
        <v>7108</v>
      </c>
      <c r="B7167" s="924"/>
      <c r="D7167" s="2" t="str">
        <f t="shared" si="111"/>
        <v>OK</v>
      </c>
    </row>
    <row r="7168" spans="1:4">
      <c r="A7168" s="5">
        <v>7109</v>
      </c>
      <c r="B7168" s="924"/>
      <c r="D7168" s="2" t="str">
        <f t="shared" si="111"/>
        <v>OK</v>
      </c>
    </row>
    <row r="7169" spans="1:4">
      <c r="A7169" s="5">
        <v>7110</v>
      </c>
      <c r="B7169" s="924"/>
      <c r="D7169" s="2" t="str">
        <f t="shared" si="111"/>
        <v>OK</v>
      </c>
    </row>
    <row r="7170" spans="1:4">
      <c r="A7170" s="5">
        <v>7111</v>
      </c>
      <c r="B7170" s="924"/>
      <c r="D7170" s="2" t="str">
        <f t="shared" si="111"/>
        <v>OK</v>
      </c>
    </row>
    <row r="7171" spans="1:4">
      <c r="A7171" s="5">
        <v>7112</v>
      </c>
      <c r="B7171" s="924"/>
      <c r="D7171" s="2" t="str">
        <f t="shared" si="111"/>
        <v>OK</v>
      </c>
    </row>
    <row r="7172" spans="1:4">
      <c r="A7172" s="5">
        <v>7113</v>
      </c>
      <c r="B7172" s="924"/>
      <c r="D7172" s="2" t="str">
        <f t="shared" si="111"/>
        <v>OK</v>
      </c>
    </row>
    <row r="7173" spans="1:4">
      <c r="A7173" s="5">
        <v>7114</v>
      </c>
      <c r="B7173" s="924"/>
      <c r="D7173" s="2" t="str">
        <f t="shared" si="111"/>
        <v>OK</v>
      </c>
    </row>
    <row r="7174" spans="1:4">
      <c r="A7174" s="5">
        <v>7115</v>
      </c>
      <c r="B7174" s="924"/>
      <c r="D7174" s="2" t="str">
        <f t="shared" si="111"/>
        <v>OK</v>
      </c>
    </row>
    <row r="7175" spans="1:4">
      <c r="A7175" s="5">
        <v>7116</v>
      </c>
      <c r="B7175" s="924"/>
      <c r="D7175" s="2" t="str">
        <f t="shared" si="111"/>
        <v>OK</v>
      </c>
    </row>
    <row r="7176" spans="1:4">
      <c r="A7176" s="5">
        <v>7117</v>
      </c>
      <c r="B7176" s="924"/>
      <c r="D7176" s="2" t="str">
        <f t="shared" si="111"/>
        <v>OK</v>
      </c>
    </row>
    <row r="7177" spans="1:4">
      <c r="A7177" s="5">
        <v>7118</v>
      </c>
      <c r="B7177" s="924"/>
      <c r="D7177" s="2" t="str">
        <f t="shared" si="111"/>
        <v>OK</v>
      </c>
    </row>
    <row r="7178" spans="1:4">
      <c r="A7178" s="5">
        <v>7119</v>
      </c>
      <c r="B7178" s="924"/>
      <c r="D7178" s="2" t="str">
        <f t="shared" si="111"/>
        <v>OK</v>
      </c>
    </row>
    <row r="7179" spans="1:4">
      <c r="A7179" s="5">
        <v>7120</v>
      </c>
      <c r="B7179" s="924"/>
      <c r="D7179" s="2" t="str">
        <f t="shared" si="111"/>
        <v>OK</v>
      </c>
    </row>
    <row r="7180" spans="1:4">
      <c r="A7180" s="5">
        <v>7121</v>
      </c>
      <c r="B7180" s="924"/>
      <c r="D7180" s="2" t="str">
        <f t="shared" si="111"/>
        <v>OK</v>
      </c>
    </row>
    <row r="7181" spans="1:4">
      <c r="A7181" s="5">
        <v>7122</v>
      </c>
      <c r="B7181" s="924"/>
      <c r="D7181" s="2" t="str">
        <f t="shared" si="111"/>
        <v>OK</v>
      </c>
    </row>
    <row r="7182" spans="1:4">
      <c r="A7182" s="5">
        <v>7123</v>
      </c>
      <c r="B7182" s="924"/>
      <c r="D7182" s="2" t="str">
        <f t="shared" si="111"/>
        <v>OK</v>
      </c>
    </row>
    <row r="7183" spans="1:4">
      <c r="A7183" s="5">
        <v>7124</v>
      </c>
      <c r="B7183" s="924"/>
      <c r="D7183" s="2" t="str">
        <f t="shared" si="111"/>
        <v>OK</v>
      </c>
    </row>
    <row r="7184" spans="1:4">
      <c r="A7184" s="5">
        <v>7125</v>
      </c>
      <c r="B7184" s="924"/>
      <c r="D7184" s="2" t="str">
        <f t="shared" si="111"/>
        <v>OK</v>
      </c>
    </row>
    <row r="7185" spans="1:4">
      <c r="A7185" s="5">
        <v>7126</v>
      </c>
      <c r="B7185" s="924"/>
      <c r="D7185" s="2" t="str">
        <f t="shared" si="111"/>
        <v>OK</v>
      </c>
    </row>
    <row r="7186" spans="1:4">
      <c r="A7186" s="5">
        <v>7127</v>
      </c>
      <c r="B7186" s="924"/>
      <c r="D7186" s="2" t="str">
        <f t="shared" si="111"/>
        <v>OK</v>
      </c>
    </row>
    <row r="7187" spans="1:4">
      <c r="A7187" s="5">
        <v>7128</v>
      </c>
      <c r="B7187" s="924"/>
      <c r="D7187" s="2" t="str">
        <f t="shared" si="111"/>
        <v>OK</v>
      </c>
    </row>
    <row r="7188" spans="1:4">
      <c r="A7188" s="5">
        <v>7129</v>
      </c>
      <c r="B7188" s="924"/>
      <c r="D7188" s="2" t="str">
        <f t="shared" si="111"/>
        <v>OK</v>
      </c>
    </row>
    <row r="7189" spans="1:4">
      <c r="A7189" s="5">
        <v>7130</v>
      </c>
      <c r="B7189" s="924"/>
      <c r="D7189" s="2" t="str">
        <f t="shared" si="111"/>
        <v>OK</v>
      </c>
    </row>
    <row r="7190" spans="1:4">
      <c r="A7190" s="5">
        <v>7131</v>
      </c>
      <c r="B7190" s="924"/>
      <c r="D7190" s="2" t="str">
        <f t="shared" si="111"/>
        <v>OK</v>
      </c>
    </row>
    <row r="7191" spans="1:4">
      <c r="A7191" s="5">
        <v>7132</v>
      </c>
      <c r="B7191" s="924"/>
      <c r="D7191" s="2" t="str">
        <f t="shared" si="111"/>
        <v>OK</v>
      </c>
    </row>
    <row r="7192" spans="1:4">
      <c r="A7192" s="5">
        <v>7133</v>
      </c>
      <c r="B7192" s="924"/>
      <c r="D7192" s="2" t="str">
        <f t="shared" si="111"/>
        <v>OK</v>
      </c>
    </row>
    <row r="7193" spans="1:4">
      <c r="A7193" s="5">
        <v>7134</v>
      </c>
      <c r="B7193" s="924"/>
      <c r="D7193" s="2" t="str">
        <f t="shared" si="111"/>
        <v>OK</v>
      </c>
    </row>
    <row r="7194" spans="1:4">
      <c r="A7194" s="5">
        <v>7135</v>
      </c>
      <c r="B7194" s="924"/>
      <c r="D7194" s="2" t="str">
        <f t="shared" si="111"/>
        <v>OK</v>
      </c>
    </row>
    <row r="7195" spans="1:4">
      <c r="A7195" s="5">
        <v>7136</v>
      </c>
      <c r="B7195" s="924"/>
      <c r="D7195" s="2" t="str">
        <f t="shared" si="111"/>
        <v>OK</v>
      </c>
    </row>
    <row r="7196" spans="1:4">
      <c r="A7196" s="5">
        <v>7137</v>
      </c>
      <c r="B7196" s="924"/>
      <c r="D7196" s="2" t="str">
        <f t="shared" si="111"/>
        <v>OK</v>
      </c>
    </row>
    <row r="7197" spans="1:4">
      <c r="A7197">
        <v>7138</v>
      </c>
      <c r="B7197" s="924">
        <f>'Expenditures 16-24'!C365</f>
        <v>0</v>
      </c>
      <c r="D7197" s="2" t="str">
        <f t="shared" si="111"/>
        <v>Error?</v>
      </c>
    </row>
    <row r="7198" spans="1:4">
      <c r="A7198">
        <v>7139</v>
      </c>
      <c r="B7198" s="924">
        <f>'Expenditures 16-24'!D365</f>
        <v>95619</v>
      </c>
      <c r="D7198" s="2" t="str">
        <f t="shared" si="111"/>
        <v>Error?</v>
      </c>
    </row>
    <row r="7199" spans="1:4">
      <c r="A7199">
        <v>7140</v>
      </c>
      <c r="B7199" s="924">
        <f>'Expenditures 16-24'!E365</f>
        <v>0</v>
      </c>
      <c r="D7199" s="2" t="str">
        <f t="shared" si="111"/>
        <v>Error?</v>
      </c>
    </row>
    <row r="7200" spans="1:4">
      <c r="A7200">
        <v>7141</v>
      </c>
      <c r="B7200" s="924">
        <f>'Expenditures 16-24'!F365</f>
        <v>0</v>
      </c>
      <c r="D7200" s="2" t="str">
        <f t="shared" si="111"/>
        <v>Error?</v>
      </c>
    </row>
    <row r="7201" spans="1:4">
      <c r="A7201">
        <v>7142</v>
      </c>
      <c r="B7201" s="924">
        <f>'Expenditures 16-24'!G365</f>
        <v>0</v>
      </c>
      <c r="D7201" s="2" t="str">
        <f t="shared" si="111"/>
        <v>Error?</v>
      </c>
    </row>
    <row r="7202" spans="1:4">
      <c r="A7202">
        <v>7143</v>
      </c>
      <c r="B7202" s="924">
        <f>'Expenditures 16-24'!H365</f>
        <v>0</v>
      </c>
      <c r="D7202" s="2" t="str">
        <f t="shared" si="111"/>
        <v>Error?</v>
      </c>
    </row>
    <row r="7203" spans="1:4">
      <c r="A7203">
        <v>7144</v>
      </c>
      <c r="B7203" s="924">
        <f>'Expenditures 16-24'!I365</f>
        <v>0</v>
      </c>
      <c r="D7203" s="2" t="str">
        <f t="shared" si="111"/>
        <v>Error?</v>
      </c>
    </row>
    <row r="7204" spans="1:4">
      <c r="A7204">
        <v>7145</v>
      </c>
      <c r="B7204" s="924">
        <f>'Expenditures 16-24'!J365</f>
        <v>0</v>
      </c>
      <c r="D7204" s="2" t="str">
        <f t="shared" si="111"/>
        <v>Error?</v>
      </c>
    </row>
    <row r="7205" spans="1:4">
      <c r="A7205">
        <v>7146</v>
      </c>
      <c r="B7205" s="924">
        <f>'Expenditures 16-24'!K365</f>
        <v>95619</v>
      </c>
      <c r="D7205" s="2" t="str">
        <f t="shared" si="111"/>
        <v>Error?</v>
      </c>
    </row>
    <row r="7206" spans="1:4">
      <c r="A7206">
        <v>7147</v>
      </c>
      <c r="B7206" s="924">
        <f>'Expenditures 16-24'!H418</f>
        <v>0</v>
      </c>
      <c r="D7206" s="2" t="str">
        <f t="shared" si="111"/>
        <v>Error?</v>
      </c>
    </row>
    <row r="7207" spans="1:4">
      <c r="A7207">
        <v>7148</v>
      </c>
      <c r="B7207" s="924">
        <f>'Expenditures 16-24'!K418</f>
        <v>0</v>
      </c>
      <c r="D7207" s="2" t="str">
        <f t="shared" si="111"/>
        <v>Error?</v>
      </c>
    </row>
    <row r="7208" spans="1:4">
      <c r="A7208">
        <v>7149</v>
      </c>
      <c r="B7208" s="924">
        <f>'Expenditures 16-24'!H420</f>
        <v>0</v>
      </c>
      <c r="D7208" s="2" t="str">
        <f t="shared" si="111"/>
        <v>Error?</v>
      </c>
    </row>
    <row r="7209" spans="1:4">
      <c r="A7209">
        <v>7150</v>
      </c>
      <c r="B7209" s="924">
        <f>'Expenditures 16-24'!K420</f>
        <v>0</v>
      </c>
      <c r="D7209" s="2" t="str">
        <f t="shared" si="111"/>
        <v>Error?</v>
      </c>
    </row>
    <row r="7210" spans="1:4">
      <c r="A7210">
        <v>7151</v>
      </c>
      <c r="B7210" s="924">
        <f>'Expenditures 16-24'!H422</f>
        <v>0</v>
      </c>
      <c r="D7210" s="2" t="str">
        <f t="shared" si="111"/>
        <v>Error?</v>
      </c>
    </row>
    <row r="7211" spans="1:4">
      <c r="A7211">
        <v>7152</v>
      </c>
      <c r="B7211" s="924">
        <f>'Expenditures 16-24'!K422</f>
        <v>0</v>
      </c>
      <c r="D7211" s="2" t="str">
        <f t="shared" si="111"/>
        <v>Error?</v>
      </c>
    </row>
    <row r="7212" spans="1:4">
      <c r="A7212">
        <v>7153</v>
      </c>
      <c r="B7212" s="924">
        <f>'Expenditures 16-24'!H423</f>
        <v>0</v>
      </c>
      <c r="D7212" s="2" t="str">
        <f t="shared" si="111"/>
        <v>Error?</v>
      </c>
    </row>
    <row r="7213" spans="1:4">
      <c r="A7213">
        <v>7154</v>
      </c>
      <c r="B7213" s="924">
        <f>'Expenditures 16-24'!K423</f>
        <v>0</v>
      </c>
      <c r="D7213" s="2" t="str">
        <f t="shared" si="111"/>
        <v>Error?</v>
      </c>
    </row>
    <row r="7214" spans="1:4">
      <c r="A7214">
        <v>7155</v>
      </c>
      <c r="B7214" s="924">
        <f>'Expenditures 16-24'!C429</f>
        <v>0</v>
      </c>
      <c r="D7214" s="2" t="str">
        <f t="shared" si="111"/>
        <v>Error?</v>
      </c>
    </row>
    <row r="7215" spans="1:4">
      <c r="A7215">
        <v>7156</v>
      </c>
      <c r="B7215" s="924">
        <f>'Expenditures 16-24'!D429</f>
        <v>95619</v>
      </c>
      <c r="D7215" s="2" t="str">
        <f t="shared" si="111"/>
        <v>Error?</v>
      </c>
    </row>
    <row r="7216" spans="1:4">
      <c r="A7216">
        <v>7157</v>
      </c>
      <c r="B7216" s="924">
        <f>'Expenditures 16-24'!E429</f>
        <v>0</v>
      </c>
      <c r="D7216" s="2" t="str">
        <f t="shared" si="111"/>
        <v>Error?</v>
      </c>
    </row>
    <row r="7217" spans="1:4">
      <c r="A7217">
        <v>7158</v>
      </c>
      <c r="B7217" s="924">
        <f>'Expenditures 16-24'!F429</f>
        <v>0</v>
      </c>
      <c r="D7217" s="2" t="str">
        <f t="shared" si="111"/>
        <v>Error?</v>
      </c>
    </row>
    <row r="7218" spans="1:4">
      <c r="A7218">
        <v>7159</v>
      </c>
      <c r="B7218" s="924">
        <f>'Expenditures 16-24'!G429</f>
        <v>0</v>
      </c>
      <c r="D7218" s="2" t="str">
        <f t="shared" si="111"/>
        <v>Error?</v>
      </c>
    </row>
    <row r="7219" spans="1:4">
      <c r="A7219">
        <v>7160</v>
      </c>
      <c r="B7219" s="924">
        <f>'Expenditures 16-24'!H429</f>
        <v>0</v>
      </c>
      <c r="D7219" s="2" t="str">
        <f t="shared" si="111"/>
        <v>Error?</v>
      </c>
    </row>
    <row r="7220" spans="1:4">
      <c r="A7220">
        <v>7161</v>
      </c>
      <c r="B7220" s="924">
        <f>'Expenditures 16-24'!I429</f>
        <v>0</v>
      </c>
      <c r="D7220" s="2" t="str">
        <f t="shared" si="111"/>
        <v>Error?</v>
      </c>
    </row>
    <row r="7221" spans="1:4">
      <c r="A7221">
        <v>7162</v>
      </c>
      <c r="B7221" s="924">
        <f>'Expenditures 16-24'!J429</f>
        <v>0</v>
      </c>
      <c r="D7221" s="2" t="str">
        <f t="shared" si="111"/>
        <v>Error?</v>
      </c>
    </row>
    <row r="7222" spans="1:4">
      <c r="A7222">
        <v>7163</v>
      </c>
      <c r="B7222" s="924">
        <f>'Expenditures 16-24'!K429</f>
        <v>95619</v>
      </c>
      <c r="D7222" s="2" t="str">
        <f t="shared" si="111"/>
        <v>Error?</v>
      </c>
    </row>
    <row r="7223" spans="1:4">
      <c r="A7223">
        <v>7164</v>
      </c>
      <c r="B7223" s="924">
        <f>'Expenditures 16-24'!K430</f>
        <v>291761</v>
      </c>
      <c r="D7223" s="2" t="str">
        <f t="shared" si="111"/>
        <v>Error?</v>
      </c>
    </row>
    <row r="7224" spans="1:4">
      <c r="A7224">
        <v>7165</v>
      </c>
      <c r="B7224" s="924">
        <f>'Expenditures 16-24'!I435</f>
        <v>0</v>
      </c>
      <c r="D7224" s="2" t="str">
        <f t="shared" si="111"/>
        <v>Error?</v>
      </c>
    </row>
    <row r="7225" spans="1:4">
      <c r="A7225">
        <v>7166</v>
      </c>
      <c r="B7225" s="924">
        <f>'Expenditures 16-24'!J435</f>
        <v>0</v>
      </c>
      <c r="D7225" s="2" t="str">
        <f t="shared" si="111"/>
        <v>Error?</v>
      </c>
    </row>
    <row r="7226" spans="1:4">
      <c r="A7226">
        <v>7167</v>
      </c>
      <c r="B7226" s="924">
        <f>'Expenditures 16-24'!I436</f>
        <v>0</v>
      </c>
      <c r="D7226" s="2" t="str">
        <f t="shared" si="111"/>
        <v>Error?</v>
      </c>
    </row>
    <row r="7227" spans="1:4">
      <c r="A7227">
        <v>7168</v>
      </c>
      <c r="B7227" s="924">
        <f>'Expenditures 16-24'!J436</f>
        <v>0</v>
      </c>
      <c r="D7227" s="2" t="str">
        <f t="shared" si="111"/>
        <v>Error?</v>
      </c>
    </row>
    <row r="7228" spans="1:4">
      <c r="A7228">
        <v>7169</v>
      </c>
      <c r="B7228" s="924">
        <f>'Expenditures 16-24'!I437</f>
        <v>0</v>
      </c>
      <c r="D7228" s="2" t="str">
        <f t="shared" si="111"/>
        <v>Error?</v>
      </c>
    </row>
    <row r="7229" spans="1:4">
      <c r="A7229">
        <v>7170</v>
      </c>
      <c r="B7229" s="924">
        <f>'Expenditures 16-24'!J437</f>
        <v>0</v>
      </c>
      <c r="D7229" s="2" t="str">
        <f t="shared" ref="D7229:D7292" si="112">IF(ISBLANK(B7229),"OK",IF(A7229-B7229=0,"OK","Error?"))</f>
        <v>Error?</v>
      </c>
    </row>
    <row r="7230" spans="1:4">
      <c r="A7230">
        <v>7171</v>
      </c>
      <c r="B7230" s="924">
        <f>'Expenditures 16-24'!I438</f>
        <v>0</v>
      </c>
      <c r="D7230" s="2" t="str">
        <f t="shared" si="112"/>
        <v>Error?</v>
      </c>
    </row>
    <row r="7231" spans="1:4">
      <c r="A7231">
        <v>7172</v>
      </c>
      <c r="B7231" s="924">
        <f>'Expenditures 16-24'!J438</f>
        <v>0</v>
      </c>
      <c r="D7231" s="2" t="str">
        <f t="shared" si="112"/>
        <v>Error?</v>
      </c>
    </row>
    <row r="7232" spans="1:4">
      <c r="A7232">
        <v>7173</v>
      </c>
      <c r="B7232" s="924">
        <f>'Expenditures 16-24'!I439</f>
        <v>0</v>
      </c>
      <c r="D7232" s="2" t="str">
        <f t="shared" si="112"/>
        <v>Error?</v>
      </c>
    </row>
    <row r="7233" spans="1:4">
      <c r="A7233">
        <v>7174</v>
      </c>
      <c r="B7233" s="924">
        <f>'Expenditures 16-24'!J439</f>
        <v>0</v>
      </c>
      <c r="D7233" s="2" t="str">
        <f t="shared" si="112"/>
        <v>Error?</v>
      </c>
    </row>
    <row r="7234" spans="1:4">
      <c r="A7234">
        <v>7175</v>
      </c>
      <c r="B7234" s="924">
        <f>'Expenditures 16-24'!H443</f>
        <v>0</v>
      </c>
      <c r="D7234" s="2" t="str">
        <f t="shared" si="112"/>
        <v>Error?</v>
      </c>
    </row>
    <row r="7235" spans="1:4">
      <c r="A7235">
        <v>7176</v>
      </c>
      <c r="B7235" s="924">
        <f>'Expenditures 16-24'!H444</f>
        <v>0</v>
      </c>
      <c r="D7235" s="2" t="str">
        <f t="shared" si="112"/>
        <v>Error?</v>
      </c>
    </row>
    <row r="7236" spans="1:4">
      <c r="A7236">
        <v>7177</v>
      </c>
      <c r="B7236" s="924">
        <f>'Expenditures 16-24'!H448</f>
        <v>0</v>
      </c>
      <c r="D7236" s="2" t="str">
        <f t="shared" si="112"/>
        <v>Error?</v>
      </c>
    </row>
    <row r="7237" spans="1:4">
      <c r="A7237">
        <v>7178</v>
      </c>
      <c r="B7237" s="924">
        <f>'Expenditures 16-24'!K448</f>
        <v>0</v>
      </c>
      <c r="D7237" s="2" t="str">
        <f t="shared" si="112"/>
        <v>Error?</v>
      </c>
    </row>
    <row r="7238" spans="1:4">
      <c r="A7238">
        <v>7179</v>
      </c>
      <c r="B7238" s="924">
        <f>'Expenditures 16-24'!H450</f>
        <v>0</v>
      </c>
      <c r="D7238" s="2" t="str">
        <f t="shared" si="112"/>
        <v>Error?</v>
      </c>
    </row>
    <row r="7239" spans="1:4">
      <c r="A7239">
        <v>7180</v>
      </c>
      <c r="B7239" s="924">
        <f>'Expenditures 16-24'!K450</f>
        <v>0</v>
      </c>
      <c r="D7239" s="2" t="str">
        <f t="shared" si="112"/>
        <v>Error?</v>
      </c>
    </row>
    <row r="7240" spans="1:4">
      <c r="A7240">
        <v>7181</v>
      </c>
      <c r="B7240" s="924">
        <f>'Expenditures 16-24'!H452</f>
        <v>0</v>
      </c>
      <c r="D7240" s="2" t="str">
        <f t="shared" si="112"/>
        <v>Error?</v>
      </c>
    </row>
    <row r="7241" spans="1:4">
      <c r="A7241">
        <v>7182</v>
      </c>
      <c r="B7241" s="924">
        <f>'Expenditures 16-24'!K452</f>
        <v>0</v>
      </c>
      <c r="D7241" s="2" t="str">
        <f t="shared" si="112"/>
        <v>Error?</v>
      </c>
    </row>
    <row r="7242" spans="1:4">
      <c r="A7242">
        <v>7183</v>
      </c>
      <c r="B7242" s="924">
        <f>'Expenditures 16-24'!I454</f>
        <v>0</v>
      </c>
      <c r="D7242" s="2" t="str">
        <f t="shared" si="112"/>
        <v>Error?</v>
      </c>
    </row>
    <row r="7243" spans="1:4">
      <c r="A7243">
        <f>A7242+1</f>
        <v>7184</v>
      </c>
      <c r="B7243" s="924">
        <f>'Expenditures 16-24'!J454</f>
        <v>0</v>
      </c>
      <c r="D7243" s="2" t="str">
        <f t="shared" si="112"/>
        <v>Error?</v>
      </c>
    </row>
    <row r="7244" spans="1:4">
      <c r="A7244">
        <f t="shared" ref="A7244:A7307" si="113">A7243+1</f>
        <v>7185</v>
      </c>
      <c r="B7244" s="924">
        <f>'Expenditures 16-24'!D7</f>
        <v>0</v>
      </c>
      <c r="D7244" s="2" t="str">
        <f t="shared" si="112"/>
        <v>Error?</v>
      </c>
    </row>
    <row r="7245" spans="1:4">
      <c r="A7245">
        <f t="shared" si="113"/>
        <v>7186</v>
      </c>
      <c r="B7245" s="924">
        <f>'Expenditures 16-24'!E7</f>
        <v>0</v>
      </c>
      <c r="D7245" s="2" t="str">
        <f t="shared" si="112"/>
        <v>Error?</v>
      </c>
    </row>
    <row r="7246" spans="1:4">
      <c r="A7246">
        <f t="shared" si="113"/>
        <v>7187</v>
      </c>
      <c r="B7246" s="924">
        <f>'Expenditures 16-24'!F7</f>
        <v>0</v>
      </c>
      <c r="D7246" s="2" t="str">
        <f t="shared" si="112"/>
        <v>Error?</v>
      </c>
    </row>
    <row r="7247" spans="1:4">
      <c r="A7247">
        <f t="shared" si="113"/>
        <v>7188</v>
      </c>
      <c r="B7247" s="924">
        <f>'Expenditures 16-24'!G7</f>
        <v>0</v>
      </c>
      <c r="D7247" s="2" t="str">
        <f t="shared" si="112"/>
        <v>Error?</v>
      </c>
    </row>
    <row r="7248" spans="1:4">
      <c r="A7248">
        <f t="shared" si="113"/>
        <v>7189</v>
      </c>
      <c r="B7248" s="924">
        <f>'Expenditures 16-24'!H7</f>
        <v>0</v>
      </c>
      <c r="D7248" s="2" t="str">
        <f t="shared" si="112"/>
        <v>Error?</v>
      </c>
    </row>
    <row r="7249" spans="1:4">
      <c r="A7249">
        <f t="shared" si="113"/>
        <v>7190</v>
      </c>
      <c r="B7249" s="924">
        <f>'Expenditures 16-24'!C9</f>
        <v>228207</v>
      </c>
      <c r="D7249" s="2" t="str">
        <f t="shared" si="112"/>
        <v>Error?</v>
      </c>
    </row>
    <row r="7250" spans="1:4">
      <c r="A7250">
        <f t="shared" si="113"/>
        <v>7191</v>
      </c>
      <c r="B7250" s="924">
        <f>'Expenditures 16-24'!D9</f>
        <v>69936</v>
      </c>
      <c r="D7250" s="2" t="str">
        <f t="shared" si="112"/>
        <v>Error?</v>
      </c>
    </row>
    <row r="7251" spans="1:4">
      <c r="A7251">
        <f t="shared" si="113"/>
        <v>7192</v>
      </c>
      <c r="B7251" s="924">
        <f>'Expenditures 16-24'!E9</f>
        <v>0</v>
      </c>
      <c r="D7251" s="2" t="str">
        <f t="shared" si="112"/>
        <v>Error?</v>
      </c>
    </row>
    <row r="7252" spans="1:4">
      <c r="A7252">
        <f t="shared" si="113"/>
        <v>7193</v>
      </c>
      <c r="B7252" s="924">
        <f>'Expenditures 16-24'!F9</f>
        <v>1123</v>
      </c>
      <c r="D7252" s="2" t="str">
        <f t="shared" si="112"/>
        <v>Error?</v>
      </c>
    </row>
    <row r="7253" spans="1:4">
      <c r="A7253">
        <f t="shared" si="113"/>
        <v>7194</v>
      </c>
      <c r="B7253" s="924">
        <f>'Expenditures 16-24'!G9</f>
        <v>0</v>
      </c>
      <c r="D7253" s="2" t="str">
        <f t="shared" si="112"/>
        <v>Error?</v>
      </c>
    </row>
    <row r="7254" spans="1:4">
      <c r="A7254">
        <f t="shared" si="113"/>
        <v>7195</v>
      </c>
      <c r="B7254" s="924">
        <f>'Expenditures 16-24'!H9</f>
        <v>0</v>
      </c>
      <c r="D7254" s="2" t="str">
        <f t="shared" si="112"/>
        <v>Error?</v>
      </c>
    </row>
    <row r="7255" spans="1:4">
      <c r="A7255">
        <f t="shared" si="113"/>
        <v>7196</v>
      </c>
      <c r="B7255" s="924">
        <f>'Expenditures 16-24'!C11</f>
        <v>180704</v>
      </c>
      <c r="D7255" s="2" t="str">
        <f t="shared" si="112"/>
        <v>Error?</v>
      </c>
    </row>
    <row r="7256" spans="1:4">
      <c r="A7256">
        <f t="shared" si="113"/>
        <v>7197</v>
      </c>
      <c r="B7256" s="924">
        <f>'Expenditures 16-24'!D11</f>
        <v>50985</v>
      </c>
      <c r="D7256" s="2" t="str">
        <f t="shared" si="112"/>
        <v>Error?</v>
      </c>
    </row>
    <row r="7257" spans="1:4">
      <c r="A7257">
        <f t="shared" si="113"/>
        <v>7198</v>
      </c>
      <c r="B7257" s="924">
        <f>'Expenditures 16-24'!E11</f>
        <v>0</v>
      </c>
      <c r="D7257" s="2" t="str">
        <f t="shared" si="112"/>
        <v>Error?</v>
      </c>
    </row>
    <row r="7258" spans="1:4">
      <c r="A7258">
        <f t="shared" si="113"/>
        <v>7199</v>
      </c>
      <c r="B7258" s="924">
        <f>'Expenditures 16-24'!F11</f>
        <v>0</v>
      </c>
      <c r="D7258" s="2" t="str">
        <f t="shared" si="112"/>
        <v>Error?</v>
      </c>
    </row>
    <row r="7259" spans="1:4">
      <c r="A7259">
        <f t="shared" si="113"/>
        <v>7200</v>
      </c>
      <c r="B7259" s="924">
        <f>'Expenditures 16-24'!G11</f>
        <v>0</v>
      </c>
      <c r="D7259" s="2" t="str">
        <f t="shared" si="112"/>
        <v>Error?</v>
      </c>
    </row>
    <row r="7260" spans="1:4">
      <c r="A7260">
        <f t="shared" si="113"/>
        <v>7201</v>
      </c>
      <c r="B7260" s="924">
        <f>'Expenditures 16-24'!H11</f>
        <v>0</v>
      </c>
      <c r="D7260" s="2" t="str">
        <f t="shared" si="112"/>
        <v>Error?</v>
      </c>
    </row>
    <row r="7261" spans="1:4">
      <c r="A7261">
        <f t="shared" si="113"/>
        <v>7202</v>
      </c>
      <c r="B7261" s="924">
        <f>'Expenditures 16-24'!C17</f>
        <v>0</v>
      </c>
      <c r="D7261" s="2" t="str">
        <f t="shared" si="112"/>
        <v>Error?</v>
      </c>
    </row>
    <row r="7262" spans="1:4">
      <c r="A7262">
        <f t="shared" si="113"/>
        <v>7203</v>
      </c>
      <c r="B7262" s="924">
        <f>'Expenditures 16-24'!D17</f>
        <v>0</v>
      </c>
      <c r="D7262" s="2" t="str">
        <f t="shared" si="112"/>
        <v>Error?</v>
      </c>
    </row>
    <row r="7263" spans="1:4">
      <c r="A7263">
        <f t="shared" si="113"/>
        <v>7204</v>
      </c>
      <c r="B7263" s="924">
        <f>'Expenditures 16-24'!E17</f>
        <v>0</v>
      </c>
      <c r="D7263" s="2" t="str">
        <f t="shared" si="112"/>
        <v>Error?</v>
      </c>
    </row>
    <row r="7264" spans="1:4">
      <c r="A7264">
        <f t="shared" si="113"/>
        <v>7205</v>
      </c>
      <c r="B7264" s="924">
        <f>'Expenditures 16-24'!F17</f>
        <v>0</v>
      </c>
      <c r="D7264" s="2" t="str">
        <f t="shared" si="112"/>
        <v>Error?</v>
      </c>
    </row>
    <row r="7265" spans="1:5">
      <c r="A7265">
        <f t="shared" si="113"/>
        <v>7206</v>
      </c>
      <c r="B7265" s="924">
        <f>'Expenditures 16-24'!G17</f>
        <v>0</v>
      </c>
      <c r="D7265" s="2" t="str">
        <f t="shared" si="112"/>
        <v>Error?</v>
      </c>
    </row>
    <row r="7266" spans="1:5">
      <c r="A7266">
        <f t="shared" si="113"/>
        <v>7207</v>
      </c>
      <c r="B7266" s="924">
        <f>'Expenditures 16-24'!H17</f>
        <v>0</v>
      </c>
      <c r="D7266" s="2" t="str">
        <f t="shared" si="112"/>
        <v>Error?</v>
      </c>
    </row>
    <row r="7267" spans="1:5">
      <c r="A7267" s="5">
        <f t="shared" si="113"/>
        <v>7208</v>
      </c>
      <c r="B7267" s="924"/>
      <c r="D7267" s="2" t="str">
        <f t="shared" si="112"/>
        <v>OK</v>
      </c>
      <c r="E7267" s="2" t="s">
        <v>78</v>
      </c>
    </row>
    <row r="7268" spans="1:5">
      <c r="A7268" s="5">
        <f t="shared" si="113"/>
        <v>7209</v>
      </c>
      <c r="B7268" s="924"/>
      <c r="D7268" s="2" t="str">
        <f t="shared" si="112"/>
        <v>OK</v>
      </c>
      <c r="E7268" s="2" t="s">
        <v>78</v>
      </c>
    </row>
    <row r="7269" spans="1:5">
      <c r="A7269" s="5">
        <f t="shared" si="113"/>
        <v>7210</v>
      </c>
      <c r="B7269" s="924"/>
      <c r="D7269" s="2" t="str">
        <f t="shared" si="112"/>
        <v>OK</v>
      </c>
      <c r="E7269" s="2" t="s">
        <v>78</v>
      </c>
    </row>
    <row r="7270" spans="1:5">
      <c r="A7270" s="5">
        <f t="shared" si="113"/>
        <v>7211</v>
      </c>
      <c r="B7270" s="924"/>
      <c r="D7270" s="2" t="str">
        <f t="shared" si="112"/>
        <v>OK</v>
      </c>
      <c r="E7270" s="2" t="s">
        <v>78</v>
      </c>
    </row>
    <row r="7271" spans="1:5">
      <c r="A7271" s="5">
        <f t="shared" si="113"/>
        <v>7212</v>
      </c>
      <c r="B7271" s="924"/>
      <c r="D7271" s="2" t="str">
        <f t="shared" si="112"/>
        <v>OK</v>
      </c>
      <c r="E7271" s="2" t="s">
        <v>78</v>
      </c>
    </row>
    <row r="7272" spans="1:5">
      <c r="A7272" s="5">
        <f t="shared" si="113"/>
        <v>7213</v>
      </c>
      <c r="B7272" s="924"/>
      <c r="D7272" s="2" t="str">
        <f t="shared" si="112"/>
        <v>OK</v>
      </c>
      <c r="E7272" s="2" t="s">
        <v>78</v>
      </c>
    </row>
    <row r="7273" spans="1:5">
      <c r="A7273" s="5">
        <f t="shared" si="113"/>
        <v>7214</v>
      </c>
      <c r="B7273" s="924"/>
      <c r="D7273" s="2" t="str">
        <f t="shared" si="112"/>
        <v>OK</v>
      </c>
      <c r="E7273" s="2" t="s">
        <v>78</v>
      </c>
    </row>
    <row r="7274" spans="1:5">
      <c r="A7274" s="5">
        <f t="shared" si="113"/>
        <v>7215</v>
      </c>
      <c r="B7274" s="924"/>
      <c r="D7274" s="2" t="str">
        <f t="shared" si="112"/>
        <v>OK</v>
      </c>
      <c r="E7274" s="2" t="s">
        <v>78</v>
      </c>
    </row>
    <row r="7275" spans="1:5">
      <c r="A7275" s="5">
        <f t="shared" si="113"/>
        <v>7216</v>
      </c>
      <c r="B7275" s="924"/>
      <c r="D7275" s="2" t="str">
        <f t="shared" si="112"/>
        <v>OK</v>
      </c>
      <c r="E7275" s="2" t="s">
        <v>78</v>
      </c>
    </row>
    <row r="7276" spans="1:5">
      <c r="A7276" s="5">
        <f t="shared" si="113"/>
        <v>7217</v>
      </c>
      <c r="B7276" s="924"/>
      <c r="D7276" s="2" t="str">
        <f t="shared" si="112"/>
        <v>OK</v>
      </c>
      <c r="E7276" s="2" t="s">
        <v>78</v>
      </c>
    </row>
    <row r="7277" spans="1:5">
      <c r="A7277" s="5">
        <f t="shared" si="113"/>
        <v>7218</v>
      </c>
      <c r="B7277" s="924"/>
      <c r="D7277" s="2" t="str">
        <f t="shared" si="112"/>
        <v>OK</v>
      </c>
      <c r="E7277" s="2" t="s">
        <v>78</v>
      </c>
    </row>
    <row r="7278" spans="1:5">
      <c r="A7278" s="5">
        <f t="shared" si="113"/>
        <v>7219</v>
      </c>
      <c r="B7278" s="924"/>
      <c r="D7278" s="2" t="str">
        <f t="shared" si="112"/>
        <v>OK</v>
      </c>
      <c r="E7278" s="2" t="s">
        <v>78</v>
      </c>
    </row>
    <row r="7279" spans="1:5">
      <c r="A7279" s="5">
        <f t="shared" si="113"/>
        <v>7220</v>
      </c>
      <c r="B7279" s="924"/>
      <c r="D7279" s="2" t="str">
        <f t="shared" si="112"/>
        <v>OK</v>
      </c>
      <c r="E7279" s="2" t="s">
        <v>78</v>
      </c>
    </row>
    <row r="7280" spans="1:5">
      <c r="A7280" s="5">
        <f t="shared" si="113"/>
        <v>7221</v>
      </c>
      <c r="B7280" s="924"/>
      <c r="D7280" s="2" t="str">
        <f t="shared" si="112"/>
        <v>OK</v>
      </c>
      <c r="E7280" s="2" t="s">
        <v>78</v>
      </c>
    </row>
    <row r="7281" spans="1:5">
      <c r="A7281" s="5">
        <f t="shared" si="113"/>
        <v>7222</v>
      </c>
      <c r="B7281" s="924"/>
      <c r="D7281" s="2" t="str">
        <f t="shared" si="112"/>
        <v>OK</v>
      </c>
      <c r="E7281" s="2" t="s">
        <v>78</v>
      </c>
    </row>
    <row r="7282" spans="1:5">
      <c r="A7282" s="5">
        <f t="shared" si="113"/>
        <v>7223</v>
      </c>
      <c r="B7282" s="924"/>
      <c r="D7282" s="2" t="str">
        <f t="shared" si="112"/>
        <v>OK</v>
      </c>
      <c r="E7282" s="2" t="s">
        <v>78</v>
      </c>
    </row>
    <row r="7283" spans="1:5">
      <c r="A7283" s="5">
        <f t="shared" si="113"/>
        <v>7224</v>
      </c>
      <c r="B7283" s="924"/>
      <c r="D7283" s="2" t="str">
        <f t="shared" si="112"/>
        <v>OK</v>
      </c>
      <c r="E7283" s="2" t="s">
        <v>78</v>
      </c>
    </row>
    <row r="7284" spans="1:5">
      <c r="A7284" s="5">
        <f t="shared" si="113"/>
        <v>7225</v>
      </c>
      <c r="B7284" s="924"/>
      <c r="D7284" s="2" t="str">
        <f t="shared" si="112"/>
        <v>OK</v>
      </c>
      <c r="E7284" s="2" t="s">
        <v>78</v>
      </c>
    </row>
    <row r="7285" spans="1:5">
      <c r="A7285" s="5">
        <f t="shared" si="113"/>
        <v>7226</v>
      </c>
      <c r="B7285" s="924"/>
      <c r="D7285" s="2" t="str">
        <f t="shared" si="112"/>
        <v>OK</v>
      </c>
      <c r="E7285" s="2" t="s">
        <v>78</v>
      </c>
    </row>
    <row r="7286" spans="1:5">
      <c r="A7286" s="5">
        <f t="shared" si="113"/>
        <v>7227</v>
      </c>
      <c r="B7286" s="924"/>
      <c r="D7286" s="2" t="str">
        <f t="shared" si="112"/>
        <v>OK</v>
      </c>
      <c r="E7286" s="2" t="s">
        <v>78</v>
      </c>
    </row>
    <row r="7287" spans="1:5">
      <c r="A7287" s="5">
        <f t="shared" si="113"/>
        <v>7228</v>
      </c>
      <c r="B7287" s="924"/>
      <c r="D7287" s="2" t="str">
        <f t="shared" si="112"/>
        <v>OK</v>
      </c>
      <c r="E7287" s="2" t="s">
        <v>78</v>
      </c>
    </row>
    <row r="7288" spans="1:5">
      <c r="A7288" s="5">
        <f t="shared" si="113"/>
        <v>7229</v>
      </c>
      <c r="B7288" s="924"/>
      <c r="D7288" s="2" t="str">
        <f t="shared" si="112"/>
        <v>OK</v>
      </c>
      <c r="E7288" s="2" t="s">
        <v>78</v>
      </c>
    </row>
    <row r="7289" spans="1:5">
      <c r="A7289" s="5">
        <f t="shared" si="113"/>
        <v>7230</v>
      </c>
      <c r="B7289" s="924"/>
      <c r="D7289" s="2" t="str">
        <f t="shared" si="112"/>
        <v>OK</v>
      </c>
      <c r="E7289" s="2" t="s">
        <v>78</v>
      </c>
    </row>
    <row r="7290" spans="1:5">
      <c r="A7290" s="5">
        <f t="shared" si="113"/>
        <v>7231</v>
      </c>
      <c r="B7290" s="924"/>
      <c r="D7290" s="2" t="str">
        <f t="shared" si="112"/>
        <v>OK</v>
      </c>
      <c r="E7290" s="2" t="s">
        <v>78</v>
      </c>
    </row>
    <row r="7291" spans="1:5">
      <c r="A7291" s="5">
        <f t="shared" si="113"/>
        <v>7232</v>
      </c>
      <c r="B7291" s="924"/>
      <c r="D7291" s="2" t="str">
        <f t="shared" si="112"/>
        <v>OK</v>
      </c>
      <c r="E7291" s="2" t="s">
        <v>78</v>
      </c>
    </row>
    <row r="7292" spans="1:5">
      <c r="A7292" s="5">
        <f t="shared" si="113"/>
        <v>7233</v>
      </c>
      <c r="B7292" s="924"/>
      <c r="D7292" s="2" t="str">
        <f t="shared" si="112"/>
        <v>OK</v>
      </c>
      <c r="E7292" s="2" t="s">
        <v>78</v>
      </c>
    </row>
    <row r="7293" spans="1:5">
      <c r="A7293" s="5">
        <f t="shared" si="113"/>
        <v>7234</v>
      </c>
      <c r="B7293" s="924"/>
      <c r="D7293" s="2" t="str">
        <f t="shared" ref="D7293:D7356" si="114">IF(ISBLANK(B7293),"OK",IF(A7293-B7293=0,"OK","Error?"))</f>
        <v>OK</v>
      </c>
      <c r="E7293" s="2" t="s">
        <v>78</v>
      </c>
    </row>
    <row r="7294" spans="1:5">
      <c r="A7294" s="5">
        <f t="shared" si="113"/>
        <v>7235</v>
      </c>
      <c r="B7294" s="924"/>
      <c r="D7294" s="2" t="str">
        <f t="shared" si="114"/>
        <v>OK</v>
      </c>
      <c r="E7294" s="2" t="s">
        <v>78</v>
      </c>
    </row>
    <row r="7295" spans="1:5">
      <c r="A7295" s="5">
        <f t="shared" si="113"/>
        <v>7236</v>
      </c>
      <c r="B7295" s="924"/>
      <c r="D7295" s="2" t="str">
        <f t="shared" si="114"/>
        <v>OK</v>
      </c>
      <c r="E7295" s="2" t="s">
        <v>78</v>
      </c>
    </row>
    <row r="7296" spans="1:5">
      <c r="A7296" s="5">
        <f t="shared" si="113"/>
        <v>7237</v>
      </c>
      <c r="B7296" s="924"/>
      <c r="D7296" s="2" t="str">
        <f t="shared" si="114"/>
        <v>OK</v>
      </c>
      <c r="E7296" s="2" t="s">
        <v>78</v>
      </c>
    </row>
    <row r="7297" spans="1:5">
      <c r="A7297" s="5">
        <f t="shared" si="113"/>
        <v>7238</v>
      </c>
      <c r="B7297" s="924"/>
      <c r="D7297" s="2" t="str">
        <f t="shared" si="114"/>
        <v>OK</v>
      </c>
      <c r="E7297" s="2" t="s">
        <v>78</v>
      </c>
    </row>
    <row r="7298" spans="1:5">
      <c r="A7298" s="5">
        <f t="shared" si="113"/>
        <v>7239</v>
      </c>
      <c r="B7298" s="924"/>
      <c r="D7298" s="2" t="str">
        <f t="shared" si="114"/>
        <v>OK</v>
      </c>
      <c r="E7298" s="2" t="s">
        <v>78</v>
      </c>
    </row>
    <row r="7299" spans="1:5">
      <c r="A7299" s="5">
        <f t="shared" si="113"/>
        <v>7240</v>
      </c>
      <c r="B7299" s="924"/>
      <c r="D7299" s="2" t="str">
        <f t="shared" si="114"/>
        <v>OK</v>
      </c>
      <c r="E7299" s="2" t="s">
        <v>78</v>
      </c>
    </row>
    <row r="7300" spans="1:5">
      <c r="A7300" s="5">
        <f t="shared" si="113"/>
        <v>7241</v>
      </c>
      <c r="B7300" s="924"/>
      <c r="D7300" s="2" t="str">
        <f t="shared" si="114"/>
        <v>OK</v>
      </c>
      <c r="E7300" s="2" t="s">
        <v>78</v>
      </c>
    </row>
    <row r="7301" spans="1:5">
      <c r="A7301" s="5">
        <f t="shared" si="113"/>
        <v>7242</v>
      </c>
      <c r="B7301" s="924"/>
      <c r="D7301" s="2" t="str">
        <f t="shared" si="114"/>
        <v>OK</v>
      </c>
      <c r="E7301" s="2" t="s">
        <v>78</v>
      </c>
    </row>
    <row r="7302" spans="1:5">
      <c r="A7302" s="5">
        <f t="shared" si="113"/>
        <v>7243</v>
      </c>
      <c r="B7302" s="924"/>
      <c r="D7302" s="2" t="str">
        <f t="shared" si="114"/>
        <v>OK</v>
      </c>
      <c r="E7302" s="2" t="s">
        <v>78</v>
      </c>
    </row>
    <row r="7303" spans="1:5">
      <c r="A7303" s="5">
        <f t="shared" si="113"/>
        <v>7244</v>
      </c>
      <c r="B7303" s="924"/>
      <c r="D7303" s="2" t="str">
        <f t="shared" si="114"/>
        <v>OK</v>
      </c>
      <c r="E7303" s="2" t="s">
        <v>78</v>
      </c>
    </row>
    <row r="7304" spans="1:5">
      <c r="A7304" s="5">
        <f t="shared" si="113"/>
        <v>7245</v>
      </c>
      <c r="B7304" s="924"/>
      <c r="D7304" s="2" t="str">
        <f t="shared" si="114"/>
        <v>OK</v>
      </c>
      <c r="E7304" s="2" t="s">
        <v>78</v>
      </c>
    </row>
    <row r="7305" spans="1:5">
      <c r="A7305" s="5">
        <f t="shared" si="113"/>
        <v>7246</v>
      </c>
      <c r="B7305" s="924"/>
      <c r="D7305" s="2" t="str">
        <f t="shared" si="114"/>
        <v>OK</v>
      </c>
      <c r="E7305" s="2" t="s">
        <v>78</v>
      </c>
    </row>
    <row r="7306" spans="1:5">
      <c r="A7306" s="5">
        <f t="shared" si="113"/>
        <v>7247</v>
      </c>
      <c r="B7306" s="924"/>
      <c r="D7306" s="2" t="str">
        <f t="shared" si="114"/>
        <v>OK</v>
      </c>
      <c r="E7306" s="2" t="s">
        <v>78</v>
      </c>
    </row>
    <row r="7307" spans="1:5">
      <c r="A7307" s="5">
        <f t="shared" si="113"/>
        <v>7248</v>
      </c>
      <c r="B7307" s="924"/>
      <c r="D7307" s="2" t="str">
        <f t="shared" si="114"/>
        <v>OK</v>
      </c>
      <c r="E7307" s="2" t="s">
        <v>78</v>
      </c>
    </row>
    <row r="7308" spans="1:5">
      <c r="A7308" s="5">
        <f t="shared" ref="A7308:A7371" si="115">A7307+1</f>
        <v>7249</v>
      </c>
      <c r="B7308" s="924"/>
      <c r="D7308" s="2" t="str">
        <f t="shared" si="114"/>
        <v>OK</v>
      </c>
      <c r="E7308" s="2" t="s">
        <v>78</v>
      </c>
    </row>
    <row r="7309" spans="1:5">
      <c r="A7309" s="5">
        <f t="shared" si="115"/>
        <v>7250</v>
      </c>
      <c r="B7309" s="924"/>
      <c r="D7309" s="2" t="str">
        <f t="shared" si="114"/>
        <v>OK</v>
      </c>
      <c r="E7309" s="2" t="s">
        <v>78</v>
      </c>
    </row>
    <row r="7310" spans="1:5">
      <c r="A7310" s="5">
        <f t="shared" si="115"/>
        <v>7251</v>
      </c>
      <c r="B7310" s="924"/>
      <c r="D7310" s="2" t="str">
        <f t="shared" si="114"/>
        <v>OK</v>
      </c>
      <c r="E7310" s="2" t="s">
        <v>78</v>
      </c>
    </row>
    <row r="7311" spans="1:5">
      <c r="A7311" s="5">
        <f t="shared" si="115"/>
        <v>7252</v>
      </c>
      <c r="B7311" s="924"/>
      <c r="D7311" s="2" t="str">
        <f t="shared" si="114"/>
        <v>OK</v>
      </c>
      <c r="E7311" s="2" t="s">
        <v>78</v>
      </c>
    </row>
    <row r="7312" spans="1:5">
      <c r="A7312" s="5">
        <f t="shared" si="115"/>
        <v>7253</v>
      </c>
      <c r="B7312" s="924"/>
      <c r="D7312" s="2" t="str">
        <f t="shared" si="114"/>
        <v>OK</v>
      </c>
      <c r="E7312" s="2" t="s">
        <v>78</v>
      </c>
    </row>
    <row r="7313" spans="1:5">
      <c r="A7313" s="5">
        <f t="shared" si="115"/>
        <v>7254</v>
      </c>
      <c r="B7313" s="924"/>
      <c r="D7313" s="2" t="str">
        <f t="shared" si="114"/>
        <v>OK</v>
      </c>
      <c r="E7313" s="2" t="s">
        <v>78</v>
      </c>
    </row>
    <row r="7314" spans="1:5">
      <c r="A7314" s="5">
        <f t="shared" si="115"/>
        <v>7255</v>
      </c>
      <c r="B7314" s="924"/>
      <c r="D7314" s="2" t="str">
        <f t="shared" si="114"/>
        <v>OK</v>
      </c>
      <c r="E7314" s="2" t="s">
        <v>78</v>
      </c>
    </row>
    <row r="7315" spans="1:5">
      <c r="A7315" s="5">
        <f t="shared" si="115"/>
        <v>7256</v>
      </c>
      <c r="B7315" s="924"/>
      <c r="D7315" s="2" t="str">
        <f t="shared" si="114"/>
        <v>OK</v>
      </c>
      <c r="E7315" s="2" t="s">
        <v>78</v>
      </c>
    </row>
    <row r="7316" spans="1:5">
      <c r="A7316" s="5">
        <f t="shared" si="115"/>
        <v>7257</v>
      </c>
      <c r="B7316" s="924"/>
      <c r="D7316" s="2" t="str">
        <f t="shared" si="114"/>
        <v>OK</v>
      </c>
      <c r="E7316" s="2" t="s">
        <v>78</v>
      </c>
    </row>
    <row r="7317" spans="1:5">
      <c r="A7317" s="5">
        <f t="shared" si="115"/>
        <v>7258</v>
      </c>
      <c r="B7317" s="924"/>
      <c r="D7317" s="2" t="str">
        <f t="shared" si="114"/>
        <v>OK</v>
      </c>
      <c r="E7317" s="2" t="s">
        <v>78</v>
      </c>
    </row>
    <row r="7318" spans="1:5">
      <c r="A7318" s="5">
        <f t="shared" si="115"/>
        <v>7259</v>
      </c>
      <c r="B7318" s="924"/>
      <c r="D7318" s="2" t="str">
        <f t="shared" si="114"/>
        <v>OK</v>
      </c>
      <c r="E7318" s="2" t="s">
        <v>78</v>
      </c>
    </row>
    <row r="7319" spans="1:5">
      <c r="A7319" s="5">
        <f t="shared" si="115"/>
        <v>7260</v>
      </c>
      <c r="B7319" s="924"/>
      <c r="D7319" s="2" t="str">
        <f t="shared" si="114"/>
        <v>OK</v>
      </c>
      <c r="E7319" s="2" t="s">
        <v>78</v>
      </c>
    </row>
    <row r="7320" spans="1:5">
      <c r="A7320" s="5">
        <f t="shared" si="115"/>
        <v>7261</v>
      </c>
      <c r="B7320" s="924"/>
      <c r="D7320" s="2" t="str">
        <f t="shared" si="114"/>
        <v>OK</v>
      </c>
      <c r="E7320" s="2" t="s">
        <v>78</v>
      </c>
    </row>
    <row r="7321" spans="1:5">
      <c r="A7321" s="5">
        <f t="shared" si="115"/>
        <v>7262</v>
      </c>
      <c r="B7321" s="924"/>
      <c r="D7321" s="2" t="str">
        <f t="shared" si="114"/>
        <v>OK</v>
      </c>
      <c r="E7321" s="2" t="s">
        <v>78</v>
      </c>
    </row>
    <row r="7322" spans="1:5">
      <c r="A7322" s="5">
        <f t="shared" si="115"/>
        <v>7263</v>
      </c>
      <c r="B7322" s="924"/>
      <c r="D7322" s="2" t="str">
        <f t="shared" si="114"/>
        <v>OK</v>
      </c>
      <c r="E7322" s="2" t="s">
        <v>78</v>
      </c>
    </row>
    <row r="7323" spans="1:5">
      <c r="A7323" s="5">
        <f t="shared" si="115"/>
        <v>7264</v>
      </c>
      <c r="B7323" s="924"/>
      <c r="D7323" s="2" t="str">
        <f t="shared" si="114"/>
        <v>OK</v>
      </c>
      <c r="E7323" s="2" t="s">
        <v>78</v>
      </c>
    </row>
    <row r="7324" spans="1:5">
      <c r="A7324" s="5">
        <f t="shared" si="115"/>
        <v>7265</v>
      </c>
      <c r="B7324" s="924"/>
      <c r="D7324" s="2" t="str">
        <f t="shared" si="114"/>
        <v>OK</v>
      </c>
      <c r="E7324" s="2" t="s">
        <v>78</v>
      </c>
    </row>
    <row r="7325" spans="1:5">
      <c r="A7325" s="5">
        <f t="shared" si="115"/>
        <v>7266</v>
      </c>
      <c r="B7325" s="924"/>
      <c r="D7325" s="2" t="str">
        <f t="shared" si="114"/>
        <v>OK</v>
      </c>
      <c r="E7325" s="2" t="s">
        <v>78</v>
      </c>
    </row>
    <row r="7326" spans="1:5">
      <c r="A7326" s="5">
        <f t="shared" si="115"/>
        <v>7267</v>
      </c>
      <c r="B7326" s="924"/>
      <c r="D7326" s="2" t="str">
        <f t="shared" si="114"/>
        <v>OK</v>
      </c>
      <c r="E7326" s="2" t="s">
        <v>78</v>
      </c>
    </row>
    <row r="7327" spans="1:5">
      <c r="A7327" s="5">
        <f t="shared" si="115"/>
        <v>7268</v>
      </c>
      <c r="B7327" s="924"/>
      <c r="D7327" s="2" t="str">
        <f t="shared" si="114"/>
        <v>OK</v>
      </c>
      <c r="E7327" s="2" t="s">
        <v>78</v>
      </c>
    </row>
    <row r="7328" spans="1:5">
      <c r="A7328" s="5">
        <f t="shared" si="115"/>
        <v>7269</v>
      </c>
      <c r="B7328" s="924"/>
      <c r="D7328" s="2" t="str">
        <f t="shared" si="114"/>
        <v>OK</v>
      </c>
      <c r="E7328" s="2" t="s">
        <v>78</v>
      </c>
    </row>
    <row r="7329" spans="1:5">
      <c r="A7329" s="5">
        <f t="shared" si="115"/>
        <v>7270</v>
      </c>
      <c r="B7329" s="924"/>
      <c r="D7329" s="2" t="str">
        <f t="shared" si="114"/>
        <v>OK</v>
      </c>
      <c r="E7329" s="2" t="s">
        <v>78</v>
      </c>
    </row>
    <row r="7330" spans="1:5">
      <c r="A7330" s="5">
        <f t="shared" si="115"/>
        <v>7271</v>
      </c>
      <c r="B7330" s="924"/>
      <c r="D7330" s="2" t="str">
        <f t="shared" si="114"/>
        <v>OK</v>
      </c>
      <c r="E7330" s="2" t="s">
        <v>78</v>
      </c>
    </row>
    <row r="7331" spans="1:5">
      <c r="A7331" s="5">
        <f t="shared" si="115"/>
        <v>7272</v>
      </c>
      <c r="B7331" s="924"/>
      <c r="D7331" s="2" t="str">
        <f t="shared" si="114"/>
        <v>OK</v>
      </c>
      <c r="E7331" s="2" t="s">
        <v>78</v>
      </c>
    </row>
    <row r="7332" spans="1:5">
      <c r="A7332" s="5">
        <f t="shared" si="115"/>
        <v>7273</v>
      </c>
      <c r="B7332" s="924"/>
      <c r="D7332" s="2" t="str">
        <f t="shared" si="114"/>
        <v>OK</v>
      </c>
      <c r="E7332" s="2" t="s">
        <v>78</v>
      </c>
    </row>
    <row r="7333" spans="1:5">
      <c r="A7333" s="5">
        <f t="shared" si="115"/>
        <v>7274</v>
      </c>
      <c r="B7333" s="924"/>
      <c r="D7333" s="2" t="str">
        <f t="shared" si="114"/>
        <v>OK</v>
      </c>
      <c r="E7333" s="2" t="s">
        <v>78</v>
      </c>
    </row>
    <row r="7334" spans="1:5">
      <c r="A7334" s="5">
        <f t="shared" si="115"/>
        <v>7275</v>
      </c>
      <c r="B7334" s="924"/>
      <c r="D7334" s="2" t="str">
        <f t="shared" si="114"/>
        <v>OK</v>
      </c>
      <c r="E7334" s="2" t="s">
        <v>78</v>
      </c>
    </row>
    <row r="7335" spans="1:5">
      <c r="A7335" s="5">
        <f t="shared" si="115"/>
        <v>7276</v>
      </c>
      <c r="B7335" s="924"/>
      <c r="D7335" s="2" t="str">
        <f t="shared" si="114"/>
        <v>OK</v>
      </c>
      <c r="E7335" s="2" t="s">
        <v>78</v>
      </c>
    </row>
    <row r="7336" spans="1:5">
      <c r="A7336" s="5">
        <f t="shared" si="115"/>
        <v>7277</v>
      </c>
      <c r="B7336" s="924"/>
      <c r="D7336" s="2" t="str">
        <f t="shared" si="114"/>
        <v>OK</v>
      </c>
      <c r="E7336" s="2" t="s">
        <v>78</v>
      </c>
    </row>
    <row r="7337" spans="1:5">
      <c r="A7337" s="5">
        <f t="shared" si="115"/>
        <v>7278</v>
      </c>
      <c r="B7337" s="924"/>
      <c r="D7337" s="2" t="str">
        <f t="shared" si="114"/>
        <v>OK</v>
      </c>
      <c r="E7337" s="2" t="s">
        <v>78</v>
      </c>
    </row>
    <row r="7338" spans="1:5">
      <c r="A7338" s="5">
        <f t="shared" si="115"/>
        <v>7279</v>
      </c>
      <c r="B7338" s="924"/>
      <c r="D7338" s="2" t="str">
        <f t="shared" si="114"/>
        <v>OK</v>
      </c>
      <c r="E7338" s="2" t="s">
        <v>78</v>
      </c>
    </row>
    <row r="7339" spans="1:5">
      <c r="A7339" s="5">
        <f t="shared" si="115"/>
        <v>7280</v>
      </c>
      <c r="B7339" s="924"/>
      <c r="D7339" s="2" t="str">
        <f t="shared" si="114"/>
        <v>OK</v>
      </c>
      <c r="E7339" s="2" t="s">
        <v>78</v>
      </c>
    </row>
    <row r="7340" spans="1:5">
      <c r="A7340" s="5">
        <f t="shared" si="115"/>
        <v>7281</v>
      </c>
      <c r="B7340" s="924"/>
      <c r="D7340" s="2" t="str">
        <f t="shared" si="114"/>
        <v>OK</v>
      </c>
      <c r="E7340" s="2" t="s">
        <v>78</v>
      </c>
    </row>
    <row r="7341" spans="1:5">
      <c r="A7341" s="5">
        <f t="shared" si="115"/>
        <v>7282</v>
      </c>
      <c r="B7341" s="924"/>
      <c r="D7341" s="2" t="str">
        <f t="shared" si="114"/>
        <v>OK</v>
      </c>
      <c r="E7341" s="2" t="s">
        <v>78</v>
      </c>
    </row>
    <row r="7342" spans="1:5">
      <c r="A7342" s="5">
        <f t="shared" si="115"/>
        <v>7283</v>
      </c>
      <c r="B7342" s="924"/>
      <c r="D7342" s="2" t="str">
        <f t="shared" si="114"/>
        <v>OK</v>
      </c>
      <c r="E7342" s="2" t="s">
        <v>78</v>
      </c>
    </row>
    <row r="7343" spans="1:5">
      <c r="A7343" s="5">
        <f t="shared" si="115"/>
        <v>7284</v>
      </c>
      <c r="B7343" s="924"/>
      <c r="D7343" s="2" t="str">
        <f t="shared" si="114"/>
        <v>OK</v>
      </c>
      <c r="E7343" s="2" t="s">
        <v>78</v>
      </c>
    </row>
    <row r="7344" spans="1:5">
      <c r="A7344" s="5">
        <f t="shared" si="115"/>
        <v>7285</v>
      </c>
      <c r="B7344" s="924"/>
      <c r="D7344" s="2" t="str">
        <f t="shared" si="114"/>
        <v>OK</v>
      </c>
      <c r="E7344" s="2" t="s">
        <v>78</v>
      </c>
    </row>
    <row r="7345" spans="1:5">
      <c r="A7345" s="5">
        <f t="shared" si="115"/>
        <v>7286</v>
      </c>
      <c r="B7345" s="924"/>
      <c r="D7345" s="2" t="str">
        <f t="shared" si="114"/>
        <v>OK</v>
      </c>
      <c r="E7345" s="2" t="s">
        <v>78</v>
      </c>
    </row>
    <row r="7346" spans="1:5">
      <c r="A7346" s="5">
        <f t="shared" si="115"/>
        <v>7287</v>
      </c>
      <c r="B7346" s="924"/>
      <c r="D7346" s="2" t="str">
        <f t="shared" si="114"/>
        <v>OK</v>
      </c>
      <c r="E7346" s="2" t="s">
        <v>78</v>
      </c>
    </row>
    <row r="7347" spans="1:5">
      <c r="A7347" s="5">
        <f t="shared" si="115"/>
        <v>7288</v>
      </c>
      <c r="B7347" s="924"/>
      <c r="D7347" s="2" t="str">
        <f t="shared" si="114"/>
        <v>OK</v>
      </c>
      <c r="E7347" s="2" t="s">
        <v>78</v>
      </c>
    </row>
    <row r="7348" spans="1:5">
      <c r="A7348" s="5">
        <f t="shared" si="115"/>
        <v>7289</v>
      </c>
      <c r="B7348" s="924"/>
      <c r="D7348" s="2" t="str">
        <f t="shared" si="114"/>
        <v>OK</v>
      </c>
      <c r="E7348" s="2" t="s">
        <v>78</v>
      </c>
    </row>
    <row r="7349" spans="1:5">
      <c r="A7349" s="5">
        <f t="shared" si="115"/>
        <v>7290</v>
      </c>
      <c r="B7349" s="924"/>
      <c r="D7349" s="2" t="str">
        <f t="shared" si="114"/>
        <v>OK</v>
      </c>
      <c r="E7349" s="2" t="s">
        <v>78</v>
      </c>
    </row>
    <row r="7350" spans="1:5">
      <c r="A7350" s="5">
        <f t="shared" si="115"/>
        <v>7291</v>
      </c>
      <c r="B7350" s="924"/>
      <c r="D7350" s="2" t="str">
        <f t="shared" si="114"/>
        <v>OK</v>
      </c>
      <c r="E7350" s="2" t="s">
        <v>78</v>
      </c>
    </row>
    <row r="7351" spans="1:5">
      <c r="A7351" s="5">
        <f t="shared" si="115"/>
        <v>7292</v>
      </c>
      <c r="B7351" s="924"/>
      <c r="D7351" s="2" t="str">
        <f t="shared" si="114"/>
        <v>OK</v>
      </c>
      <c r="E7351" s="2" t="s">
        <v>78</v>
      </c>
    </row>
    <row r="7352" spans="1:5">
      <c r="A7352" s="5">
        <f t="shared" si="115"/>
        <v>7293</v>
      </c>
      <c r="B7352" s="924"/>
      <c r="D7352" s="2" t="str">
        <f t="shared" si="114"/>
        <v>OK</v>
      </c>
      <c r="E7352" s="2" t="s">
        <v>78</v>
      </c>
    </row>
    <row r="7353" spans="1:5">
      <c r="A7353" s="5">
        <f t="shared" si="115"/>
        <v>7294</v>
      </c>
      <c r="B7353" s="924"/>
      <c r="D7353" s="2" t="str">
        <f t="shared" si="114"/>
        <v>OK</v>
      </c>
      <c r="E7353" s="2" t="s">
        <v>78</v>
      </c>
    </row>
    <row r="7354" spans="1:5">
      <c r="A7354" s="5">
        <f t="shared" si="115"/>
        <v>7295</v>
      </c>
      <c r="B7354" s="924"/>
      <c r="D7354" s="2" t="str">
        <f t="shared" si="114"/>
        <v>OK</v>
      </c>
      <c r="E7354" s="2" t="s">
        <v>78</v>
      </c>
    </row>
    <row r="7355" spans="1:5">
      <c r="A7355" s="5">
        <f t="shared" si="115"/>
        <v>7296</v>
      </c>
      <c r="B7355" s="924"/>
      <c r="D7355" s="2" t="str">
        <f t="shared" si="114"/>
        <v>OK</v>
      </c>
      <c r="E7355" s="2" t="s">
        <v>78</v>
      </c>
    </row>
    <row r="7356" spans="1:5">
      <c r="A7356" s="5">
        <f t="shared" si="115"/>
        <v>7297</v>
      </c>
      <c r="B7356" s="924"/>
      <c r="D7356" s="2" t="str">
        <f t="shared" si="114"/>
        <v>OK</v>
      </c>
      <c r="E7356" s="2" t="s">
        <v>78</v>
      </c>
    </row>
    <row r="7357" spans="1:5">
      <c r="A7357" s="5">
        <f t="shared" si="115"/>
        <v>7298</v>
      </c>
      <c r="B7357" s="924"/>
      <c r="D7357" s="2" t="str">
        <f t="shared" ref="D7357:D7420" si="116">IF(ISBLANK(B7357),"OK",IF(A7357-B7357=0,"OK","Error?"))</f>
        <v>OK</v>
      </c>
      <c r="E7357" s="2" t="s">
        <v>78</v>
      </c>
    </row>
    <row r="7358" spans="1:5">
      <c r="A7358" s="5">
        <f t="shared" si="115"/>
        <v>7299</v>
      </c>
      <c r="B7358" s="924"/>
      <c r="D7358" s="2" t="str">
        <f t="shared" si="116"/>
        <v>OK</v>
      </c>
      <c r="E7358" s="2" t="s">
        <v>78</v>
      </c>
    </row>
    <row r="7359" spans="1:5">
      <c r="A7359" s="5">
        <f t="shared" si="115"/>
        <v>7300</v>
      </c>
      <c r="B7359" s="924"/>
      <c r="D7359" s="2" t="str">
        <f t="shared" si="116"/>
        <v>OK</v>
      </c>
      <c r="E7359" s="2" t="s">
        <v>78</v>
      </c>
    </row>
    <row r="7360" spans="1:5">
      <c r="A7360" s="5">
        <f t="shared" si="115"/>
        <v>7301</v>
      </c>
      <c r="B7360" s="924"/>
      <c r="D7360" s="2" t="str">
        <f t="shared" si="116"/>
        <v>OK</v>
      </c>
      <c r="E7360" s="2" t="s">
        <v>78</v>
      </c>
    </row>
    <row r="7361" spans="1:5">
      <c r="A7361" s="5">
        <f t="shared" si="115"/>
        <v>7302</v>
      </c>
      <c r="B7361" s="924"/>
      <c r="D7361" s="2" t="str">
        <f t="shared" si="116"/>
        <v>OK</v>
      </c>
      <c r="E7361" s="2" t="s">
        <v>78</v>
      </c>
    </row>
    <row r="7362" spans="1:5">
      <c r="A7362" s="5">
        <f t="shared" si="115"/>
        <v>7303</v>
      </c>
      <c r="B7362" s="924"/>
      <c r="D7362" s="2" t="str">
        <f t="shared" si="116"/>
        <v>OK</v>
      </c>
      <c r="E7362" s="2" t="s">
        <v>78</v>
      </c>
    </row>
    <row r="7363" spans="1:5">
      <c r="A7363" s="5">
        <f t="shared" si="115"/>
        <v>7304</v>
      </c>
      <c r="B7363" s="924"/>
      <c r="D7363" s="2" t="str">
        <f t="shared" si="116"/>
        <v>OK</v>
      </c>
      <c r="E7363" s="2" t="s">
        <v>78</v>
      </c>
    </row>
    <row r="7364" spans="1:5">
      <c r="A7364" s="5">
        <f t="shared" si="115"/>
        <v>7305</v>
      </c>
      <c r="B7364" s="924"/>
      <c r="D7364" s="2" t="str">
        <f t="shared" si="116"/>
        <v>OK</v>
      </c>
      <c r="E7364" s="2" t="s">
        <v>78</v>
      </c>
    </row>
    <row r="7365" spans="1:5">
      <c r="A7365" s="5">
        <f t="shared" si="115"/>
        <v>7306</v>
      </c>
      <c r="B7365" s="924"/>
      <c r="D7365" s="2" t="str">
        <f t="shared" si="116"/>
        <v>OK</v>
      </c>
      <c r="E7365" s="2" t="s">
        <v>78</v>
      </c>
    </row>
    <row r="7366" spans="1:5">
      <c r="A7366" s="5">
        <f t="shared" si="115"/>
        <v>7307</v>
      </c>
      <c r="B7366" s="924"/>
      <c r="D7366" s="2" t="str">
        <f t="shared" si="116"/>
        <v>OK</v>
      </c>
      <c r="E7366" s="2" t="s">
        <v>78</v>
      </c>
    </row>
    <row r="7367" spans="1:5">
      <c r="A7367" s="5">
        <f t="shared" si="115"/>
        <v>7308</v>
      </c>
      <c r="B7367" s="924"/>
      <c r="D7367" s="2" t="str">
        <f t="shared" si="116"/>
        <v>OK</v>
      </c>
      <c r="E7367" s="2" t="s">
        <v>78</v>
      </c>
    </row>
    <row r="7368" spans="1:5">
      <c r="A7368" s="5">
        <f t="shared" si="115"/>
        <v>7309</v>
      </c>
      <c r="B7368" s="924"/>
      <c r="D7368" s="2" t="str">
        <f t="shared" si="116"/>
        <v>OK</v>
      </c>
      <c r="E7368" s="2" t="s">
        <v>78</v>
      </c>
    </row>
    <row r="7369" spans="1:5">
      <c r="A7369" s="5">
        <f t="shared" si="115"/>
        <v>7310</v>
      </c>
      <c r="B7369" s="924"/>
      <c r="D7369" s="2" t="str">
        <f t="shared" si="116"/>
        <v>OK</v>
      </c>
      <c r="E7369" s="2" t="s">
        <v>78</v>
      </c>
    </row>
    <row r="7370" spans="1:5">
      <c r="A7370" s="5">
        <f t="shared" si="115"/>
        <v>7311</v>
      </c>
      <c r="B7370" s="924"/>
      <c r="D7370" s="2" t="str">
        <f t="shared" si="116"/>
        <v>OK</v>
      </c>
      <c r="E7370" s="2" t="s">
        <v>78</v>
      </c>
    </row>
    <row r="7371" spans="1:5">
      <c r="A7371" s="5">
        <f t="shared" si="115"/>
        <v>7312</v>
      </c>
      <c r="B7371" s="924"/>
      <c r="D7371" s="2" t="str">
        <f t="shared" si="116"/>
        <v>OK</v>
      </c>
      <c r="E7371" s="2" t="s">
        <v>78</v>
      </c>
    </row>
    <row r="7372" spans="1:5">
      <c r="A7372" s="5">
        <f t="shared" ref="A7372:A7435" si="117">A7371+1</f>
        <v>7313</v>
      </c>
      <c r="B7372" s="924"/>
      <c r="D7372" s="2" t="str">
        <f t="shared" si="116"/>
        <v>OK</v>
      </c>
      <c r="E7372" s="2" t="s">
        <v>78</v>
      </c>
    </row>
    <row r="7373" spans="1:5">
      <c r="A7373" s="5">
        <f t="shared" si="117"/>
        <v>7314</v>
      </c>
      <c r="B7373" s="924"/>
      <c r="D7373" s="2" t="str">
        <f t="shared" si="116"/>
        <v>OK</v>
      </c>
      <c r="E7373" s="2" t="s">
        <v>78</v>
      </c>
    </row>
    <row r="7374" spans="1:5">
      <c r="A7374" s="5">
        <f t="shared" si="117"/>
        <v>7315</v>
      </c>
      <c r="B7374" s="924"/>
      <c r="D7374" s="2" t="str">
        <f t="shared" si="116"/>
        <v>OK</v>
      </c>
      <c r="E7374" s="2" t="s">
        <v>78</v>
      </c>
    </row>
    <row r="7375" spans="1:5">
      <c r="A7375" s="5">
        <f t="shared" si="117"/>
        <v>7316</v>
      </c>
      <c r="B7375" s="924"/>
      <c r="D7375" s="2" t="str">
        <f t="shared" si="116"/>
        <v>OK</v>
      </c>
      <c r="E7375" s="2" t="s">
        <v>78</v>
      </c>
    </row>
    <row r="7376" spans="1:5">
      <c r="A7376" s="5">
        <f t="shared" si="117"/>
        <v>7317</v>
      </c>
      <c r="B7376" s="924"/>
      <c r="D7376" s="2" t="str">
        <f t="shared" si="116"/>
        <v>OK</v>
      </c>
      <c r="E7376" s="2" t="s">
        <v>78</v>
      </c>
    </row>
    <row r="7377" spans="1:5">
      <c r="A7377" s="5">
        <f t="shared" si="117"/>
        <v>7318</v>
      </c>
      <c r="B7377" s="924"/>
      <c r="D7377" s="2" t="str">
        <f t="shared" si="116"/>
        <v>OK</v>
      </c>
      <c r="E7377" s="2" t="s">
        <v>78</v>
      </c>
    </row>
    <row r="7378" spans="1:5">
      <c r="A7378" s="5">
        <f t="shared" si="117"/>
        <v>7319</v>
      </c>
      <c r="B7378" s="924"/>
      <c r="D7378" s="2" t="str">
        <f t="shared" si="116"/>
        <v>OK</v>
      </c>
      <c r="E7378" s="2" t="s">
        <v>78</v>
      </c>
    </row>
    <row r="7379" spans="1:5">
      <c r="A7379" s="5">
        <f t="shared" si="117"/>
        <v>7320</v>
      </c>
      <c r="B7379" s="924"/>
      <c r="D7379" s="2" t="str">
        <f t="shared" si="116"/>
        <v>OK</v>
      </c>
      <c r="E7379" s="2" t="s">
        <v>78</v>
      </c>
    </row>
    <row r="7380" spans="1:5">
      <c r="A7380" s="5">
        <f t="shared" si="117"/>
        <v>7321</v>
      </c>
      <c r="B7380" s="924"/>
      <c r="D7380" s="2" t="str">
        <f t="shared" si="116"/>
        <v>OK</v>
      </c>
      <c r="E7380" s="2" t="s">
        <v>78</v>
      </c>
    </row>
    <row r="7381" spans="1:5">
      <c r="A7381" s="5">
        <f t="shared" si="117"/>
        <v>7322</v>
      </c>
      <c r="B7381" s="924"/>
      <c r="D7381" s="2" t="str">
        <f t="shared" si="116"/>
        <v>OK</v>
      </c>
      <c r="E7381" s="2" t="s">
        <v>78</v>
      </c>
    </row>
    <row r="7382" spans="1:5">
      <c r="A7382" s="5">
        <f t="shared" si="117"/>
        <v>7323</v>
      </c>
      <c r="B7382" s="924"/>
      <c r="D7382" s="2" t="str">
        <f t="shared" si="116"/>
        <v>OK</v>
      </c>
      <c r="E7382" s="2" t="s">
        <v>78</v>
      </c>
    </row>
    <row r="7383" spans="1:5">
      <c r="A7383" s="5">
        <f t="shared" si="117"/>
        <v>7324</v>
      </c>
      <c r="B7383" s="924"/>
      <c r="D7383" s="2" t="str">
        <f t="shared" si="116"/>
        <v>OK</v>
      </c>
      <c r="E7383" s="2" t="s">
        <v>78</v>
      </c>
    </row>
    <row r="7384" spans="1:5">
      <c r="A7384" s="5">
        <f t="shared" si="117"/>
        <v>7325</v>
      </c>
      <c r="B7384" s="924"/>
      <c r="D7384" s="2" t="str">
        <f t="shared" si="116"/>
        <v>OK</v>
      </c>
      <c r="E7384" s="2" t="s">
        <v>78</v>
      </c>
    </row>
    <row r="7385" spans="1:5">
      <c r="A7385" s="5">
        <f t="shared" si="117"/>
        <v>7326</v>
      </c>
      <c r="B7385" s="924"/>
      <c r="D7385" s="2" t="str">
        <f t="shared" si="116"/>
        <v>OK</v>
      </c>
      <c r="E7385" s="2" t="s">
        <v>78</v>
      </c>
    </row>
    <row r="7386" spans="1:5">
      <c r="A7386" s="5">
        <f t="shared" si="117"/>
        <v>7327</v>
      </c>
      <c r="B7386" s="924"/>
      <c r="D7386" s="2" t="str">
        <f t="shared" si="116"/>
        <v>OK</v>
      </c>
      <c r="E7386" s="2" t="s">
        <v>78</v>
      </c>
    </row>
    <row r="7387" spans="1:5">
      <c r="A7387" s="5">
        <f t="shared" si="117"/>
        <v>7328</v>
      </c>
      <c r="B7387" s="924"/>
      <c r="D7387" s="2" t="str">
        <f t="shared" si="116"/>
        <v>OK</v>
      </c>
      <c r="E7387" s="2" t="s">
        <v>78</v>
      </c>
    </row>
    <row r="7388" spans="1:5">
      <c r="A7388" s="5">
        <f t="shared" si="117"/>
        <v>7329</v>
      </c>
      <c r="B7388" s="924"/>
      <c r="D7388" s="2" t="str">
        <f t="shared" si="116"/>
        <v>OK</v>
      </c>
      <c r="E7388" s="2" t="s">
        <v>78</v>
      </c>
    </row>
    <row r="7389" spans="1:5">
      <c r="A7389" s="5">
        <f t="shared" si="117"/>
        <v>7330</v>
      </c>
      <c r="B7389" s="924"/>
      <c r="D7389" s="2" t="str">
        <f t="shared" si="116"/>
        <v>OK</v>
      </c>
      <c r="E7389" s="2" t="s">
        <v>78</v>
      </c>
    </row>
    <row r="7390" spans="1:5">
      <c r="A7390" s="5">
        <f t="shared" si="117"/>
        <v>7331</v>
      </c>
      <c r="B7390" s="924"/>
      <c r="D7390" s="2" t="str">
        <f t="shared" si="116"/>
        <v>OK</v>
      </c>
      <c r="E7390" s="2" t="s">
        <v>78</v>
      </c>
    </row>
    <row r="7391" spans="1:5">
      <c r="A7391" s="5">
        <f t="shared" si="117"/>
        <v>7332</v>
      </c>
      <c r="B7391" s="924"/>
      <c r="D7391" s="2" t="str">
        <f t="shared" si="116"/>
        <v>OK</v>
      </c>
      <c r="E7391" s="2" t="s">
        <v>78</v>
      </c>
    </row>
    <row r="7392" spans="1:5">
      <c r="A7392" s="5">
        <f t="shared" si="117"/>
        <v>7333</v>
      </c>
      <c r="B7392" s="924"/>
      <c r="D7392" s="2" t="str">
        <f t="shared" si="116"/>
        <v>OK</v>
      </c>
      <c r="E7392" s="2" t="s">
        <v>78</v>
      </c>
    </row>
    <row r="7393" spans="1:5">
      <c r="A7393" s="5">
        <f t="shared" si="117"/>
        <v>7334</v>
      </c>
      <c r="B7393" s="924"/>
      <c r="D7393" s="2" t="str">
        <f t="shared" si="116"/>
        <v>OK</v>
      </c>
      <c r="E7393" s="2" t="s">
        <v>78</v>
      </c>
    </row>
    <row r="7394" spans="1:5">
      <c r="A7394" s="5">
        <f t="shared" si="117"/>
        <v>7335</v>
      </c>
      <c r="B7394" s="924"/>
      <c r="D7394" s="2" t="str">
        <f t="shared" si="116"/>
        <v>OK</v>
      </c>
      <c r="E7394" s="2" t="s">
        <v>78</v>
      </c>
    </row>
    <row r="7395" spans="1:5">
      <c r="A7395" s="5">
        <f t="shared" si="117"/>
        <v>7336</v>
      </c>
      <c r="B7395" s="924"/>
      <c r="D7395" s="2" t="str">
        <f t="shared" si="116"/>
        <v>OK</v>
      </c>
      <c r="E7395" s="2" t="s">
        <v>78</v>
      </c>
    </row>
    <row r="7396" spans="1:5">
      <c r="A7396" s="5">
        <f t="shared" si="117"/>
        <v>7337</v>
      </c>
      <c r="B7396" s="924"/>
      <c r="D7396" s="2" t="str">
        <f t="shared" si="116"/>
        <v>OK</v>
      </c>
      <c r="E7396" s="2" t="s">
        <v>78</v>
      </c>
    </row>
    <row r="7397" spans="1:5">
      <c r="A7397" s="5">
        <f t="shared" si="117"/>
        <v>7338</v>
      </c>
      <c r="B7397" s="924"/>
      <c r="D7397" s="2" t="str">
        <f t="shared" si="116"/>
        <v>OK</v>
      </c>
      <c r="E7397" s="2" t="s">
        <v>78</v>
      </c>
    </row>
    <row r="7398" spans="1:5">
      <c r="A7398" s="5">
        <f t="shared" si="117"/>
        <v>7339</v>
      </c>
      <c r="B7398" s="924"/>
      <c r="D7398" s="2" t="str">
        <f t="shared" si="116"/>
        <v>OK</v>
      </c>
      <c r="E7398" s="2" t="s">
        <v>78</v>
      </c>
    </row>
    <row r="7399" spans="1:5">
      <c r="A7399" s="5">
        <f t="shared" si="117"/>
        <v>7340</v>
      </c>
      <c r="B7399" s="924"/>
      <c r="D7399" s="2" t="str">
        <f t="shared" si="116"/>
        <v>OK</v>
      </c>
      <c r="E7399" s="2" t="s">
        <v>78</v>
      </c>
    </row>
    <row r="7400" spans="1:5">
      <c r="A7400" s="5">
        <f t="shared" si="117"/>
        <v>7341</v>
      </c>
      <c r="B7400" s="924"/>
      <c r="D7400" s="2" t="str">
        <f t="shared" si="116"/>
        <v>OK</v>
      </c>
      <c r="E7400" s="2" t="s">
        <v>78</v>
      </c>
    </row>
    <row r="7401" spans="1:5">
      <c r="A7401" s="5">
        <f t="shared" si="117"/>
        <v>7342</v>
      </c>
      <c r="B7401" s="924"/>
      <c r="D7401" s="2" t="str">
        <f t="shared" si="116"/>
        <v>OK</v>
      </c>
      <c r="E7401" s="2" t="s">
        <v>78</v>
      </c>
    </row>
    <row r="7402" spans="1:5">
      <c r="A7402" s="5">
        <f t="shared" si="117"/>
        <v>7343</v>
      </c>
      <c r="B7402" s="924"/>
      <c r="D7402" s="2" t="str">
        <f t="shared" si="116"/>
        <v>OK</v>
      </c>
      <c r="E7402" s="2" t="s">
        <v>78</v>
      </c>
    </row>
    <row r="7403" spans="1:5">
      <c r="A7403" s="5">
        <f t="shared" si="117"/>
        <v>7344</v>
      </c>
      <c r="B7403" s="924"/>
      <c r="D7403" s="2" t="str">
        <f t="shared" si="116"/>
        <v>OK</v>
      </c>
      <c r="E7403" s="2" t="s">
        <v>78</v>
      </c>
    </row>
    <row r="7404" spans="1:5">
      <c r="A7404" s="5">
        <f t="shared" si="117"/>
        <v>7345</v>
      </c>
      <c r="B7404" s="924"/>
      <c r="D7404" s="2" t="str">
        <f t="shared" si="116"/>
        <v>OK</v>
      </c>
      <c r="E7404" s="2" t="s">
        <v>78</v>
      </c>
    </row>
    <row r="7405" spans="1:5">
      <c r="A7405" s="5">
        <f t="shared" si="117"/>
        <v>7346</v>
      </c>
      <c r="B7405" s="924"/>
      <c r="D7405" s="2" t="str">
        <f t="shared" si="116"/>
        <v>OK</v>
      </c>
      <c r="E7405" s="2" t="s">
        <v>78</v>
      </c>
    </row>
    <row r="7406" spans="1:5">
      <c r="A7406" s="5">
        <f t="shared" si="117"/>
        <v>7347</v>
      </c>
      <c r="B7406" s="924"/>
      <c r="D7406" s="2" t="str">
        <f t="shared" si="116"/>
        <v>OK</v>
      </c>
      <c r="E7406" s="2" t="s">
        <v>78</v>
      </c>
    </row>
    <row r="7407" spans="1:5">
      <c r="A7407" s="5">
        <f t="shared" si="117"/>
        <v>7348</v>
      </c>
      <c r="B7407" s="924"/>
      <c r="D7407" s="2" t="str">
        <f t="shared" si="116"/>
        <v>OK</v>
      </c>
      <c r="E7407" s="2" t="s">
        <v>78</v>
      </c>
    </row>
    <row r="7408" spans="1:5">
      <c r="A7408" s="5">
        <f t="shared" si="117"/>
        <v>7349</v>
      </c>
      <c r="B7408" s="924"/>
      <c r="D7408" s="2" t="str">
        <f t="shared" si="116"/>
        <v>OK</v>
      </c>
      <c r="E7408" s="2" t="s">
        <v>78</v>
      </c>
    </row>
    <row r="7409" spans="1:5">
      <c r="A7409" s="5">
        <f t="shared" si="117"/>
        <v>7350</v>
      </c>
      <c r="B7409" s="924"/>
      <c r="D7409" s="2" t="str">
        <f t="shared" si="116"/>
        <v>OK</v>
      </c>
      <c r="E7409" s="2" t="s">
        <v>78</v>
      </c>
    </row>
    <row r="7410" spans="1:5">
      <c r="A7410" s="5">
        <f t="shared" si="117"/>
        <v>7351</v>
      </c>
      <c r="B7410" s="924"/>
      <c r="D7410" s="2" t="str">
        <f t="shared" si="116"/>
        <v>OK</v>
      </c>
      <c r="E7410" s="2" t="s">
        <v>78</v>
      </c>
    </row>
    <row r="7411" spans="1:5">
      <c r="A7411" s="5">
        <f t="shared" si="117"/>
        <v>7352</v>
      </c>
      <c r="B7411" s="924"/>
      <c r="D7411" s="2" t="str">
        <f t="shared" si="116"/>
        <v>OK</v>
      </c>
      <c r="E7411" s="2" t="s">
        <v>78</v>
      </c>
    </row>
    <row r="7412" spans="1:5">
      <c r="A7412" s="5">
        <f t="shared" si="117"/>
        <v>7353</v>
      </c>
      <c r="B7412" s="924"/>
      <c r="D7412" s="2" t="str">
        <f t="shared" si="116"/>
        <v>OK</v>
      </c>
      <c r="E7412" s="2" t="s">
        <v>78</v>
      </c>
    </row>
    <row r="7413" spans="1:5">
      <c r="A7413" s="5">
        <f t="shared" si="117"/>
        <v>7354</v>
      </c>
      <c r="B7413" s="924"/>
      <c r="D7413" s="2" t="str">
        <f t="shared" si="116"/>
        <v>OK</v>
      </c>
      <c r="E7413" s="2" t="s">
        <v>78</v>
      </c>
    </row>
    <row r="7414" spans="1:5">
      <c r="A7414" s="5">
        <f t="shared" si="117"/>
        <v>7355</v>
      </c>
      <c r="B7414" s="924"/>
      <c r="D7414" s="2" t="str">
        <f t="shared" si="116"/>
        <v>OK</v>
      </c>
      <c r="E7414" s="2" t="s">
        <v>78</v>
      </c>
    </row>
    <row r="7415" spans="1:5">
      <c r="A7415" s="5">
        <f t="shared" si="117"/>
        <v>7356</v>
      </c>
      <c r="B7415" s="924"/>
      <c r="D7415" s="2" t="str">
        <f t="shared" si="116"/>
        <v>OK</v>
      </c>
      <c r="E7415" s="2" t="s">
        <v>78</v>
      </c>
    </row>
    <row r="7416" spans="1:5">
      <c r="A7416" s="5">
        <f t="shared" si="117"/>
        <v>7357</v>
      </c>
      <c r="B7416" s="924"/>
      <c r="D7416" s="2" t="str">
        <f t="shared" si="116"/>
        <v>OK</v>
      </c>
      <c r="E7416" s="2" t="s">
        <v>78</v>
      </c>
    </row>
    <row r="7417" spans="1:5">
      <c r="A7417" s="5">
        <f t="shared" si="117"/>
        <v>7358</v>
      </c>
      <c r="B7417" s="924"/>
      <c r="D7417" s="2" t="str">
        <f t="shared" si="116"/>
        <v>OK</v>
      </c>
      <c r="E7417" s="2" t="s">
        <v>78</v>
      </c>
    </row>
    <row r="7418" spans="1:5">
      <c r="A7418" s="5">
        <f t="shared" si="117"/>
        <v>7359</v>
      </c>
      <c r="B7418" s="924"/>
      <c r="D7418" s="2" t="str">
        <f t="shared" si="116"/>
        <v>OK</v>
      </c>
      <c r="E7418" s="2" t="s">
        <v>78</v>
      </c>
    </row>
    <row r="7419" spans="1:5">
      <c r="A7419" s="5">
        <f t="shared" si="117"/>
        <v>7360</v>
      </c>
      <c r="B7419" s="924"/>
      <c r="D7419" s="2" t="str">
        <f t="shared" si="116"/>
        <v>OK</v>
      </c>
      <c r="E7419" s="2" t="s">
        <v>78</v>
      </c>
    </row>
    <row r="7420" spans="1:5">
      <c r="A7420" s="5">
        <f t="shared" si="117"/>
        <v>7361</v>
      </c>
      <c r="B7420" s="924"/>
      <c r="D7420" s="2" t="str">
        <f t="shared" si="116"/>
        <v>OK</v>
      </c>
      <c r="E7420" s="2" t="s">
        <v>78</v>
      </c>
    </row>
    <row r="7421" spans="1:5">
      <c r="A7421" s="5">
        <f t="shared" si="117"/>
        <v>7362</v>
      </c>
      <c r="B7421" s="924"/>
      <c r="D7421" s="2" t="str">
        <f t="shared" ref="D7421:D7484" si="118">IF(ISBLANK(B7421),"OK",IF(A7421-B7421=0,"OK","Error?"))</f>
        <v>OK</v>
      </c>
      <c r="E7421" s="2" t="s">
        <v>78</v>
      </c>
    </row>
    <row r="7422" spans="1:5">
      <c r="A7422" s="5">
        <f t="shared" si="117"/>
        <v>7363</v>
      </c>
      <c r="B7422" s="924"/>
      <c r="D7422" s="2" t="str">
        <f t="shared" si="118"/>
        <v>OK</v>
      </c>
      <c r="E7422" s="2" t="s">
        <v>78</v>
      </c>
    </row>
    <row r="7423" spans="1:5">
      <c r="A7423" s="5">
        <f t="shared" si="117"/>
        <v>7364</v>
      </c>
      <c r="B7423" s="924"/>
      <c r="D7423" s="2" t="str">
        <f t="shared" si="118"/>
        <v>OK</v>
      </c>
      <c r="E7423" s="2" t="s">
        <v>78</v>
      </c>
    </row>
    <row r="7424" spans="1:5">
      <c r="A7424" s="5">
        <f t="shared" si="117"/>
        <v>7365</v>
      </c>
      <c r="B7424" s="924"/>
      <c r="D7424" s="2" t="str">
        <f t="shared" si="118"/>
        <v>OK</v>
      </c>
      <c r="E7424" s="2" t="s">
        <v>78</v>
      </c>
    </row>
    <row r="7425" spans="1:5">
      <c r="A7425" s="5">
        <f t="shared" si="117"/>
        <v>7366</v>
      </c>
      <c r="B7425" s="924"/>
      <c r="D7425" s="2" t="str">
        <f t="shared" si="118"/>
        <v>OK</v>
      </c>
      <c r="E7425" s="2" t="s">
        <v>78</v>
      </c>
    </row>
    <row r="7426" spans="1:5">
      <c r="A7426" s="5">
        <f t="shared" si="117"/>
        <v>7367</v>
      </c>
      <c r="B7426" s="924"/>
      <c r="D7426" s="2" t="str">
        <f t="shared" si="118"/>
        <v>OK</v>
      </c>
      <c r="E7426" s="2" t="s">
        <v>78</v>
      </c>
    </row>
    <row r="7427" spans="1:5">
      <c r="A7427" s="5">
        <f t="shared" si="117"/>
        <v>7368</v>
      </c>
      <c r="B7427" s="924"/>
      <c r="D7427" s="2" t="str">
        <f t="shared" si="118"/>
        <v>OK</v>
      </c>
      <c r="E7427" s="2" t="s">
        <v>78</v>
      </c>
    </row>
    <row r="7428" spans="1:5">
      <c r="A7428" s="5">
        <f t="shared" si="117"/>
        <v>7369</v>
      </c>
      <c r="B7428" s="924"/>
      <c r="D7428" s="2" t="str">
        <f t="shared" si="118"/>
        <v>OK</v>
      </c>
      <c r="E7428" s="2" t="s">
        <v>78</v>
      </c>
    </row>
    <row r="7429" spans="1:5">
      <c r="A7429" s="5">
        <f t="shared" si="117"/>
        <v>7370</v>
      </c>
      <c r="B7429" s="924"/>
      <c r="D7429" s="2" t="str">
        <f t="shared" si="118"/>
        <v>OK</v>
      </c>
      <c r="E7429" s="2" t="s">
        <v>78</v>
      </c>
    </row>
    <row r="7430" spans="1:5">
      <c r="A7430" s="5">
        <f t="shared" si="117"/>
        <v>7371</v>
      </c>
      <c r="B7430" s="924"/>
      <c r="D7430" s="2" t="str">
        <f t="shared" si="118"/>
        <v>OK</v>
      </c>
      <c r="E7430" s="2" t="s">
        <v>78</v>
      </c>
    </row>
    <row r="7431" spans="1:5">
      <c r="A7431" s="5">
        <f t="shared" si="117"/>
        <v>7372</v>
      </c>
      <c r="B7431" s="924"/>
      <c r="D7431" s="2" t="str">
        <f t="shared" si="118"/>
        <v>OK</v>
      </c>
      <c r="E7431" s="2" t="s">
        <v>78</v>
      </c>
    </row>
    <row r="7432" spans="1:5">
      <c r="A7432" s="5">
        <f t="shared" si="117"/>
        <v>7373</v>
      </c>
      <c r="B7432" s="924"/>
      <c r="D7432" s="2" t="str">
        <f t="shared" si="118"/>
        <v>OK</v>
      </c>
      <c r="E7432" s="2" t="s">
        <v>78</v>
      </c>
    </row>
    <row r="7433" spans="1:5">
      <c r="A7433" s="5">
        <f t="shared" si="117"/>
        <v>7374</v>
      </c>
      <c r="B7433" s="924"/>
      <c r="D7433" s="2" t="str">
        <f t="shared" si="118"/>
        <v>OK</v>
      </c>
      <c r="E7433" s="2" t="s">
        <v>78</v>
      </c>
    </row>
    <row r="7434" spans="1:5">
      <c r="A7434" s="5">
        <f t="shared" si="117"/>
        <v>7375</v>
      </c>
      <c r="B7434" s="924"/>
      <c r="D7434" s="2" t="str">
        <f t="shared" si="118"/>
        <v>OK</v>
      </c>
      <c r="E7434" s="2" t="s">
        <v>78</v>
      </c>
    </row>
    <row r="7435" spans="1:5">
      <c r="A7435" s="5">
        <f t="shared" si="117"/>
        <v>7376</v>
      </c>
      <c r="B7435" s="924"/>
      <c r="D7435" s="2" t="str">
        <f t="shared" si="118"/>
        <v>OK</v>
      </c>
      <c r="E7435" s="2" t="s">
        <v>78</v>
      </c>
    </row>
    <row r="7436" spans="1:5">
      <c r="A7436" s="5">
        <f t="shared" ref="A7436:A7499" si="119">A7435+1</f>
        <v>7377</v>
      </c>
      <c r="B7436" s="924"/>
      <c r="D7436" s="2" t="str">
        <f t="shared" si="118"/>
        <v>OK</v>
      </c>
      <c r="E7436" s="2" t="s">
        <v>78</v>
      </c>
    </row>
    <row r="7437" spans="1:5">
      <c r="A7437" s="5">
        <f t="shared" si="119"/>
        <v>7378</v>
      </c>
      <c r="B7437" s="924"/>
      <c r="D7437" s="2" t="str">
        <f t="shared" si="118"/>
        <v>OK</v>
      </c>
      <c r="E7437" s="2" t="s">
        <v>78</v>
      </c>
    </row>
    <row r="7438" spans="1:5">
      <c r="A7438" s="5">
        <f t="shared" si="119"/>
        <v>7379</v>
      </c>
      <c r="B7438" s="924"/>
      <c r="D7438" s="2" t="str">
        <f t="shared" si="118"/>
        <v>OK</v>
      </c>
      <c r="E7438" s="2" t="s">
        <v>78</v>
      </c>
    </row>
    <row r="7439" spans="1:5">
      <c r="A7439" s="5">
        <f t="shared" si="119"/>
        <v>7380</v>
      </c>
      <c r="B7439" s="924"/>
      <c r="D7439" s="2" t="str">
        <f t="shared" si="118"/>
        <v>OK</v>
      </c>
      <c r="E7439" s="2" t="s">
        <v>78</v>
      </c>
    </row>
    <row r="7440" spans="1:5">
      <c r="A7440" s="5">
        <f t="shared" si="119"/>
        <v>7381</v>
      </c>
      <c r="B7440" s="924"/>
      <c r="D7440" s="2" t="str">
        <f t="shared" si="118"/>
        <v>OK</v>
      </c>
      <c r="E7440" s="2" t="s">
        <v>78</v>
      </c>
    </row>
    <row r="7441" spans="1:5">
      <c r="A7441" s="5">
        <f t="shared" si="119"/>
        <v>7382</v>
      </c>
      <c r="B7441" s="924"/>
      <c r="D7441" s="2" t="str">
        <f t="shared" si="118"/>
        <v>OK</v>
      </c>
      <c r="E7441" s="2" t="s">
        <v>78</v>
      </c>
    </row>
    <row r="7442" spans="1:5">
      <c r="A7442" s="5">
        <f t="shared" si="119"/>
        <v>7383</v>
      </c>
      <c r="B7442" s="924"/>
      <c r="D7442" s="2" t="str">
        <f t="shared" si="118"/>
        <v>OK</v>
      </c>
      <c r="E7442" s="2" t="s">
        <v>78</v>
      </c>
    </row>
    <row r="7443" spans="1:5">
      <c r="A7443" s="5">
        <f t="shared" si="119"/>
        <v>7384</v>
      </c>
      <c r="B7443" s="924"/>
      <c r="D7443" s="2" t="str">
        <f t="shared" si="118"/>
        <v>OK</v>
      </c>
      <c r="E7443" s="2" t="s">
        <v>78</v>
      </c>
    </row>
    <row r="7444" spans="1:5">
      <c r="A7444" s="5">
        <f t="shared" si="119"/>
        <v>7385</v>
      </c>
      <c r="B7444" s="924"/>
      <c r="D7444" s="2" t="str">
        <f t="shared" si="118"/>
        <v>OK</v>
      </c>
      <c r="E7444" s="2" t="s">
        <v>78</v>
      </c>
    </row>
    <row r="7445" spans="1:5">
      <c r="A7445" s="5">
        <f t="shared" si="119"/>
        <v>7386</v>
      </c>
      <c r="B7445" s="924"/>
      <c r="D7445" s="2" t="str">
        <f t="shared" si="118"/>
        <v>OK</v>
      </c>
      <c r="E7445" s="2" t="s">
        <v>78</v>
      </c>
    </row>
    <row r="7446" spans="1:5">
      <c r="A7446" s="5">
        <f t="shared" si="119"/>
        <v>7387</v>
      </c>
      <c r="B7446" s="924"/>
      <c r="D7446" s="2" t="str">
        <f t="shared" si="118"/>
        <v>OK</v>
      </c>
      <c r="E7446" s="2" t="s">
        <v>78</v>
      </c>
    </row>
    <row r="7447" spans="1:5">
      <c r="A7447" s="5">
        <f t="shared" si="119"/>
        <v>7388</v>
      </c>
      <c r="B7447" s="924"/>
      <c r="D7447" s="2" t="str">
        <f t="shared" si="118"/>
        <v>OK</v>
      </c>
      <c r="E7447" s="2" t="s">
        <v>78</v>
      </c>
    </row>
    <row r="7448" spans="1:5">
      <c r="A7448" s="5">
        <f t="shared" si="119"/>
        <v>7389</v>
      </c>
      <c r="B7448" s="924"/>
      <c r="D7448" s="2" t="str">
        <f t="shared" si="118"/>
        <v>OK</v>
      </c>
      <c r="E7448" s="2" t="s">
        <v>78</v>
      </c>
    </row>
    <row r="7449" spans="1:5">
      <c r="A7449" s="5">
        <f t="shared" si="119"/>
        <v>7390</v>
      </c>
      <c r="B7449" s="924"/>
      <c r="D7449" s="2" t="str">
        <f t="shared" si="118"/>
        <v>OK</v>
      </c>
      <c r="E7449" s="2" t="s">
        <v>78</v>
      </c>
    </row>
    <row r="7450" spans="1:5">
      <c r="A7450" s="5">
        <f t="shared" si="119"/>
        <v>7391</v>
      </c>
      <c r="B7450" s="924"/>
      <c r="D7450" s="2" t="str">
        <f t="shared" si="118"/>
        <v>OK</v>
      </c>
      <c r="E7450" s="2" t="s">
        <v>78</v>
      </c>
    </row>
    <row r="7451" spans="1:5">
      <c r="A7451" s="5">
        <f t="shared" si="119"/>
        <v>7392</v>
      </c>
      <c r="B7451" s="924"/>
      <c r="D7451" s="2" t="str">
        <f t="shared" si="118"/>
        <v>OK</v>
      </c>
      <c r="E7451" s="2" t="s">
        <v>78</v>
      </c>
    </row>
    <row r="7452" spans="1:5">
      <c r="A7452" s="5">
        <f t="shared" si="119"/>
        <v>7393</v>
      </c>
      <c r="B7452" s="924"/>
      <c r="D7452" s="2" t="str">
        <f t="shared" si="118"/>
        <v>OK</v>
      </c>
      <c r="E7452" s="2" t="s">
        <v>78</v>
      </c>
    </row>
    <row r="7453" spans="1:5">
      <c r="A7453" s="5">
        <f t="shared" si="119"/>
        <v>7394</v>
      </c>
      <c r="B7453" s="924"/>
      <c r="D7453" s="2" t="str">
        <f t="shared" si="118"/>
        <v>OK</v>
      </c>
      <c r="E7453" s="2" t="s">
        <v>78</v>
      </c>
    </row>
    <row r="7454" spans="1:5">
      <c r="A7454" s="5">
        <f t="shared" si="119"/>
        <v>7395</v>
      </c>
      <c r="B7454" s="924"/>
      <c r="D7454" s="2" t="str">
        <f t="shared" si="118"/>
        <v>OK</v>
      </c>
      <c r="E7454" s="2" t="s">
        <v>78</v>
      </c>
    </row>
    <row r="7455" spans="1:5">
      <c r="A7455" s="5">
        <f t="shared" si="119"/>
        <v>7396</v>
      </c>
      <c r="B7455" s="924"/>
      <c r="D7455" s="2" t="str">
        <f t="shared" si="118"/>
        <v>OK</v>
      </c>
      <c r="E7455" s="2" t="s">
        <v>78</v>
      </c>
    </row>
    <row r="7456" spans="1:5">
      <c r="A7456" s="5">
        <f t="shared" si="119"/>
        <v>7397</v>
      </c>
      <c r="B7456" s="924"/>
      <c r="D7456" s="2" t="str">
        <f t="shared" si="118"/>
        <v>OK</v>
      </c>
      <c r="E7456" s="2" t="s">
        <v>78</v>
      </c>
    </row>
    <row r="7457" spans="1:5">
      <c r="A7457" s="5">
        <f t="shared" si="119"/>
        <v>7398</v>
      </c>
      <c r="B7457" s="924"/>
      <c r="D7457" s="2" t="str">
        <f t="shared" si="118"/>
        <v>OK</v>
      </c>
      <c r="E7457" s="2" t="s">
        <v>78</v>
      </c>
    </row>
    <row r="7458" spans="1:5">
      <c r="A7458" s="5">
        <f t="shared" si="119"/>
        <v>7399</v>
      </c>
      <c r="B7458" s="924"/>
      <c r="D7458" s="2" t="str">
        <f t="shared" si="118"/>
        <v>OK</v>
      </c>
      <c r="E7458" s="2" t="s">
        <v>78</v>
      </c>
    </row>
    <row r="7459" spans="1:5">
      <c r="A7459" s="5">
        <f t="shared" si="119"/>
        <v>7400</v>
      </c>
      <c r="B7459" s="924"/>
      <c r="D7459" s="2" t="str">
        <f t="shared" si="118"/>
        <v>OK</v>
      </c>
      <c r="E7459" s="2" t="s">
        <v>78</v>
      </c>
    </row>
    <row r="7460" spans="1:5">
      <c r="A7460" s="5">
        <f t="shared" si="119"/>
        <v>7401</v>
      </c>
      <c r="B7460" s="924"/>
      <c r="D7460" s="2" t="str">
        <f t="shared" si="118"/>
        <v>OK</v>
      </c>
      <c r="E7460" s="2" t="s">
        <v>78</v>
      </c>
    </row>
    <row r="7461" spans="1:5">
      <c r="A7461" s="5">
        <f t="shared" si="119"/>
        <v>7402</v>
      </c>
      <c r="B7461" s="924"/>
      <c r="D7461" s="2" t="str">
        <f t="shared" si="118"/>
        <v>OK</v>
      </c>
      <c r="E7461" s="2" t="s">
        <v>78</v>
      </c>
    </row>
    <row r="7462" spans="1:5">
      <c r="A7462" s="5">
        <f t="shared" si="119"/>
        <v>7403</v>
      </c>
      <c r="B7462" s="924"/>
      <c r="D7462" s="2" t="str">
        <f t="shared" si="118"/>
        <v>OK</v>
      </c>
      <c r="E7462" s="2" t="s">
        <v>78</v>
      </c>
    </row>
    <row r="7463" spans="1:5">
      <c r="A7463" s="5">
        <f t="shared" si="119"/>
        <v>7404</v>
      </c>
      <c r="B7463" s="924"/>
      <c r="D7463" s="2" t="str">
        <f t="shared" si="118"/>
        <v>OK</v>
      </c>
      <c r="E7463" s="2" t="s">
        <v>78</v>
      </c>
    </row>
    <row r="7464" spans="1:5">
      <c r="A7464" s="5">
        <f t="shared" si="119"/>
        <v>7405</v>
      </c>
      <c r="B7464" s="924"/>
      <c r="D7464" s="2" t="str">
        <f t="shared" si="118"/>
        <v>OK</v>
      </c>
      <c r="E7464" s="2" t="s">
        <v>78</v>
      </c>
    </row>
    <row r="7465" spans="1:5">
      <c r="A7465" s="5">
        <f t="shared" si="119"/>
        <v>7406</v>
      </c>
      <c r="B7465" s="924"/>
      <c r="D7465" s="2" t="str">
        <f t="shared" si="118"/>
        <v>OK</v>
      </c>
      <c r="E7465" s="2" t="s">
        <v>78</v>
      </c>
    </row>
    <row r="7466" spans="1:5">
      <c r="A7466" s="5">
        <f t="shared" si="119"/>
        <v>7407</v>
      </c>
      <c r="B7466" s="924"/>
      <c r="D7466" s="2" t="str">
        <f t="shared" si="118"/>
        <v>OK</v>
      </c>
      <c r="E7466" s="2" t="s">
        <v>78</v>
      </c>
    </row>
    <row r="7467" spans="1:5">
      <c r="A7467" s="5">
        <f t="shared" si="119"/>
        <v>7408</v>
      </c>
      <c r="B7467" s="924"/>
      <c r="D7467" s="2" t="str">
        <f t="shared" si="118"/>
        <v>OK</v>
      </c>
      <c r="E7467" s="2" t="s">
        <v>78</v>
      </c>
    </row>
    <row r="7468" spans="1:5">
      <c r="A7468" s="5">
        <f t="shared" si="119"/>
        <v>7409</v>
      </c>
      <c r="B7468" s="924"/>
      <c r="D7468" s="2" t="str">
        <f t="shared" si="118"/>
        <v>OK</v>
      </c>
      <c r="E7468" s="2" t="s">
        <v>78</v>
      </c>
    </row>
    <row r="7469" spans="1:5">
      <c r="A7469" s="5">
        <f t="shared" si="119"/>
        <v>7410</v>
      </c>
      <c r="B7469" s="924"/>
      <c r="D7469" s="2" t="str">
        <f t="shared" si="118"/>
        <v>OK</v>
      </c>
      <c r="E7469" s="2" t="s">
        <v>78</v>
      </c>
    </row>
    <row r="7470" spans="1:5">
      <c r="A7470" s="5">
        <f t="shared" si="119"/>
        <v>7411</v>
      </c>
      <c r="B7470" s="924"/>
      <c r="D7470" s="2" t="str">
        <f t="shared" si="118"/>
        <v>OK</v>
      </c>
      <c r="E7470" s="2" t="s">
        <v>78</v>
      </c>
    </row>
    <row r="7471" spans="1:5">
      <c r="A7471" s="5">
        <f t="shared" si="119"/>
        <v>7412</v>
      </c>
      <c r="B7471" s="924"/>
      <c r="D7471" s="2" t="str">
        <f t="shared" si="118"/>
        <v>OK</v>
      </c>
      <c r="E7471" s="2" t="s">
        <v>78</v>
      </c>
    </row>
    <row r="7472" spans="1:5">
      <c r="A7472" s="5">
        <f t="shared" si="119"/>
        <v>7413</v>
      </c>
      <c r="B7472" s="924"/>
      <c r="D7472" s="2" t="str">
        <f t="shared" si="118"/>
        <v>OK</v>
      </c>
      <c r="E7472" s="2" t="s">
        <v>78</v>
      </c>
    </row>
    <row r="7473" spans="1:5">
      <c r="A7473" s="5">
        <f t="shared" si="119"/>
        <v>7414</v>
      </c>
      <c r="B7473" s="924"/>
      <c r="D7473" s="2" t="str">
        <f t="shared" si="118"/>
        <v>OK</v>
      </c>
      <c r="E7473" s="2" t="s">
        <v>78</v>
      </c>
    </row>
    <row r="7474" spans="1:5">
      <c r="A7474" s="5">
        <f t="shared" si="119"/>
        <v>7415</v>
      </c>
      <c r="B7474" s="924"/>
      <c r="D7474" s="2" t="str">
        <f t="shared" si="118"/>
        <v>OK</v>
      </c>
      <c r="E7474" s="2" t="s">
        <v>78</v>
      </c>
    </row>
    <row r="7475" spans="1:5">
      <c r="A7475" s="5">
        <f t="shared" si="119"/>
        <v>7416</v>
      </c>
      <c r="B7475" s="924"/>
      <c r="D7475" s="2" t="str">
        <f t="shared" si="118"/>
        <v>OK</v>
      </c>
      <c r="E7475" s="2" t="s">
        <v>78</v>
      </c>
    </row>
    <row r="7476" spans="1:5">
      <c r="A7476" s="5">
        <f t="shared" si="119"/>
        <v>7417</v>
      </c>
      <c r="B7476" s="924"/>
      <c r="D7476" s="2" t="str">
        <f t="shared" si="118"/>
        <v>OK</v>
      </c>
      <c r="E7476" s="2" t="s">
        <v>78</v>
      </c>
    </row>
    <row r="7477" spans="1:5">
      <c r="A7477" s="5">
        <f t="shared" si="119"/>
        <v>7418</v>
      </c>
      <c r="B7477" s="924"/>
      <c r="D7477" s="2" t="str">
        <f t="shared" si="118"/>
        <v>OK</v>
      </c>
      <c r="E7477" s="2" t="s">
        <v>78</v>
      </c>
    </row>
    <row r="7478" spans="1:5">
      <c r="A7478" s="5">
        <f t="shared" si="119"/>
        <v>7419</v>
      </c>
      <c r="B7478" s="924"/>
      <c r="D7478" s="2" t="str">
        <f t="shared" si="118"/>
        <v>OK</v>
      </c>
      <c r="E7478" s="2" t="s">
        <v>78</v>
      </c>
    </row>
    <row r="7479" spans="1:5">
      <c r="A7479" s="5">
        <f t="shared" si="119"/>
        <v>7420</v>
      </c>
      <c r="B7479" s="924"/>
      <c r="D7479" s="2" t="str">
        <f t="shared" si="118"/>
        <v>OK</v>
      </c>
      <c r="E7479" s="2" t="s">
        <v>78</v>
      </c>
    </row>
    <row r="7480" spans="1:5">
      <c r="A7480" s="5">
        <f t="shared" si="119"/>
        <v>7421</v>
      </c>
      <c r="B7480" s="924"/>
      <c r="D7480" s="2" t="str">
        <f t="shared" si="118"/>
        <v>OK</v>
      </c>
      <c r="E7480" s="2" t="s">
        <v>78</v>
      </c>
    </row>
    <row r="7481" spans="1:5">
      <c r="A7481" s="5">
        <f t="shared" si="119"/>
        <v>7422</v>
      </c>
      <c r="B7481" s="924"/>
      <c r="D7481" s="2" t="str">
        <f t="shared" si="118"/>
        <v>OK</v>
      </c>
      <c r="E7481" s="2" t="s">
        <v>78</v>
      </c>
    </row>
    <row r="7482" spans="1:5">
      <c r="A7482" s="5">
        <f t="shared" si="119"/>
        <v>7423</v>
      </c>
      <c r="B7482" s="924"/>
      <c r="D7482" s="2" t="str">
        <f t="shared" si="118"/>
        <v>OK</v>
      </c>
      <c r="E7482" s="2" t="s">
        <v>78</v>
      </c>
    </row>
    <row r="7483" spans="1:5">
      <c r="A7483" s="5">
        <f t="shared" si="119"/>
        <v>7424</v>
      </c>
      <c r="B7483" s="924"/>
      <c r="D7483" s="2" t="str">
        <f t="shared" si="118"/>
        <v>OK</v>
      </c>
      <c r="E7483" s="2" t="s">
        <v>78</v>
      </c>
    </row>
    <row r="7484" spans="1:5">
      <c r="A7484" s="5">
        <f t="shared" si="119"/>
        <v>7425</v>
      </c>
      <c r="B7484" s="924"/>
      <c r="D7484" s="2" t="str">
        <f t="shared" si="118"/>
        <v>OK</v>
      </c>
      <c r="E7484" s="2" t="s">
        <v>78</v>
      </c>
    </row>
    <row r="7485" spans="1:5">
      <c r="A7485" s="5">
        <f t="shared" si="119"/>
        <v>7426</v>
      </c>
      <c r="B7485" s="924"/>
      <c r="D7485" s="2" t="str">
        <f t="shared" ref="D7485:D7548" si="120">IF(ISBLANK(B7485),"OK",IF(A7485-B7485=0,"OK","Error?"))</f>
        <v>OK</v>
      </c>
      <c r="E7485" s="2" t="s">
        <v>78</v>
      </c>
    </row>
    <row r="7486" spans="1:5">
      <c r="A7486" s="5">
        <f t="shared" si="119"/>
        <v>7427</v>
      </c>
      <c r="B7486" s="924"/>
      <c r="D7486" s="2" t="str">
        <f t="shared" si="120"/>
        <v>OK</v>
      </c>
      <c r="E7486" s="2" t="s">
        <v>78</v>
      </c>
    </row>
    <row r="7487" spans="1:5">
      <c r="A7487" s="5">
        <f t="shared" si="119"/>
        <v>7428</v>
      </c>
      <c r="B7487" s="924"/>
      <c r="D7487" s="2" t="str">
        <f t="shared" si="120"/>
        <v>OK</v>
      </c>
      <c r="E7487" s="2" t="s">
        <v>78</v>
      </c>
    </row>
    <row r="7488" spans="1:5">
      <c r="A7488" s="5">
        <f t="shared" si="119"/>
        <v>7429</v>
      </c>
      <c r="B7488" s="924"/>
      <c r="D7488" s="2" t="str">
        <f t="shared" si="120"/>
        <v>OK</v>
      </c>
      <c r="E7488" s="2" t="s">
        <v>78</v>
      </c>
    </row>
    <row r="7489" spans="1:5">
      <c r="A7489" s="5">
        <f t="shared" si="119"/>
        <v>7430</v>
      </c>
      <c r="B7489" s="924"/>
      <c r="D7489" s="2" t="str">
        <f t="shared" si="120"/>
        <v>OK</v>
      </c>
      <c r="E7489" s="2" t="s">
        <v>78</v>
      </c>
    </row>
    <row r="7490" spans="1:5">
      <c r="A7490" s="5">
        <f t="shared" si="119"/>
        <v>7431</v>
      </c>
      <c r="B7490" s="924"/>
      <c r="D7490" s="2" t="str">
        <f t="shared" si="120"/>
        <v>OK</v>
      </c>
      <c r="E7490" s="2" t="s">
        <v>78</v>
      </c>
    </row>
    <row r="7491" spans="1:5">
      <c r="A7491" s="5">
        <f t="shared" si="119"/>
        <v>7432</v>
      </c>
      <c r="B7491" s="924"/>
      <c r="D7491" s="2" t="str">
        <f t="shared" si="120"/>
        <v>OK</v>
      </c>
      <c r="E7491" s="2" t="s">
        <v>78</v>
      </c>
    </row>
    <row r="7492" spans="1:5">
      <c r="A7492" s="5">
        <f t="shared" si="119"/>
        <v>7433</v>
      </c>
      <c r="B7492" s="924"/>
      <c r="D7492" s="2" t="str">
        <f t="shared" si="120"/>
        <v>OK</v>
      </c>
      <c r="E7492" s="2" t="s">
        <v>78</v>
      </c>
    </row>
    <row r="7493" spans="1:5">
      <c r="A7493" s="5">
        <f t="shared" si="119"/>
        <v>7434</v>
      </c>
      <c r="B7493" s="924"/>
      <c r="D7493" s="2" t="str">
        <f t="shared" si="120"/>
        <v>OK</v>
      </c>
      <c r="E7493" s="2" t="s">
        <v>78</v>
      </c>
    </row>
    <row r="7494" spans="1:5">
      <c r="A7494" s="5">
        <f t="shared" si="119"/>
        <v>7435</v>
      </c>
      <c r="B7494" s="924"/>
      <c r="D7494" s="2" t="str">
        <f t="shared" si="120"/>
        <v>OK</v>
      </c>
      <c r="E7494" s="2" t="s">
        <v>78</v>
      </c>
    </row>
    <row r="7495" spans="1:5">
      <c r="A7495" s="5">
        <f t="shared" si="119"/>
        <v>7436</v>
      </c>
      <c r="B7495" s="924"/>
      <c r="D7495" s="2" t="str">
        <f t="shared" si="120"/>
        <v>OK</v>
      </c>
      <c r="E7495" s="2" t="s">
        <v>78</v>
      </c>
    </row>
    <row r="7496" spans="1:5">
      <c r="A7496" s="5">
        <f t="shared" si="119"/>
        <v>7437</v>
      </c>
      <c r="B7496" s="924"/>
      <c r="D7496" s="2" t="str">
        <f t="shared" si="120"/>
        <v>OK</v>
      </c>
      <c r="E7496" s="2" t="s">
        <v>78</v>
      </c>
    </row>
    <row r="7497" spans="1:5">
      <c r="A7497" s="5">
        <f t="shared" si="119"/>
        <v>7438</v>
      </c>
      <c r="B7497" s="924"/>
      <c r="D7497" s="2" t="str">
        <f t="shared" si="120"/>
        <v>OK</v>
      </c>
      <c r="E7497" s="2" t="s">
        <v>78</v>
      </c>
    </row>
    <row r="7498" spans="1:5">
      <c r="A7498" s="5">
        <f t="shared" si="119"/>
        <v>7439</v>
      </c>
      <c r="B7498" s="924"/>
      <c r="D7498" s="2" t="str">
        <f t="shared" si="120"/>
        <v>OK</v>
      </c>
      <c r="E7498" s="2" t="s">
        <v>78</v>
      </c>
    </row>
    <row r="7499" spans="1:5">
      <c r="A7499" s="5">
        <f t="shared" si="119"/>
        <v>7440</v>
      </c>
      <c r="B7499" s="924"/>
      <c r="D7499" s="2" t="str">
        <f t="shared" si="120"/>
        <v>OK</v>
      </c>
      <c r="E7499" s="2" t="s">
        <v>78</v>
      </c>
    </row>
    <row r="7500" spans="1:5">
      <c r="A7500" s="5">
        <f t="shared" ref="A7500:A7563" si="121">A7499+1</f>
        <v>7441</v>
      </c>
      <c r="B7500" s="924"/>
      <c r="D7500" s="2" t="str">
        <f t="shared" si="120"/>
        <v>OK</v>
      </c>
      <c r="E7500" s="2" t="s">
        <v>78</v>
      </c>
    </row>
    <row r="7501" spans="1:5">
      <c r="A7501" s="5">
        <f t="shared" si="121"/>
        <v>7442</v>
      </c>
      <c r="B7501" s="924"/>
      <c r="D7501" s="2" t="str">
        <f t="shared" si="120"/>
        <v>OK</v>
      </c>
      <c r="E7501" s="2" t="s">
        <v>78</v>
      </c>
    </row>
    <row r="7502" spans="1:5">
      <c r="A7502" s="5">
        <f t="shared" si="121"/>
        <v>7443</v>
      </c>
      <c r="B7502" s="924"/>
      <c r="D7502" s="2" t="str">
        <f t="shared" si="120"/>
        <v>OK</v>
      </c>
      <c r="E7502" s="2" t="s">
        <v>78</v>
      </c>
    </row>
    <row r="7503" spans="1:5">
      <c r="A7503" s="5">
        <f t="shared" si="121"/>
        <v>7444</v>
      </c>
      <c r="B7503" s="924"/>
      <c r="D7503" s="2" t="str">
        <f t="shared" si="120"/>
        <v>OK</v>
      </c>
      <c r="E7503" s="2" t="s">
        <v>78</v>
      </c>
    </row>
    <row r="7504" spans="1:5">
      <c r="A7504" s="5">
        <f t="shared" si="121"/>
        <v>7445</v>
      </c>
      <c r="B7504" s="924"/>
      <c r="D7504" s="2" t="str">
        <f t="shared" si="120"/>
        <v>OK</v>
      </c>
      <c r="E7504" s="2" t="s">
        <v>78</v>
      </c>
    </row>
    <row r="7505" spans="1:5">
      <c r="A7505" s="5">
        <f t="shared" si="121"/>
        <v>7446</v>
      </c>
      <c r="B7505" s="924"/>
      <c r="D7505" s="2" t="str">
        <f t="shared" si="120"/>
        <v>OK</v>
      </c>
      <c r="E7505" s="2" t="s">
        <v>78</v>
      </c>
    </row>
    <row r="7506" spans="1:5">
      <c r="A7506" s="5">
        <f t="shared" si="121"/>
        <v>7447</v>
      </c>
      <c r="B7506" s="924"/>
      <c r="D7506" s="2" t="str">
        <f t="shared" si="120"/>
        <v>OK</v>
      </c>
      <c r="E7506" s="2" t="s">
        <v>78</v>
      </c>
    </row>
    <row r="7507" spans="1:5">
      <c r="A7507" s="5">
        <f t="shared" si="121"/>
        <v>7448</v>
      </c>
      <c r="B7507" s="924"/>
      <c r="D7507" s="2" t="str">
        <f t="shared" si="120"/>
        <v>OK</v>
      </c>
      <c r="E7507" s="2" t="s">
        <v>78</v>
      </c>
    </row>
    <row r="7508" spans="1:5">
      <c r="A7508" s="5">
        <f t="shared" si="121"/>
        <v>7449</v>
      </c>
      <c r="B7508" s="924"/>
      <c r="D7508" s="2" t="str">
        <f t="shared" si="120"/>
        <v>OK</v>
      </c>
      <c r="E7508" s="2" t="s">
        <v>78</v>
      </c>
    </row>
    <row r="7509" spans="1:5">
      <c r="A7509" s="5">
        <f t="shared" si="121"/>
        <v>7450</v>
      </c>
      <c r="B7509" s="924"/>
      <c r="D7509" s="2" t="str">
        <f t="shared" si="120"/>
        <v>OK</v>
      </c>
      <c r="E7509" s="2" t="s">
        <v>78</v>
      </c>
    </row>
    <row r="7510" spans="1:5">
      <c r="A7510" s="5">
        <f t="shared" si="121"/>
        <v>7451</v>
      </c>
      <c r="B7510" s="924"/>
      <c r="D7510" s="2" t="str">
        <f t="shared" si="120"/>
        <v>OK</v>
      </c>
      <c r="E7510" s="2" t="s">
        <v>78</v>
      </c>
    </row>
    <row r="7511" spans="1:5">
      <c r="A7511" s="5">
        <f t="shared" si="121"/>
        <v>7452</v>
      </c>
      <c r="B7511" s="924"/>
      <c r="D7511" s="2" t="str">
        <f t="shared" si="120"/>
        <v>OK</v>
      </c>
      <c r="E7511" s="2" t="s">
        <v>78</v>
      </c>
    </row>
    <row r="7512" spans="1:5">
      <c r="A7512" s="5">
        <f t="shared" si="121"/>
        <v>7453</v>
      </c>
      <c r="B7512" s="924"/>
      <c r="D7512" s="2" t="str">
        <f t="shared" si="120"/>
        <v>OK</v>
      </c>
      <c r="E7512" s="2" t="s">
        <v>78</v>
      </c>
    </row>
    <row r="7513" spans="1:5">
      <c r="A7513" s="5">
        <f t="shared" si="121"/>
        <v>7454</v>
      </c>
      <c r="B7513" s="924"/>
      <c r="D7513" s="2" t="str">
        <f t="shared" si="120"/>
        <v>OK</v>
      </c>
      <c r="E7513" s="2" t="s">
        <v>78</v>
      </c>
    </row>
    <row r="7514" spans="1:5">
      <c r="A7514" s="5">
        <f t="shared" si="121"/>
        <v>7455</v>
      </c>
      <c r="B7514" s="924"/>
      <c r="D7514" s="2" t="str">
        <f t="shared" si="120"/>
        <v>OK</v>
      </c>
      <c r="E7514" s="2" t="s">
        <v>78</v>
      </c>
    </row>
    <row r="7515" spans="1:5">
      <c r="A7515" s="5">
        <f t="shared" si="121"/>
        <v>7456</v>
      </c>
      <c r="B7515" s="924"/>
      <c r="D7515" s="2" t="str">
        <f t="shared" si="120"/>
        <v>OK</v>
      </c>
      <c r="E7515" s="2" t="s">
        <v>78</v>
      </c>
    </row>
    <row r="7516" spans="1:5">
      <c r="A7516" s="5">
        <f t="shared" si="121"/>
        <v>7457</v>
      </c>
      <c r="B7516" s="924"/>
      <c r="D7516" s="2" t="str">
        <f t="shared" si="120"/>
        <v>OK</v>
      </c>
      <c r="E7516" s="2" t="s">
        <v>78</v>
      </c>
    </row>
    <row r="7517" spans="1:5">
      <c r="A7517" s="5">
        <f t="shared" si="121"/>
        <v>7458</v>
      </c>
      <c r="B7517" s="924"/>
      <c r="D7517" s="2" t="str">
        <f t="shared" si="120"/>
        <v>OK</v>
      </c>
      <c r="E7517" s="2" t="s">
        <v>78</v>
      </c>
    </row>
    <row r="7518" spans="1:5">
      <c r="A7518" s="5">
        <f t="shared" si="121"/>
        <v>7459</v>
      </c>
      <c r="B7518" s="924"/>
      <c r="D7518" s="2" t="str">
        <f t="shared" si="120"/>
        <v>OK</v>
      </c>
      <c r="E7518" s="2" t="s">
        <v>78</v>
      </c>
    </row>
    <row r="7519" spans="1:5">
      <c r="A7519" s="5">
        <f t="shared" si="121"/>
        <v>7460</v>
      </c>
      <c r="B7519" s="924"/>
      <c r="D7519" s="2" t="str">
        <f t="shared" si="120"/>
        <v>OK</v>
      </c>
      <c r="E7519" s="2" t="s">
        <v>78</v>
      </c>
    </row>
    <row r="7520" spans="1:5">
      <c r="A7520" s="5">
        <f t="shared" si="121"/>
        <v>7461</v>
      </c>
      <c r="B7520" s="924"/>
      <c r="D7520" s="2" t="str">
        <f t="shared" si="120"/>
        <v>OK</v>
      </c>
      <c r="E7520" s="2" t="s">
        <v>78</v>
      </c>
    </row>
    <row r="7521" spans="1:5">
      <c r="A7521" s="5">
        <f t="shared" si="121"/>
        <v>7462</v>
      </c>
      <c r="B7521" s="924"/>
      <c r="D7521" s="2" t="str">
        <f t="shared" si="120"/>
        <v>OK</v>
      </c>
      <c r="E7521" s="2" t="s">
        <v>78</v>
      </c>
    </row>
    <row r="7522" spans="1:5">
      <c r="A7522" s="5">
        <f t="shared" si="121"/>
        <v>7463</v>
      </c>
      <c r="B7522" s="924"/>
      <c r="D7522" s="2" t="str">
        <f t="shared" si="120"/>
        <v>OK</v>
      </c>
      <c r="E7522" s="2" t="s">
        <v>78</v>
      </c>
    </row>
    <row r="7523" spans="1:5">
      <c r="A7523" s="5">
        <f t="shared" si="121"/>
        <v>7464</v>
      </c>
      <c r="B7523" s="924"/>
      <c r="D7523" s="2" t="str">
        <f t="shared" si="120"/>
        <v>OK</v>
      </c>
      <c r="E7523" s="2" t="s">
        <v>78</v>
      </c>
    </row>
    <row r="7524" spans="1:5">
      <c r="A7524" s="5">
        <f t="shared" si="121"/>
        <v>7465</v>
      </c>
      <c r="B7524" s="924"/>
      <c r="D7524" s="2" t="str">
        <f t="shared" si="120"/>
        <v>OK</v>
      </c>
      <c r="E7524" s="2" t="s">
        <v>78</v>
      </c>
    </row>
    <row r="7525" spans="1:5">
      <c r="A7525" s="5">
        <f t="shared" si="121"/>
        <v>7466</v>
      </c>
      <c r="B7525" s="924"/>
      <c r="D7525" s="2" t="str">
        <f t="shared" si="120"/>
        <v>OK</v>
      </c>
      <c r="E7525" s="2" t="s">
        <v>78</v>
      </c>
    </row>
    <row r="7526" spans="1:5">
      <c r="A7526" s="5">
        <f t="shared" si="121"/>
        <v>7467</v>
      </c>
      <c r="B7526" s="924"/>
      <c r="D7526" s="2" t="str">
        <f t="shared" si="120"/>
        <v>OK</v>
      </c>
      <c r="E7526" s="2" t="s">
        <v>78</v>
      </c>
    </row>
    <row r="7527" spans="1:5">
      <c r="A7527" s="5">
        <f t="shared" si="121"/>
        <v>7468</v>
      </c>
      <c r="B7527" s="924"/>
      <c r="D7527" s="2" t="str">
        <f t="shared" si="120"/>
        <v>OK</v>
      </c>
      <c r="E7527" s="2" t="s">
        <v>78</v>
      </c>
    </row>
    <row r="7528" spans="1:5">
      <c r="A7528" s="5">
        <f t="shared" si="121"/>
        <v>7469</v>
      </c>
      <c r="B7528" s="924"/>
      <c r="D7528" s="2" t="str">
        <f t="shared" si="120"/>
        <v>OK</v>
      </c>
      <c r="E7528" s="2" t="s">
        <v>78</v>
      </c>
    </row>
    <row r="7529" spans="1:5">
      <c r="A7529" s="5">
        <f t="shared" si="121"/>
        <v>7470</v>
      </c>
      <c r="B7529" s="924"/>
      <c r="D7529" s="2" t="str">
        <f t="shared" si="120"/>
        <v>OK</v>
      </c>
      <c r="E7529" s="2" t="s">
        <v>78</v>
      </c>
    </row>
    <row r="7530" spans="1:5">
      <c r="A7530" s="5">
        <f t="shared" si="121"/>
        <v>7471</v>
      </c>
      <c r="B7530" s="924"/>
      <c r="D7530" s="2" t="str">
        <f t="shared" si="120"/>
        <v>OK</v>
      </c>
      <c r="E7530" s="2" t="s">
        <v>78</v>
      </c>
    </row>
    <row r="7531" spans="1:5">
      <c r="A7531" s="5">
        <f t="shared" si="121"/>
        <v>7472</v>
      </c>
      <c r="B7531" s="924"/>
      <c r="D7531" s="2" t="str">
        <f t="shared" si="120"/>
        <v>OK</v>
      </c>
      <c r="E7531" s="2" t="s">
        <v>78</v>
      </c>
    </row>
    <row r="7532" spans="1:5">
      <c r="A7532" s="5">
        <f t="shared" si="121"/>
        <v>7473</v>
      </c>
      <c r="B7532" s="924"/>
      <c r="D7532" s="2" t="str">
        <f t="shared" si="120"/>
        <v>OK</v>
      </c>
      <c r="E7532" s="2" t="s">
        <v>78</v>
      </c>
    </row>
    <row r="7533" spans="1:5">
      <c r="A7533" s="5">
        <f t="shared" si="121"/>
        <v>7474</v>
      </c>
      <c r="B7533" s="924"/>
      <c r="D7533" s="2" t="str">
        <f t="shared" si="120"/>
        <v>OK</v>
      </c>
      <c r="E7533" s="2" t="s">
        <v>78</v>
      </c>
    </row>
    <row r="7534" spans="1:5">
      <c r="A7534" s="5">
        <f t="shared" si="121"/>
        <v>7475</v>
      </c>
      <c r="B7534" s="924"/>
      <c r="D7534" s="2" t="str">
        <f t="shared" si="120"/>
        <v>OK</v>
      </c>
      <c r="E7534" s="2" t="s">
        <v>78</v>
      </c>
    </row>
    <row r="7535" spans="1:5">
      <c r="A7535" s="5">
        <f t="shared" si="121"/>
        <v>7476</v>
      </c>
      <c r="B7535" s="924"/>
      <c r="D7535" s="2" t="str">
        <f t="shared" si="120"/>
        <v>OK</v>
      </c>
      <c r="E7535" s="2" t="s">
        <v>78</v>
      </c>
    </row>
    <row r="7536" spans="1:5">
      <c r="A7536" s="5">
        <f t="shared" si="121"/>
        <v>7477</v>
      </c>
      <c r="B7536" s="924"/>
      <c r="D7536" s="2" t="str">
        <f t="shared" si="120"/>
        <v>OK</v>
      </c>
      <c r="E7536" s="2" t="s">
        <v>78</v>
      </c>
    </row>
    <row r="7537" spans="1:5">
      <c r="A7537" s="5">
        <f t="shared" si="121"/>
        <v>7478</v>
      </c>
      <c r="B7537" s="924"/>
      <c r="D7537" s="2" t="str">
        <f t="shared" si="120"/>
        <v>OK</v>
      </c>
      <c r="E7537" s="2" t="s">
        <v>78</v>
      </c>
    </row>
    <row r="7538" spans="1:5">
      <c r="A7538" s="5">
        <f t="shared" si="121"/>
        <v>7479</v>
      </c>
      <c r="B7538" s="924"/>
      <c r="D7538" s="2" t="str">
        <f t="shared" si="120"/>
        <v>OK</v>
      </c>
      <c r="E7538" s="2" t="s">
        <v>78</v>
      </c>
    </row>
    <row r="7539" spans="1:5">
      <c r="A7539" s="5">
        <f t="shared" si="121"/>
        <v>7480</v>
      </c>
      <c r="B7539" s="924"/>
      <c r="D7539" s="2" t="str">
        <f t="shared" si="120"/>
        <v>OK</v>
      </c>
      <c r="E7539" s="2" t="s">
        <v>78</v>
      </c>
    </row>
    <row r="7540" spans="1:5">
      <c r="A7540" s="5">
        <f t="shared" si="121"/>
        <v>7481</v>
      </c>
      <c r="B7540" s="924"/>
      <c r="D7540" s="2" t="str">
        <f t="shared" si="120"/>
        <v>OK</v>
      </c>
      <c r="E7540" s="2" t="s">
        <v>78</v>
      </c>
    </row>
    <row r="7541" spans="1:5">
      <c r="A7541" s="5">
        <f t="shared" si="121"/>
        <v>7482</v>
      </c>
      <c r="B7541" s="924"/>
      <c r="D7541" s="2" t="str">
        <f t="shared" si="120"/>
        <v>OK</v>
      </c>
      <c r="E7541" s="2" t="s">
        <v>78</v>
      </c>
    </row>
    <row r="7542" spans="1:5">
      <c r="A7542" s="5">
        <f t="shared" si="121"/>
        <v>7483</v>
      </c>
      <c r="B7542" s="924"/>
      <c r="D7542" s="2" t="str">
        <f t="shared" si="120"/>
        <v>OK</v>
      </c>
      <c r="E7542" s="2" t="s">
        <v>78</v>
      </c>
    </row>
    <row r="7543" spans="1:5">
      <c r="A7543" s="5">
        <f t="shared" si="121"/>
        <v>7484</v>
      </c>
      <c r="B7543" s="924"/>
      <c r="D7543" s="2" t="str">
        <f t="shared" si="120"/>
        <v>OK</v>
      </c>
      <c r="E7543" s="2" t="s">
        <v>78</v>
      </c>
    </row>
    <row r="7544" spans="1:5">
      <c r="A7544" s="5">
        <f t="shared" si="121"/>
        <v>7485</v>
      </c>
      <c r="B7544" s="924"/>
      <c r="D7544" s="2" t="str">
        <f t="shared" si="120"/>
        <v>OK</v>
      </c>
      <c r="E7544" s="2" t="s">
        <v>78</v>
      </c>
    </row>
    <row r="7545" spans="1:5">
      <c r="A7545" s="5">
        <f t="shared" si="121"/>
        <v>7486</v>
      </c>
      <c r="B7545" s="924"/>
      <c r="D7545" s="2" t="str">
        <f t="shared" si="120"/>
        <v>OK</v>
      </c>
      <c r="E7545" s="2" t="s">
        <v>78</v>
      </c>
    </row>
    <row r="7546" spans="1:5">
      <c r="A7546" s="5">
        <f t="shared" si="121"/>
        <v>7487</v>
      </c>
      <c r="B7546" s="924"/>
      <c r="D7546" s="2" t="str">
        <f t="shared" si="120"/>
        <v>OK</v>
      </c>
      <c r="E7546" s="2" t="s">
        <v>78</v>
      </c>
    </row>
    <row r="7547" spans="1:5">
      <c r="A7547" s="5">
        <f t="shared" si="121"/>
        <v>7488</v>
      </c>
      <c r="B7547" s="924"/>
      <c r="D7547" s="2" t="str">
        <f t="shared" si="120"/>
        <v>OK</v>
      </c>
      <c r="E7547" s="2" t="s">
        <v>78</v>
      </c>
    </row>
    <row r="7548" spans="1:5">
      <c r="A7548" s="5">
        <f t="shared" si="121"/>
        <v>7489</v>
      </c>
      <c r="B7548" s="924"/>
      <c r="D7548" s="2" t="str">
        <f t="shared" si="120"/>
        <v>OK</v>
      </c>
      <c r="E7548" s="2" t="s">
        <v>78</v>
      </c>
    </row>
    <row r="7549" spans="1:5">
      <c r="A7549" s="5">
        <f t="shared" si="121"/>
        <v>7490</v>
      </c>
      <c r="B7549" s="924"/>
      <c r="D7549" s="2" t="str">
        <f t="shared" ref="D7549:D7612" si="122">IF(ISBLANK(B7549),"OK",IF(A7549-B7549=0,"OK","Error?"))</f>
        <v>OK</v>
      </c>
      <c r="E7549" s="2" t="s">
        <v>78</v>
      </c>
    </row>
    <row r="7550" spans="1:5">
      <c r="A7550" s="5">
        <f t="shared" si="121"/>
        <v>7491</v>
      </c>
      <c r="B7550" s="924"/>
      <c r="D7550" s="2" t="str">
        <f t="shared" si="122"/>
        <v>OK</v>
      </c>
      <c r="E7550" s="2" t="s">
        <v>78</v>
      </c>
    </row>
    <row r="7551" spans="1:5">
      <c r="A7551" s="5">
        <f t="shared" si="121"/>
        <v>7492</v>
      </c>
      <c r="B7551" s="924"/>
      <c r="D7551" s="2" t="str">
        <f t="shared" si="122"/>
        <v>OK</v>
      </c>
      <c r="E7551" s="2" t="s">
        <v>78</v>
      </c>
    </row>
    <row r="7552" spans="1:5">
      <c r="A7552" s="5">
        <f t="shared" si="121"/>
        <v>7493</v>
      </c>
      <c r="B7552" s="924"/>
      <c r="D7552" s="2" t="str">
        <f t="shared" si="122"/>
        <v>OK</v>
      </c>
      <c r="E7552" s="2" t="s">
        <v>78</v>
      </c>
    </row>
    <row r="7553" spans="1:5">
      <c r="A7553" s="5">
        <f t="shared" si="121"/>
        <v>7494</v>
      </c>
      <c r="B7553" s="924"/>
      <c r="D7553" s="2" t="str">
        <f t="shared" si="122"/>
        <v>OK</v>
      </c>
      <c r="E7553" s="2" t="s">
        <v>78</v>
      </c>
    </row>
    <row r="7554" spans="1:5">
      <c r="A7554" s="5">
        <f t="shared" si="121"/>
        <v>7495</v>
      </c>
      <c r="B7554" s="924"/>
      <c r="D7554" s="2" t="str">
        <f t="shared" si="122"/>
        <v>OK</v>
      </c>
      <c r="E7554" s="2" t="s">
        <v>78</v>
      </c>
    </row>
    <row r="7555" spans="1:5">
      <c r="A7555" s="5">
        <f t="shared" si="121"/>
        <v>7496</v>
      </c>
      <c r="B7555" s="924"/>
      <c r="D7555" s="2" t="str">
        <f t="shared" si="122"/>
        <v>OK</v>
      </c>
      <c r="E7555" s="2" t="s">
        <v>78</v>
      </c>
    </row>
    <row r="7556" spans="1:5">
      <c r="A7556" s="5">
        <f t="shared" si="121"/>
        <v>7497</v>
      </c>
      <c r="B7556" s="924"/>
      <c r="D7556" s="2" t="str">
        <f t="shared" si="122"/>
        <v>OK</v>
      </c>
      <c r="E7556" s="2" t="s">
        <v>78</v>
      </c>
    </row>
    <row r="7557" spans="1:5">
      <c r="A7557" s="5">
        <f t="shared" si="121"/>
        <v>7498</v>
      </c>
      <c r="B7557" s="924"/>
      <c r="D7557" s="2" t="str">
        <f t="shared" si="122"/>
        <v>OK</v>
      </c>
      <c r="E7557" s="2" t="s">
        <v>78</v>
      </c>
    </row>
    <row r="7558" spans="1:5">
      <c r="A7558" s="5">
        <f t="shared" si="121"/>
        <v>7499</v>
      </c>
      <c r="B7558" s="924"/>
      <c r="D7558" s="2" t="str">
        <f t="shared" si="122"/>
        <v>OK</v>
      </c>
      <c r="E7558" s="2" t="s">
        <v>78</v>
      </c>
    </row>
    <row r="7559" spans="1:5">
      <c r="A7559" s="5">
        <f t="shared" si="121"/>
        <v>7500</v>
      </c>
      <c r="B7559" s="924"/>
      <c r="D7559" s="2" t="str">
        <f t="shared" si="122"/>
        <v>OK</v>
      </c>
      <c r="E7559" s="2" t="s">
        <v>78</v>
      </c>
    </row>
    <row r="7560" spans="1:5">
      <c r="A7560" s="5">
        <f t="shared" si="121"/>
        <v>7501</v>
      </c>
      <c r="B7560" s="924"/>
      <c r="D7560" s="2" t="str">
        <f t="shared" si="122"/>
        <v>OK</v>
      </c>
      <c r="E7560" s="2" t="s">
        <v>78</v>
      </c>
    </row>
    <row r="7561" spans="1:5">
      <c r="A7561" s="5">
        <f t="shared" si="121"/>
        <v>7502</v>
      </c>
      <c r="B7561" s="924"/>
      <c r="D7561" s="2" t="str">
        <f t="shared" si="122"/>
        <v>OK</v>
      </c>
      <c r="E7561" s="2" t="s">
        <v>78</v>
      </c>
    </row>
    <row r="7562" spans="1:5">
      <c r="A7562" s="5">
        <f t="shared" si="121"/>
        <v>7503</v>
      </c>
      <c r="B7562" s="924"/>
      <c r="D7562" s="2" t="str">
        <f t="shared" si="122"/>
        <v>OK</v>
      </c>
      <c r="E7562" s="2" t="s">
        <v>78</v>
      </c>
    </row>
    <row r="7563" spans="1:5">
      <c r="A7563" s="5">
        <f t="shared" si="121"/>
        <v>7504</v>
      </c>
      <c r="B7563" s="924"/>
      <c r="D7563" s="2" t="str">
        <f t="shared" si="122"/>
        <v>OK</v>
      </c>
      <c r="E7563" s="2" t="s">
        <v>78</v>
      </c>
    </row>
    <row r="7564" spans="1:5">
      <c r="A7564" s="5">
        <f t="shared" ref="A7564:A7627" si="123">A7563+1</f>
        <v>7505</v>
      </c>
      <c r="B7564" s="924"/>
      <c r="D7564" s="2" t="str">
        <f t="shared" si="122"/>
        <v>OK</v>
      </c>
      <c r="E7564" s="2" t="s">
        <v>78</v>
      </c>
    </row>
    <row r="7565" spans="1:5">
      <c r="A7565" s="5">
        <f t="shared" si="123"/>
        <v>7506</v>
      </c>
      <c r="B7565" s="924"/>
      <c r="D7565" s="2" t="str">
        <f t="shared" si="122"/>
        <v>OK</v>
      </c>
      <c r="E7565" s="2" t="s">
        <v>78</v>
      </c>
    </row>
    <row r="7566" spans="1:5">
      <c r="A7566" s="5">
        <f t="shared" si="123"/>
        <v>7507</v>
      </c>
      <c r="B7566" s="924"/>
      <c r="D7566" s="2" t="str">
        <f t="shared" si="122"/>
        <v>OK</v>
      </c>
      <c r="E7566" s="2" t="s">
        <v>78</v>
      </c>
    </row>
    <row r="7567" spans="1:5">
      <c r="A7567" s="5">
        <f t="shared" si="123"/>
        <v>7508</v>
      </c>
      <c r="B7567" s="924"/>
      <c r="D7567" s="2" t="str">
        <f t="shared" si="122"/>
        <v>OK</v>
      </c>
      <c r="E7567" s="2" t="s">
        <v>78</v>
      </c>
    </row>
    <row r="7568" spans="1:5">
      <c r="A7568" s="5">
        <f t="shared" si="123"/>
        <v>7509</v>
      </c>
      <c r="B7568" s="924"/>
      <c r="D7568" s="2" t="str">
        <f t="shared" si="122"/>
        <v>OK</v>
      </c>
      <c r="E7568" s="2" t="s">
        <v>78</v>
      </c>
    </row>
    <row r="7569" spans="1:5">
      <c r="A7569" s="5">
        <f t="shared" si="123"/>
        <v>7510</v>
      </c>
      <c r="B7569" s="924"/>
      <c r="D7569" s="2" t="str">
        <f t="shared" si="122"/>
        <v>OK</v>
      </c>
      <c r="E7569" s="2" t="s">
        <v>78</v>
      </c>
    </row>
    <row r="7570" spans="1:5">
      <c r="A7570" s="5">
        <f t="shared" si="123"/>
        <v>7511</v>
      </c>
      <c r="B7570" s="924"/>
      <c r="D7570" s="2" t="str">
        <f t="shared" si="122"/>
        <v>OK</v>
      </c>
      <c r="E7570" s="2" t="s">
        <v>78</v>
      </c>
    </row>
    <row r="7571" spans="1:5">
      <c r="A7571" s="5">
        <f t="shared" si="123"/>
        <v>7512</v>
      </c>
      <c r="B7571" s="924"/>
      <c r="D7571" s="2" t="str">
        <f t="shared" si="122"/>
        <v>OK</v>
      </c>
      <c r="E7571" s="2" t="s">
        <v>78</v>
      </c>
    </row>
    <row r="7572" spans="1:5">
      <c r="A7572" s="5">
        <f t="shared" si="123"/>
        <v>7513</v>
      </c>
      <c r="B7572" s="924"/>
      <c r="D7572" s="2" t="str">
        <f t="shared" si="122"/>
        <v>OK</v>
      </c>
      <c r="E7572" s="2" t="s">
        <v>78</v>
      </c>
    </row>
    <row r="7573" spans="1:5">
      <c r="A7573" s="5">
        <f t="shared" si="123"/>
        <v>7514</v>
      </c>
      <c r="B7573" s="924"/>
      <c r="D7573" s="2" t="str">
        <f t="shared" si="122"/>
        <v>OK</v>
      </c>
      <c r="E7573" s="2" t="s">
        <v>78</v>
      </c>
    </row>
    <row r="7574" spans="1:5">
      <c r="A7574" s="5">
        <f t="shared" si="123"/>
        <v>7515</v>
      </c>
      <c r="B7574" s="924"/>
      <c r="D7574" s="2" t="str">
        <f t="shared" si="122"/>
        <v>OK</v>
      </c>
      <c r="E7574" s="2" t="s">
        <v>78</v>
      </c>
    </row>
    <row r="7575" spans="1:5">
      <c r="A7575" s="5">
        <f t="shared" si="123"/>
        <v>7516</v>
      </c>
      <c r="B7575" s="924"/>
      <c r="D7575" s="2" t="str">
        <f t="shared" si="122"/>
        <v>OK</v>
      </c>
      <c r="E7575" s="2" t="s">
        <v>78</v>
      </c>
    </row>
    <row r="7576" spans="1:5">
      <c r="A7576" s="5">
        <f t="shared" si="123"/>
        <v>7517</v>
      </c>
      <c r="B7576" s="924"/>
      <c r="D7576" s="2" t="str">
        <f t="shared" si="122"/>
        <v>OK</v>
      </c>
      <c r="E7576" s="2" t="s">
        <v>78</v>
      </c>
    </row>
    <row r="7577" spans="1:5">
      <c r="A7577" s="5">
        <f t="shared" si="123"/>
        <v>7518</v>
      </c>
      <c r="B7577" s="924"/>
      <c r="D7577" s="2" t="str">
        <f t="shared" si="122"/>
        <v>OK</v>
      </c>
      <c r="E7577" s="2" t="s">
        <v>78</v>
      </c>
    </row>
    <row r="7578" spans="1:5">
      <c r="A7578" s="5">
        <f t="shared" si="123"/>
        <v>7519</v>
      </c>
      <c r="B7578" s="924"/>
      <c r="D7578" s="2" t="str">
        <f t="shared" si="122"/>
        <v>OK</v>
      </c>
      <c r="E7578" s="2" t="s">
        <v>78</v>
      </c>
    </row>
    <row r="7579" spans="1:5">
      <c r="A7579" s="5">
        <f t="shared" si="123"/>
        <v>7520</v>
      </c>
      <c r="B7579" s="924"/>
      <c r="D7579" s="2" t="str">
        <f t="shared" si="122"/>
        <v>OK</v>
      </c>
      <c r="E7579" s="2" t="s">
        <v>78</v>
      </c>
    </row>
    <row r="7580" spans="1:5">
      <c r="A7580" s="5">
        <f t="shared" si="123"/>
        <v>7521</v>
      </c>
      <c r="B7580" s="924"/>
      <c r="D7580" s="2" t="str">
        <f t="shared" si="122"/>
        <v>OK</v>
      </c>
      <c r="E7580" s="2" t="s">
        <v>78</v>
      </c>
    </row>
    <row r="7581" spans="1:5">
      <c r="A7581" s="5">
        <f t="shared" si="123"/>
        <v>7522</v>
      </c>
      <c r="B7581" s="924"/>
      <c r="D7581" s="2" t="str">
        <f t="shared" si="122"/>
        <v>OK</v>
      </c>
      <c r="E7581" s="2" t="s">
        <v>78</v>
      </c>
    </row>
    <row r="7582" spans="1:5">
      <c r="A7582" s="5">
        <f t="shared" si="123"/>
        <v>7523</v>
      </c>
      <c r="B7582" s="924"/>
      <c r="D7582" s="2" t="str">
        <f t="shared" si="122"/>
        <v>OK</v>
      </c>
      <c r="E7582" s="2" t="s">
        <v>78</v>
      </c>
    </row>
    <row r="7583" spans="1:5">
      <c r="A7583" s="5">
        <f t="shared" si="123"/>
        <v>7524</v>
      </c>
      <c r="B7583" s="924"/>
      <c r="D7583" s="2" t="str">
        <f t="shared" si="122"/>
        <v>OK</v>
      </c>
      <c r="E7583" s="2" t="s">
        <v>78</v>
      </c>
    </row>
    <row r="7584" spans="1:5">
      <c r="A7584" s="5">
        <f t="shared" si="123"/>
        <v>7525</v>
      </c>
      <c r="B7584" s="924"/>
      <c r="D7584" s="2" t="str">
        <f t="shared" si="122"/>
        <v>OK</v>
      </c>
      <c r="E7584" s="2" t="s">
        <v>78</v>
      </c>
    </row>
    <row r="7585" spans="1:5">
      <c r="A7585" s="5">
        <f t="shared" si="123"/>
        <v>7526</v>
      </c>
      <c r="B7585" s="924"/>
      <c r="D7585" s="2" t="str">
        <f t="shared" si="122"/>
        <v>OK</v>
      </c>
      <c r="E7585" s="2" t="s">
        <v>78</v>
      </c>
    </row>
    <row r="7586" spans="1:5">
      <c r="A7586" s="5">
        <f t="shared" si="123"/>
        <v>7527</v>
      </c>
      <c r="B7586" s="924"/>
      <c r="D7586" s="2" t="str">
        <f t="shared" si="122"/>
        <v>OK</v>
      </c>
      <c r="E7586" s="2" t="s">
        <v>78</v>
      </c>
    </row>
    <row r="7587" spans="1:5">
      <c r="A7587" s="5">
        <f t="shared" si="123"/>
        <v>7528</v>
      </c>
      <c r="B7587" s="924"/>
      <c r="D7587" s="2" t="str">
        <f t="shared" si="122"/>
        <v>OK</v>
      </c>
      <c r="E7587" s="2" t="s">
        <v>78</v>
      </c>
    </row>
    <row r="7588" spans="1:5">
      <c r="A7588">
        <f t="shared" si="123"/>
        <v>7529</v>
      </c>
      <c r="B7588" s="924">
        <f>'Cap Outlay Deprec 36'!E3</f>
        <v>0</v>
      </c>
      <c r="D7588" s="2" t="str">
        <f t="shared" si="122"/>
        <v>Error?</v>
      </c>
      <c r="E7588" s="2" t="s">
        <v>19</v>
      </c>
    </row>
    <row r="7589" spans="1:5">
      <c r="A7589">
        <f t="shared" si="123"/>
        <v>7530</v>
      </c>
      <c r="B7589" s="924">
        <f>'Cap Outlay Deprec 36'!F3</f>
        <v>0</v>
      </c>
      <c r="D7589" s="2" t="str">
        <f t="shared" si="122"/>
        <v>Error?</v>
      </c>
      <c r="E7589" s="2" t="s">
        <v>19</v>
      </c>
    </row>
    <row r="7590" spans="1:5">
      <c r="A7590">
        <f t="shared" si="123"/>
        <v>7531</v>
      </c>
      <c r="B7590" s="924">
        <f>'Cap Outlay Deprec 36'!H3</f>
        <v>0</v>
      </c>
      <c r="D7590" s="2" t="str">
        <f t="shared" si="122"/>
        <v>Error?</v>
      </c>
      <c r="E7590" s="2" t="s">
        <v>19</v>
      </c>
    </row>
    <row r="7591" spans="1:5">
      <c r="A7591">
        <f t="shared" si="123"/>
        <v>7532</v>
      </c>
      <c r="B7591" s="924">
        <f>'Cap Outlay Deprec 36'!I3</f>
        <v>0</v>
      </c>
      <c r="D7591" s="2" t="str">
        <f t="shared" si="122"/>
        <v>Error?</v>
      </c>
      <c r="E7591" s="2" t="s">
        <v>19</v>
      </c>
    </row>
    <row r="7592" spans="1:5">
      <c r="A7592">
        <f t="shared" si="123"/>
        <v>7533</v>
      </c>
      <c r="B7592" s="924">
        <f>'Cap Outlay Deprec 36'!J3</f>
        <v>0</v>
      </c>
      <c r="D7592" s="2" t="str">
        <f t="shared" si="122"/>
        <v>Error?</v>
      </c>
      <c r="E7592" s="2" t="s">
        <v>19</v>
      </c>
    </row>
    <row r="7593" spans="1:5">
      <c r="A7593">
        <f t="shared" si="123"/>
        <v>7534</v>
      </c>
      <c r="B7593" s="924">
        <f>'Cap Outlay Deprec 36'!K3</f>
        <v>0</v>
      </c>
      <c r="D7593" s="2" t="str">
        <f t="shared" si="122"/>
        <v>Error?</v>
      </c>
      <c r="E7593" s="2" t="s">
        <v>19</v>
      </c>
    </row>
    <row r="7594" spans="1:5">
      <c r="A7594">
        <f t="shared" si="123"/>
        <v>7535</v>
      </c>
      <c r="B7594" s="924">
        <f>'Cap Outlay Deprec 36'!L3</f>
        <v>0</v>
      </c>
      <c r="D7594" s="2" t="str">
        <f t="shared" si="122"/>
        <v>Error?</v>
      </c>
      <c r="E7594" s="2" t="s">
        <v>19</v>
      </c>
    </row>
    <row r="7595" spans="1:5">
      <c r="A7595">
        <f t="shared" si="123"/>
        <v>7536</v>
      </c>
      <c r="B7595" s="924">
        <f>'Cap Outlay Deprec 36'!C6</f>
        <v>14625</v>
      </c>
      <c r="D7595" s="2" t="str">
        <f t="shared" si="122"/>
        <v>Error?</v>
      </c>
      <c r="E7595" s="2" t="s">
        <v>19</v>
      </c>
    </row>
    <row r="7596" spans="1:5">
      <c r="A7596">
        <f t="shared" si="123"/>
        <v>7537</v>
      </c>
      <c r="B7596" s="924">
        <f>'Cap Outlay Deprec 36'!D6</f>
        <v>0</v>
      </c>
      <c r="D7596" s="2" t="str">
        <f t="shared" si="122"/>
        <v>Error?</v>
      </c>
      <c r="E7596" s="2" t="s">
        <v>19</v>
      </c>
    </row>
    <row r="7597" spans="1:5">
      <c r="A7597">
        <f t="shared" si="123"/>
        <v>7538</v>
      </c>
      <c r="B7597" s="924">
        <f>'Cap Outlay Deprec 36'!E6</f>
        <v>14625</v>
      </c>
      <c r="D7597" s="2" t="str">
        <f t="shared" si="122"/>
        <v>Error?</v>
      </c>
      <c r="E7597" s="2" t="s">
        <v>19</v>
      </c>
    </row>
    <row r="7598" spans="1:5">
      <c r="A7598">
        <f t="shared" si="123"/>
        <v>7539</v>
      </c>
      <c r="B7598" s="924">
        <f>'Cap Outlay Deprec 36'!F6</f>
        <v>0</v>
      </c>
      <c r="D7598" s="2" t="str">
        <f t="shared" si="122"/>
        <v>Error?</v>
      </c>
      <c r="E7598" s="2" t="s">
        <v>19</v>
      </c>
    </row>
    <row r="7599" spans="1:5">
      <c r="A7599">
        <f t="shared" si="123"/>
        <v>7540</v>
      </c>
      <c r="B7599" s="924">
        <f>'Cap Outlay Deprec 36'!H6</f>
        <v>0</v>
      </c>
      <c r="D7599" s="2" t="str">
        <f t="shared" si="122"/>
        <v>Error?</v>
      </c>
      <c r="E7599" s="2" t="s">
        <v>19</v>
      </c>
    </row>
    <row r="7600" spans="1:5">
      <c r="A7600">
        <f t="shared" si="123"/>
        <v>7541</v>
      </c>
      <c r="B7600" s="924">
        <f>'Cap Outlay Deprec 36'!I6</f>
        <v>0</v>
      </c>
      <c r="D7600" s="2" t="str">
        <f t="shared" si="122"/>
        <v>Error?</v>
      </c>
      <c r="E7600" s="2" t="s">
        <v>19</v>
      </c>
    </row>
    <row r="7601" spans="1:5">
      <c r="A7601">
        <f t="shared" si="123"/>
        <v>7542</v>
      </c>
      <c r="B7601" s="924">
        <f>'Cap Outlay Deprec 36'!J6</f>
        <v>0</v>
      </c>
      <c r="D7601" s="2" t="str">
        <f t="shared" si="122"/>
        <v>Error?</v>
      </c>
      <c r="E7601" s="2" t="s">
        <v>19</v>
      </c>
    </row>
    <row r="7602" spans="1:5">
      <c r="A7602">
        <f t="shared" si="123"/>
        <v>7543</v>
      </c>
      <c r="B7602" s="924">
        <f>'Cap Outlay Deprec 36'!K6</f>
        <v>0</v>
      </c>
      <c r="D7602" s="2" t="str">
        <f t="shared" si="122"/>
        <v>Error?</v>
      </c>
      <c r="E7602" s="2" t="s">
        <v>19</v>
      </c>
    </row>
    <row r="7603" spans="1:5">
      <c r="A7603">
        <f t="shared" si="123"/>
        <v>7544</v>
      </c>
      <c r="B7603" s="924">
        <f>'Cap Outlay Deprec 36'!L6</f>
        <v>0</v>
      </c>
      <c r="D7603" s="2" t="str">
        <f t="shared" si="122"/>
        <v>Error?</v>
      </c>
      <c r="E7603" s="2" t="s">
        <v>19</v>
      </c>
    </row>
    <row r="7604" spans="1:5">
      <c r="A7604">
        <f t="shared" si="123"/>
        <v>7545</v>
      </c>
      <c r="B7604" s="924">
        <f>'Cap Outlay Deprec 36'!C9</f>
        <v>0</v>
      </c>
      <c r="D7604" s="2" t="str">
        <f t="shared" si="122"/>
        <v>Error?</v>
      </c>
      <c r="E7604" s="2" t="s">
        <v>19</v>
      </c>
    </row>
    <row r="7605" spans="1:5">
      <c r="A7605">
        <f t="shared" si="123"/>
        <v>7546</v>
      </c>
      <c r="B7605" s="924">
        <f>'Cap Outlay Deprec 36'!D9</f>
        <v>0</v>
      </c>
      <c r="D7605" s="2" t="str">
        <f t="shared" si="122"/>
        <v>Error?</v>
      </c>
      <c r="E7605" s="2" t="s">
        <v>19</v>
      </c>
    </row>
    <row r="7606" spans="1:5">
      <c r="A7606">
        <f t="shared" si="123"/>
        <v>7547</v>
      </c>
      <c r="B7606" s="924">
        <f>'Cap Outlay Deprec 36'!E9</f>
        <v>0</v>
      </c>
      <c r="D7606" s="2" t="str">
        <f t="shared" si="122"/>
        <v>Error?</v>
      </c>
      <c r="E7606" s="2" t="s">
        <v>19</v>
      </c>
    </row>
    <row r="7607" spans="1:5">
      <c r="A7607">
        <f t="shared" si="123"/>
        <v>7548</v>
      </c>
      <c r="B7607" s="924">
        <f>'Cap Outlay Deprec 36'!F9</f>
        <v>0</v>
      </c>
      <c r="D7607" s="2" t="str">
        <f t="shared" si="122"/>
        <v>Error?</v>
      </c>
      <c r="E7607" s="2" t="s">
        <v>19</v>
      </c>
    </row>
    <row r="7608" spans="1:5">
      <c r="A7608">
        <f t="shared" si="123"/>
        <v>7549</v>
      </c>
      <c r="B7608" s="924">
        <f>'Cap Outlay Deprec 36'!H9</f>
        <v>0</v>
      </c>
      <c r="D7608" s="2" t="str">
        <f t="shared" si="122"/>
        <v>Error?</v>
      </c>
      <c r="E7608" s="2" t="s">
        <v>19</v>
      </c>
    </row>
    <row r="7609" spans="1:5">
      <c r="A7609">
        <f t="shared" si="123"/>
        <v>7550</v>
      </c>
      <c r="B7609" s="924">
        <f>'Cap Outlay Deprec 36'!I9</f>
        <v>0</v>
      </c>
      <c r="D7609" s="2" t="str">
        <f t="shared" si="122"/>
        <v>Error?</v>
      </c>
      <c r="E7609" s="2" t="s">
        <v>19</v>
      </c>
    </row>
    <row r="7610" spans="1:5">
      <c r="A7610">
        <f t="shared" si="123"/>
        <v>7551</v>
      </c>
      <c r="B7610" s="924">
        <f>'Cap Outlay Deprec 36'!J9</f>
        <v>0</v>
      </c>
      <c r="D7610" s="2" t="str">
        <f t="shared" si="122"/>
        <v>Error?</v>
      </c>
      <c r="E7610" s="2" t="s">
        <v>19</v>
      </c>
    </row>
    <row r="7611" spans="1:5">
      <c r="A7611">
        <f t="shared" si="123"/>
        <v>7552</v>
      </c>
      <c r="B7611" s="924">
        <f>'Cap Outlay Deprec 36'!K9</f>
        <v>0</v>
      </c>
      <c r="D7611" s="2" t="str">
        <f t="shared" si="122"/>
        <v>Error?</v>
      </c>
      <c r="E7611" s="2" t="s">
        <v>19</v>
      </c>
    </row>
    <row r="7612" spans="1:5">
      <c r="A7612">
        <f t="shared" si="123"/>
        <v>7553</v>
      </c>
      <c r="B7612" s="924">
        <f>'Cap Outlay Deprec 36'!L9</f>
        <v>0</v>
      </c>
      <c r="D7612" s="2" t="str">
        <f t="shared" si="122"/>
        <v>Error?</v>
      </c>
      <c r="E7612" s="2" t="s">
        <v>19</v>
      </c>
    </row>
    <row r="7613" spans="1:5">
      <c r="A7613">
        <f t="shared" si="123"/>
        <v>7554</v>
      </c>
      <c r="B7613" s="924">
        <f>'Cap Outlay Deprec 36'!C14</f>
        <v>0</v>
      </c>
      <c r="D7613" s="2" t="str">
        <f t="shared" ref="D7613:D7676" si="124">IF(ISBLANK(B7613),"OK",IF(A7613-B7613=0,"OK","Error?"))</f>
        <v>Error?</v>
      </c>
      <c r="E7613" s="2" t="s">
        <v>19</v>
      </c>
    </row>
    <row r="7614" spans="1:5">
      <c r="A7614">
        <f t="shared" si="123"/>
        <v>7555</v>
      </c>
      <c r="B7614" s="924">
        <f>'Cap Outlay Deprec 36'!D14</f>
        <v>0</v>
      </c>
      <c r="D7614" s="2" t="str">
        <f t="shared" si="124"/>
        <v>Error?</v>
      </c>
      <c r="E7614" s="2" t="s">
        <v>19</v>
      </c>
    </row>
    <row r="7615" spans="1:5">
      <c r="A7615">
        <f t="shared" si="123"/>
        <v>7556</v>
      </c>
      <c r="B7615" s="924">
        <f>'Cap Outlay Deprec 36'!E14</f>
        <v>0</v>
      </c>
      <c r="D7615" s="2" t="str">
        <f t="shared" si="124"/>
        <v>Error?</v>
      </c>
      <c r="E7615" s="2" t="s">
        <v>19</v>
      </c>
    </row>
    <row r="7616" spans="1:5">
      <c r="A7616">
        <f t="shared" si="123"/>
        <v>7557</v>
      </c>
      <c r="B7616" s="924">
        <f>'Cap Outlay Deprec 36'!F14</f>
        <v>0</v>
      </c>
      <c r="D7616" s="2" t="str">
        <f t="shared" si="124"/>
        <v>Error?</v>
      </c>
      <c r="E7616" s="2" t="s">
        <v>19</v>
      </c>
    </row>
    <row r="7617" spans="1:5">
      <c r="A7617">
        <f t="shared" si="123"/>
        <v>7558</v>
      </c>
      <c r="B7617" s="924">
        <f>'Cap Outlay Deprec 36'!H14</f>
        <v>0</v>
      </c>
      <c r="D7617" s="2" t="str">
        <f t="shared" si="124"/>
        <v>Error?</v>
      </c>
      <c r="E7617" s="2" t="s">
        <v>19</v>
      </c>
    </row>
    <row r="7618" spans="1:5">
      <c r="A7618">
        <f t="shared" si="123"/>
        <v>7559</v>
      </c>
      <c r="B7618" s="924">
        <f>'Cap Outlay Deprec 36'!I14</f>
        <v>0</v>
      </c>
      <c r="D7618" s="2" t="str">
        <f t="shared" si="124"/>
        <v>Error?</v>
      </c>
      <c r="E7618" s="2" t="s">
        <v>19</v>
      </c>
    </row>
    <row r="7619" spans="1:5">
      <c r="A7619">
        <f t="shared" si="123"/>
        <v>7560</v>
      </c>
      <c r="B7619" s="924">
        <f>'Cap Outlay Deprec 36'!J14</f>
        <v>0</v>
      </c>
      <c r="D7619" s="2" t="str">
        <f t="shared" si="124"/>
        <v>Error?</v>
      </c>
      <c r="E7619" s="2" t="s">
        <v>19</v>
      </c>
    </row>
    <row r="7620" spans="1:5">
      <c r="A7620">
        <f t="shared" si="123"/>
        <v>7561</v>
      </c>
      <c r="B7620" s="924">
        <f>'Cap Outlay Deprec 36'!K14</f>
        <v>0</v>
      </c>
      <c r="D7620" s="2" t="str">
        <f t="shared" si="124"/>
        <v>Error?</v>
      </c>
      <c r="E7620" s="2" t="s">
        <v>19</v>
      </c>
    </row>
    <row r="7621" spans="1:5">
      <c r="A7621">
        <f t="shared" si="123"/>
        <v>7562</v>
      </c>
      <c r="B7621" s="924">
        <f>'Cap Outlay Deprec 36'!L14</f>
        <v>0</v>
      </c>
      <c r="D7621" s="2" t="str">
        <f t="shared" si="124"/>
        <v>Error?</v>
      </c>
      <c r="E7621" s="2" t="s">
        <v>19</v>
      </c>
    </row>
    <row r="7622" spans="1:5">
      <c r="A7622">
        <f t="shared" si="123"/>
        <v>7563</v>
      </c>
      <c r="B7622" s="924">
        <f>'Cap Outlay Deprec 36'!F17</f>
        <v>0</v>
      </c>
      <c r="D7622" s="2" t="str">
        <f t="shared" si="124"/>
        <v>Error?</v>
      </c>
      <c r="E7622" s="2" t="s">
        <v>19</v>
      </c>
    </row>
    <row r="7623" spans="1:5">
      <c r="A7623">
        <f t="shared" si="123"/>
        <v>7564</v>
      </c>
      <c r="B7623" s="924">
        <f>'Cap Outlay Deprec 36'!I17</f>
        <v>0</v>
      </c>
      <c r="D7623" s="2" t="str">
        <f t="shared" si="124"/>
        <v>Error?</v>
      </c>
      <c r="E7623" s="2" t="s">
        <v>19</v>
      </c>
    </row>
    <row r="7624" spans="1:5">
      <c r="A7624" s="5">
        <f t="shared" si="123"/>
        <v>7565</v>
      </c>
      <c r="B7624" s="924"/>
      <c r="D7624" s="2" t="str">
        <f t="shared" si="124"/>
        <v>OK</v>
      </c>
      <c r="E7624" s="4" t="s">
        <v>1073</v>
      </c>
    </row>
    <row r="7625" spans="1:5">
      <c r="A7625" s="5">
        <f t="shared" si="123"/>
        <v>7566</v>
      </c>
      <c r="B7625" s="924"/>
      <c r="D7625" s="2" t="str">
        <f t="shared" si="124"/>
        <v>OK</v>
      </c>
      <c r="E7625" s="4" t="s">
        <v>1073</v>
      </c>
    </row>
    <row r="7626" spans="1:5">
      <c r="A7626">
        <f t="shared" si="123"/>
        <v>7567</v>
      </c>
      <c r="B7626" s="924"/>
      <c r="D7626" s="2" t="str">
        <f t="shared" si="124"/>
        <v>OK</v>
      </c>
      <c r="E7626" s="2" t="s">
        <v>19</v>
      </c>
    </row>
    <row r="7627" spans="1:5">
      <c r="A7627" s="5">
        <f t="shared" si="123"/>
        <v>7568</v>
      </c>
      <c r="B7627" s="924"/>
      <c r="D7627" s="2" t="str">
        <f t="shared" si="124"/>
        <v>OK</v>
      </c>
      <c r="E7627" s="4" t="s">
        <v>1073</v>
      </c>
    </row>
    <row r="7628" spans="1:5">
      <c r="A7628" s="5">
        <f t="shared" ref="A7628:A7648" si="125">A7627+1</f>
        <v>7569</v>
      </c>
      <c r="B7628" s="924"/>
      <c r="D7628" s="2" t="str">
        <f t="shared" si="124"/>
        <v>OK</v>
      </c>
      <c r="E7628" s="4" t="s">
        <v>1073</v>
      </c>
    </row>
    <row r="7629" spans="1:5">
      <c r="A7629">
        <f t="shared" si="125"/>
        <v>7570</v>
      </c>
      <c r="B7629" s="924">
        <f>'Cap Outlay Deprec 36'!I18</f>
        <v>2549889</v>
      </c>
      <c r="D7629" s="2" t="str">
        <f t="shared" si="124"/>
        <v>Error?</v>
      </c>
      <c r="E7629" s="2" t="s">
        <v>19</v>
      </c>
    </row>
    <row r="7630" spans="1:5">
      <c r="A7630" s="5">
        <f t="shared" si="125"/>
        <v>7571</v>
      </c>
      <c r="B7630" s="924"/>
      <c r="D7630" s="2" t="str">
        <f t="shared" si="124"/>
        <v>OK</v>
      </c>
      <c r="E7630" s="2" t="s">
        <v>19</v>
      </c>
    </row>
    <row r="7631" spans="1:5">
      <c r="A7631" s="5">
        <f t="shared" si="125"/>
        <v>7572</v>
      </c>
      <c r="B7631" s="924"/>
      <c r="D7631" s="2" t="str">
        <f t="shared" si="124"/>
        <v>OK</v>
      </c>
      <c r="E7631" s="4" t="s">
        <v>1073</v>
      </c>
    </row>
    <row r="7632" spans="1:5">
      <c r="A7632" s="5">
        <f t="shared" si="125"/>
        <v>7573</v>
      </c>
      <c r="B7632" s="924"/>
      <c r="D7632" s="2" t="str">
        <f t="shared" si="124"/>
        <v>OK</v>
      </c>
      <c r="E7632" s="4" t="s">
        <v>1073</v>
      </c>
    </row>
    <row r="7633" spans="1:6">
      <c r="A7633" s="5">
        <f t="shared" si="125"/>
        <v>7574</v>
      </c>
      <c r="B7633" s="924"/>
      <c r="D7633" s="2" t="str">
        <f t="shared" si="124"/>
        <v>OK</v>
      </c>
      <c r="E7633" s="4" t="s">
        <v>1432</v>
      </c>
    </row>
    <row r="7634" spans="1:6">
      <c r="A7634">
        <f t="shared" si="125"/>
        <v>7575</v>
      </c>
      <c r="B7634" s="924">
        <f>'Revenues 10-15'!G108</f>
        <v>0</v>
      </c>
      <c r="D7634" s="2" t="str">
        <f t="shared" si="124"/>
        <v>Error?</v>
      </c>
      <c r="E7634" s="2" t="s">
        <v>79</v>
      </c>
    </row>
    <row r="7635" spans="1:6">
      <c r="A7635">
        <f t="shared" si="125"/>
        <v>7576</v>
      </c>
      <c r="B7635" s="924">
        <f>'Revenues 10-15'!H108</f>
        <v>0</v>
      </c>
      <c r="D7635" s="2" t="str">
        <f t="shared" si="124"/>
        <v>Error?</v>
      </c>
      <c r="E7635" s="2" t="s">
        <v>79</v>
      </c>
    </row>
    <row r="7636" spans="1:6">
      <c r="A7636">
        <f t="shared" si="125"/>
        <v>7577</v>
      </c>
      <c r="B7636" s="924">
        <f>'Revenues 10-15'!J108</f>
        <v>0</v>
      </c>
      <c r="D7636" s="2" t="str">
        <f t="shared" si="124"/>
        <v>Error?</v>
      </c>
      <c r="E7636" s="2" t="s">
        <v>79</v>
      </c>
    </row>
    <row r="7637" spans="1:6">
      <c r="A7637">
        <f t="shared" si="125"/>
        <v>7578</v>
      </c>
      <c r="B7637" s="924">
        <f>'Revenues 10-15'!K108</f>
        <v>0</v>
      </c>
      <c r="D7637" s="2" t="str">
        <f t="shared" si="124"/>
        <v>Error?</v>
      </c>
      <c r="E7637" s="2" t="s">
        <v>79</v>
      </c>
    </row>
    <row r="7638" spans="1:6">
      <c r="A7638" s="5">
        <f t="shared" si="125"/>
        <v>7579</v>
      </c>
      <c r="B7638" s="924"/>
      <c r="D7638" s="2" t="str">
        <f t="shared" si="124"/>
        <v>OK</v>
      </c>
      <c r="E7638" s="4" t="s">
        <v>1432</v>
      </c>
    </row>
    <row r="7639" spans="1:6">
      <c r="A7639" s="5">
        <f t="shared" si="125"/>
        <v>7580</v>
      </c>
      <c r="B7639" s="924"/>
      <c r="D7639" s="2" t="str">
        <f t="shared" si="124"/>
        <v>OK</v>
      </c>
      <c r="E7639" s="4" t="s">
        <v>1432</v>
      </c>
      <c r="F7639" s="2"/>
    </row>
    <row r="7640" spans="1:6">
      <c r="A7640" s="5">
        <f t="shared" si="125"/>
        <v>7581</v>
      </c>
      <c r="B7640" s="924"/>
      <c r="D7640" s="2" t="str">
        <f t="shared" si="124"/>
        <v>OK</v>
      </c>
      <c r="E7640" s="4" t="s">
        <v>1432</v>
      </c>
    </row>
    <row r="7641" spans="1:6">
      <c r="A7641" s="5">
        <f t="shared" si="125"/>
        <v>7582</v>
      </c>
      <c r="B7641" s="924"/>
      <c r="D7641" s="2" t="str">
        <f t="shared" si="124"/>
        <v>OK</v>
      </c>
      <c r="E7641" s="4" t="s">
        <v>1432</v>
      </c>
    </row>
    <row r="7642" spans="1:6">
      <c r="A7642" s="5">
        <f t="shared" si="125"/>
        <v>7583</v>
      </c>
      <c r="B7642" s="924"/>
      <c r="D7642" s="2" t="str">
        <f t="shared" si="124"/>
        <v>OK</v>
      </c>
      <c r="E7642" s="4" t="s">
        <v>1432</v>
      </c>
    </row>
    <row r="7643" spans="1:6">
      <c r="A7643" s="5">
        <f t="shared" si="125"/>
        <v>7584</v>
      </c>
      <c r="B7643" s="924"/>
      <c r="D7643" s="2" t="str">
        <f t="shared" si="124"/>
        <v>OK</v>
      </c>
      <c r="E7643" s="4" t="s">
        <v>1432</v>
      </c>
    </row>
    <row r="7644" spans="1:6">
      <c r="A7644" s="5">
        <f t="shared" si="125"/>
        <v>7585</v>
      </c>
      <c r="B7644" s="924"/>
      <c r="D7644" s="2" t="str">
        <f t="shared" si="124"/>
        <v>OK</v>
      </c>
      <c r="E7644" s="4" t="s">
        <v>1432</v>
      </c>
    </row>
    <row r="7645" spans="1:6">
      <c r="A7645" s="5">
        <f t="shared" si="125"/>
        <v>7586</v>
      </c>
      <c r="B7645" s="924"/>
      <c r="D7645" s="2" t="str">
        <f t="shared" si="124"/>
        <v>OK</v>
      </c>
      <c r="E7645" s="4" t="s">
        <v>1432</v>
      </c>
    </row>
    <row r="7646" spans="1:6">
      <c r="A7646" s="5">
        <f t="shared" si="125"/>
        <v>7587</v>
      </c>
      <c r="B7646" s="924"/>
      <c r="D7646" s="2" t="str">
        <f t="shared" si="124"/>
        <v>OK</v>
      </c>
      <c r="E7646" s="4" t="s">
        <v>1432</v>
      </c>
    </row>
    <row r="7647" spans="1:6">
      <c r="A7647" s="5">
        <f t="shared" si="125"/>
        <v>7588</v>
      </c>
      <c r="B7647" s="924"/>
      <c r="D7647" s="2" t="str">
        <f t="shared" si="124"/>
        <v>OK</v>
      </c>
      <c r="E7647" s="4" t="s">
        <v>1432</v>
      </c>
    </row>
    <row r="7648" spans="1:6">
      <c r="A7648" s="5">
        <f t="shared" si="125"/>
        <v>7589</v>
      </c>
      <c r="B7648" s="924"/>
      <c r="D7648" s="2" t="str">
        <f t="shared" si="124"/>
        <v>OK</v>
      </c>
      <c r="E7648" s="4" t="s">
        <v>1432</v>
      </c>
    </row>
    <row r="7649" spans="1:5">
      <c r="A7649">
        <v>7590</v>
      </c>
      <c r="B7649" s="924">
        <f>'Acct Summary 7-9'!C55</f>
        <v>0</v>
      </c>
      <c r="D7649" s="2" t="str">
        <f t="shared" si="124"/>
        <v>Error?</v>
      </c>
      <c r="E7649" s="2" t="s">
        <v>740</v>
      </c>
    </row>
    <row r="7650" spans="1:5">
      <c r="A7650">
        <v>7591</v>
      </c>
      <c r="B7650" s="924">
        <f>'Acct Summary 7-9'!D55</f>
        <v>0</v>
      </c>
      <c r="D7650" s="2" t="str">
        <f t="shared" si="124"/>
        <v>Error?</v>
      </c>
      <c r="E7650" s="2" t="s">
        <v>740</v>
      </c>
    </row>
    <row r="7651" spans="1:5">
      <c r="A7651">
        <v>7592</v>
      </c>
      <c r="B7651" s="924">
        <f>'Acct Summary 7-9'!H55</f>
        <v>0</v>
      </c>
      <c r="D7651" s="2" t="str">
        <f t="shared" si="124"/>
        <v>Error?</v>
      </c>
      <c r="E7651" s="2" t="s">
        <v>740</v>
      </c>
    </row>
    <row r="7652" spans="1:5">
      <c r="A7652">
        <v>7593</v>
      </c>
      <c r="B7652" s="924">
        <f>'Acct Summary 7-9'!C56</f>
        <v>0</v>
      </c>
      <c r="D7652" s="2" t="str">
        <f t="shared" si="124"/>
        <v>Error?</v>
      </c>
      <c r="E7652" s="2" t="s">
        <v>740</v>
      </c>
    </row>
    <row r="7653" spans="1:5">
      <c r="A7653">
        <v>7594</v>
      </c>
      <c r="B7653" s="924">
        <f>'Acct Summary 7-9'!D56</f>
        <v>0</v>
      </c>
      <c r="D7653" s="2" t="str">
        <f t="shared" si="124"/>
        <v>Error?</v>
      </c>
      <c r="E7653" s="2" t="s">
        <v>740</v>
      </c>
    </row>
    <row r="7654" spans="1:5">
      <c r="A7654">
        <v>7595</v>
      </c>
      <c r="B7654" s="924">
        <f>'Acct Summary 7-9'!H56</f>
        <v>0</v>
      </c>
      <c r="D7654" s="2" t="str">
        <f t="shared" si="124"/>
        <v>Error?</v>
      </c>
      <c r="E7654" s="2" t="s">
        <v>740</v>
      </c>
    </row>
    <row r="7655" spans="1:5">
      <c r="A7655">
        <v>7596</v>
      </c>
      <c r="B7655" s="924">
        <f>'Acct Summary 7-9'!C57</f>
        <v>0</v>
      </c>
      <c r="D7655" s="2" t="str">
        <f t="shared" si="124"/>
        <v>Error?</v>
      </c>
      <c r="E7655" s="2" t="s">
        <v>740</v>
      </c>
    </row>
    <row r="7656" spans="1:5">
      <c r="A7656">
        <v>7597</v>
      </c>
      <c r="B7656" s="924">
        <f>'Acct Summary 7-9'!D57</f>
        <v>0</v>
      </c>
      <c r="D7656" s="2" t="str">
        <f t="shared" si="124"/>
        <v>Error?</v>
      </c>
      <c r="E7656" s="2" t="s">
        <v>740</v>
      </c>
    </row>
    <row r="7657" spans="1:5">
      <c r="A7657">
        <v>7598</v>
      </c>
      <c r="B7657" s="924">
        <f>'Acct Summary 7-9'!H57</f>
        <v>0</v>
      </c>
      <c r="D7657" s="2" t="str">
        <f t="shared" si="124"/>
        <v>Error?</v>
      </c>
      <c r="E7657" s="2" t="s">
        <v>740</v>
      </c>
    </row>
    <row r="7658" spans="1:5">
      <c r="A7658">
        <v>7599</v>
      </c>
      <c r="B7658" s="924">
        <f>'Acct Summary 7-9'!C59</f>
        <v>0</v>
      </c>
      <c r="D7658" s="2" t="str">
        <f t="shared" si="124"/>
        <v>Error?</v>
      </c>
      <c r="E7658" s="2" t="s">
        <v>740</v>
      </c>
    </row>
    <row r="7659" spans="1:5">
      <c r="A7659">
        <v>7600</v>
      </c>
      <c r="B7659" s="924">
        <f>'Acct Summary 7-9'!D59</f>
        <v>0</v>
      </c>
      <c r="D7659" s="2" t="str">
        <f t="shared" si="124"/>
        <v>Error?</v>
      </c>
      <c r="E7659" s="2" t="s">
        <v>740</v>
      </c>
    </row>
    <row r="7660" spans="1:5">
      <c r="A7660">
        <v>7601</v>
      </c>
      <c r="B7660" s="924">
        <f>'Acct Summary 7-9'!H59</f>
        <v>0</v>
      </c>
      <c r="D7660" s="2" t="str">
        <f t="shared" si="124"/>
        <v>Error?</v>
      </c>
      <c r="E7660" s="2" t="s">
        <v>740</v>
      </c>
    </row>
    <row r="7661" spans="1:5">
      <c r="A7661">
        <v>7602</v>
      </c>
      <c r="B7661" s="924">
        <f>'Acct Summary 7-9'!C60</f>
        <v>0</v>
      </c>
      <c r="D7661" s="2" t="str">
        <f t="shared" si="124"/>
        <v>Error?</v>
      </c>
      <c r="E7661" s="2" t="s">
        <v>740</v>
      </c>
    </row>
    <row r="7662" spans="1:5">
      <c r="A7662">
        <v>7603</v>
      </c>
      <c r="B7662" s="924">
        <f>'Acct Summary 7-9'!D60</f>
        <v>0</v>
      </c>
      <c r="D7662" s="2" t="str">
        <f t="shared" si="124"/>
        <v>Error?</v>
      </c>
      <c r="E7662" s="2" t="s">
        <v>740</v>
      </c>
    </row>
    <row r="7663" spans="1:5">
      <c r="A7663">
        <v>7604</v>
      </c>
      <c r="B7663" s="924">
        <f>'Acct Summary 7-9'!H60</f>
        <v>0</v>
      </c>
      <c r="D7663" s="2" t="str">
        <f t="shared" si="124"/>
        <v>Error?</v>
      </c>
      <c r="E7663" s="2" t="s">
        <v>740</v>
      </c>
    </row>
    <row r="7664" spans="1:5">
      <c r="A7664">
        <v>7605</v>
      </c>
      <c r="B7664" s="924">
        <f>'Acct Summary 7-9'!C61</f>
        <v>0</v>
      </c>
      <c r="D7664" s="2" t="str">
        <f t="shared" si="124"/>
        <v>Error?</v>
      </c>
      <c r="E7664" s="2" t="s">
        <v>740</v>
      </c>
    </row>
    <row r="7665" spans="1:5">
      <c r="A7665">
        <v>7606</v>
      </c>
      <c r="B7665" s="924">
        <f>'Acct Summary 7-9'!D61</f>
        <v>0</v>
      </c>
      <c r="D7665" s="2" t="str">
        <f t="shared" si="124"/>
        <v>Error?</v>
      </c>
      <c r="E7665" s="2" t="s">
        <v>740</v>
      </c>
    </row>
    <row r="7666" spans="1:5">
      <c r="A7666">
        <v>7607</v>
      </c>
      <c r="B7666" s="924">
        <f>'Acct Summary 7-9'!H61</f>
        <v>0</v>
      </c>
      <c r="D7666" s="2" t="str">
        <f t="shared" si="124"/>
        <v>Error?</v>
      </c>
      <c r="E7666" s="2" t="s">
        <v>740</v>
      </c>
    </row>
    <row r="7667" spans="1:5">
      <c r="A7667">
        <v>7608</v>
      </c>
      <c r="B7667" s="924">
        <f>'Acct Summary 7-9'!C63</f>
        <v>0</v>
      </c>
      <c r="D7667" s="2" t="str">
        <f t="shared" si="124"/>
        <v>Error?</v>
      </c>
      <c r="E7667" s="2" t="s">
        <v>740</v>
      </c>
    </row>
    <row r="7668" spans="1:5">
      <c r="A7668">
        <v>7609</v>
      </c>
      <c r="B7668" s="924">
        <f>'Acct Summary 7-9'!D63</f>
        <v>0</v>
      </c>
      <c r="D7668" s="2" t="str">
        <f t="shared" si="124"/>
        <v>Error?</v>
      </c>
      <c r="E7668" s="2" t="s">
        <v>740</v>
      </c>
    </row>
    <row r="7669" spans="1:5">
      <c r="A7669">
        <v>7610</v>
      </c>
      <c r="B7669" s="924">
        <f>'Acct Summary 7-9'!C64</f>
        <v>0</v>
      </c>
      <c r="D7669" s="2" t="str">
        <f t="shared" si="124"/>
        <v>Error?</v>
      </c>
      <c r="E7669" s="2" t="s">
        <v>740</v>
      </c>
    </row>
    <row r="7670" spans="1:5">
      <c r="A7670">
        <v>7611</v>
      </c>
      <c r="B7670" s="924">
        <f>'Acct Summary 7-9'!D64</f>
        <v>0</v>
      </c>
      <c r="D7670" s="2" t="str">
        <f t="shared" si="124"/>
        <v>Error?</v>
      </c>
      <c r="E7670" s="2" t="s">
        <v>740</v>
      </c>
    </row>
    <row r="7671" spans="1:5">
      <c r="A7671">
        <v>7612</v>
      </c>
      <c r="B7671" s="924">
        <f>'Acct Summary 7-9'!C65</f>
        <v>0</v>
      </c>
      <c r="D7671" s="2" t="str">
        <f t="shared" si="124"/>
        <v>Error?</v>
      </c>
      <c r="E7671" s="2" t="s">
        <v>740</v>
      </c>
    </row>
    <row r="7672" spans="1:5">
      <c r="A7672">
        <v>7613</v>
      </c>
      <c r="B7672" s="924">
        <f>'Acct Summary 7-9'!D65</f>
        <v>0</v>
      </c>
      <c r="D7672" s="2" t="str">
        <f t="shared" si="124"/>
        <v>Error?</v>
      </c>
      <c r="E7672" s="2" t="s">
        <v>740</v>
      </c>
    </row>
    <row r="7673" spans="1:5">
      <c r="A7673">
        <v>7614</v>
      </c>
      <c r="B7673" s="924">
        <f>'Acct Summary 7-9'!C67</f>
        <v>0</v>
      </c>
      <c r="D7673" s="2" t="str">
        <f t="shared" si="124"/>
        <v>Error?</v>
      </c>
      <c r="E7673" s="2" t="s">
        <v>740</v>
      </c>
    </row>
    <row r="7674" spans="1:5">
      <c r="A7674">
        <v>7615</v>
      </c>
      <c r="B7674" s="924">
        <f>'Acct Summary 7-9'!D67</f>
        <v>0</v>
      </c>
      <c r="D7674" s="2" t="str">
        <f t="shared" si="124"/>
        <v>Error?</v>
      </c>
      <c r="E7674" s="2" t="s">
        <v>740</v>
      </c>
    </row>
    <row r="7675" spans="1:5">
      <c r="A7675">
        <v>7616</v>
      </c>
      <c r="B7675" s="924">
        <f>'Acct Summary 7-9'!C68</f>
        <v>0</v>
      </c>
      <c r="D7675" s="2" t="str">
        <f t="shared" si="124"/>
        <v>Error?</v>
      </c>
      <c r="E7675" s="2" t="s">
        <v>740</v>
      </c>
    </row>
    <row r="7676" spans="1:5">
      <c r="A7676">
        <v>7617</v>
      </c>
      <c r="B7676" s="924">
        <f>'Acct Summary 7-9'!D68</f>
        <v>0</v>
      </c>
      <c r="D7676" s="2" t="str">
        <f t="shared" si="124"/>
        <v>Error?</v>
      </c>
      <c r="E7676" s="2" t="s">
        <v>740</v>
      </c>
    </row>
    <row r="7677" spans="1:5">
      <c r="A7677">
        <v>7618</v>
      </c>
      <c r="B7677" s="924">
        <f>'Acct Summary 7-9'!C69</f>
        <v>13474</v>
      </c>
      <c r="D7677" s="2" t="str">
        <f t="shared" ref="D7677:D7740" si="126">IF(ISBLANK(B7677),"OK",IF(A7677-B7677=0,"OK","Error?"))</f>
        <v>Error?</v>
      </c>
      <c r="E7677" s="2" t="s">
        <v>740</v>
      </c>
    </row>
    <row r="7678" spans="1:5">
      <c r="A7678">
        <v>7619</v>
      </c>
      <c r="B7678" s="924">
        <f>'Acct Summary 7-9'!D69</f>
        <v>0</v>
      </c>
      <c r="D7678" s="2" t="str">
        <f t="shared" si="126"/>
        <v>Error?</v>
      </c>
      <c r="E7678" s="2" t="s">
        <v>740</v>
      </c>
    </row>
    <row r="7679" spans="1:5">
      <c r="A7679">
        <v>7620</v>
      </c>
      <c r="B7679" s="924">
        <f>'Acct Summary 7-9'!C71</f>
        <v>0</v>
      </c>
      <c r="D7679" s="2" t="str">
        <f t="shared" si="126"/>
        <v>Error?</v>
      </c>
      <c r="E7679" s="2" t="s">
        <v>740</v>
      </c>
    </row>
    <row r="7680" spans="1:5">
      <c r="A7680">
        <v>7621</v>
      </c>
      <c r="B7680" s="924">
        <f>'Acct Summary 7-9'!D71</f>
        <v>0</v>
      </c>
      <c r="D7680" s="2" t="str">
        <f t="shared" si="126"/>
        <v>Error?</v>
      </c>
      <c r="E7680" s="2" t="s">
        <v>740</v>
      </c>
    </row>
    <row r="7681" spans="1:5">
      <c r="A7681">
        <v>7622</v>
      </c>
      <c r="B7681" s="924">
        <f>'Acct Summary 7-9'!C72</f>
        <v>0</v>
      </c>
      <c r="D7681" s="2" t="str">
        <f t="shared" si="126"/>
        <v>Error?</v>
      </c>
      <c r="E7681" s="2" t="s">
        <v>740</v>
      </c>
    </row>
    <row r="7682" spans="1:5">
      <c r="A7682">
        <v>7623</v>
      </c>
      <c r="B7682" s="924">
        <f>'Acct Summary 7-9'!D72</f>
        <v>0</v>
      </c>
      <c r="D7682" s="2" t="str">
        <f t="shared" si="126"/>
        <v>Error?</v>
      </c>
      <c r="E7682" s="2" t="s">
        <v>740</v>
      </c>
    </row>
    <row r="7683" spans="1:5">
      <c r="A7683">
        <v>7624</v>
      </c>
      <c r="B7683" s="924">
        <f>'Acct Summary 7-9'!C73</f>
        <v>500000</v>
      </c>
      <c r="D7683" s="2" t="str">
        <f t="shared" si="126"/>
        <v>Error?</v>
      </c>
      <c r="E7683" s="2" t="s">
        <v>740</v>
      </c>
    </row>
    <row r="7684" spans="1:5">
      <c r="A7684">
        <v>7625</v>
      </c>
      <c r="B7684" s="924">
        <f>'Acct Summary 7-9'!D73</f>
        <v>1000000</v>
      </c>
      <c r="D7684" s="2" t="str">
        <f t="shared" si="126"/>
        <v>Error?</v>
      </c>
      <c r="E7684" s="2" t="s">
        <v>740</v>
      </c>
    </row>
    <row r="7685" spans="1:5">
      <c r="A7685">
        <v>7626</v>
      </c>
      <c r="B7685" s="924">
        <f>'Revenues 10-15'!C198</f>
        <v>0</v>
      </c>
      <c r="D7685" s="2" t="str">
        <f t="shared" si="126"/>
        <v>Error?</v>
      </c>
      <c r="E7685" s="2" t="s">
        <v>740</v>
      </c>
    </row>
    <row r="7686" spans="1:5">
      <c r="A7686" s="5">
        <v>7627</v>
      </c>
      <c r="B7686" s="924"/>
      <c r="D7686" s="2" t="str">
        <f t="shared" si="126"/>
        <v>OK</v>
      </c>
      <c r="E7686" s="2" t="s">
        <v>740</v>
      </c>
    </row>
    <row r="7687" spans="1:5">
      <c r="A7687" s="5">
        <v>7628</v>
      </c>
      <c r="B7687" s="924"/>
      <c r="D7687" s="2" t="str">
        <f t="shared" si="126"/>
        <v>OK</v>
      </c>
      <c r="E7687" s="2" t="s">
        <v>740</v>
      </c>
    </row>
    <row r="7688" spans="1:5">
      <c r="A7688" s="5">
        <v>7629</v>
      </c>
      <c r="B7688" s="924"/>
      <c r="D7688" s="2" t="str">
        <f t="shared" si="126"/>
        <v>OK</v>
      </c>
      <c r="E7688" s="2" t="s">
        <v>740</v>
      </c>
    </row>
    <row r="7689" spans="1:5">
      <c r="A7689" s="5">
        <v>7630</v>
      </c>
      <c r="B7689" s="924"/>
      <c r="D7689" s="2" t="str">
        <f t="shared" si="126"/>
        <v>OK</v>
      </c>
      <c r="E7689" s="2" t="s">
        <v>740</v>
      </c>
    </row>
    <row r="7690" spans="1:5">
      <c r="A7690" s="5">
        <v>7631</v>
      </c>
      <c r="B7690" s="924"/>
      <c r="D7690" s="2" t="str">
        <f t="shared" si="126"/>
        <v>OK</v>
      </c>
      <c r="E7690" s="2" t="s">
        <v>740</v>
      </c>
    </row>
    <row r="7691" spans="1:5">
      <c r="A7691" s="5">
        <v>7632</v>
      </c>
      <c r="B7691" s="924"/>
      <c r="D7691" s="2" t="str">
        <f t="shared" si="126"/>
        <v>OK</v>
      </c>
      <c r="E7691" s="2" t="s">
        <v>740</v>
      </c>
    </row>
    <row r="7692" spans="1:5">
      <c r="A7692" s="5">
        <v>7633</v>
      </c>
      <c r="B7692" s="924"/>
      <c r="D7692" s="2" t="str">
        <f t="shared" si="126"/>
        <v>OK</v>
      </c>
      <c r="E7692" s="2" t="s">
        <v>740</v>
      </c>
    </row>
    <row r="7693" spans="1:5">
      <c r="A7693" s="5">
        <v>7634</v>
      </c>
      <c r="B7693" s="924"/>
      <c r="D7693" s="2" t="str">
        <f t="shared" si="126"/>
        <v>OK</v>
      </c>
      <c r="E7693" s="2" t="s">
        <v>740</v>
      </c>
    </row>
    <row r="7694" spans="1:5">
      <c r="A7694" s="5">
        <v>7635</v>
      </c>
      <c r="B7694" s="924"/>
      <c r="D7694" s="2" t="str">
        <f t="shared" si="126"/>
        <v>OK</v>
      </c>
      <c r="E7694" s="2" t="s">
        <v>740</v>
      </c>
    </row>
    <row r="7695" spans="1:5">
      <c r="A7695" s="5">
        <v>7636</v>
      </c>
      <c r="B7695" s="924"/>
      <c r="D7695" s="2" t="str">
        <f t="shared" si="126"/>
        <v>OK</v>
      </c>
      <c r="E7695" s="2" t="s">
        <v>740</v>
      </c>
    </row>
    <row r="7696" spans="1:5">
      <c r="A7696" s="5">
        <v>7637</v>
      </c>
      <c r="B7696" s="924"/>
      <c r="D7696" s="2" t="str">
        <f t="shared" si="126"/>
        <v>OK</v>
      </c>
      <c r="E7696" s="2" t="s">
        <v>740</v>
      </c>
    </row>
    <row r="7697" spans="1:5">
      <c r="A7697" s="5">
        <v>7638</v>
      </c>
      <c r="B7697" s="924"/>
      <c r="D7697" s="2" t="str">
        <f t="shared" si="126"/>
        <v>OK</v>
      </c>
      <c r="E7697" s="2" t="s">
        <v>740</v>
      </c>
    </row>
    <row r="7698" spans="1:5">
      <c r="A7698" s="5">
        <v>7639</v>
      </c>
      <c r="B7698" s="924"/>
      <c r="D7698" s="2" t="str">
        <f t="shared" si="126"/>
        <v>OK</v>
      </c>
      <c r="E7698" s="2" t="s">
        <v>740</v>
      </c>
    </row>
    <row r="7699" spans="1:5">
      <c r="A7699" s="5">
        <v>7640</v>
      </c>
      <c r="B7699" s="924"/>
      <c r="D7699" s="2" t="str">
        <f t="shared" si="126"/>
        <v>OK</v>
      </c>
      <c r="E7699" s="2" t="s">
        <v>740</v>
      </c>
    </row>
    <row r="7700" spans="1:5">
      <c r="A7700" s="5">
        <v>7641</v>
      </c>
      <c r="B7700" s="924"/>
      <c r="D7700" s="2" t="str">
        <f t="shared" si="126"/>
        <v>OK</v>
      </c>
      <c r="E7700" s="2" t="s">
        <v>740</v>
      </c>
    </row>
    <row r="7701" spans="1:5">
      <c r="A7701" s="5">
        <v>7642</v>
      </c>
      <c r="B7701" s="924"/>
      <c r="D7701" s="2" t="str">
        <f t="shared" si="126"/>
        <v>OK</v>
      </c>
      <c r="E7701" s="2" t="s">
        <v>740</v>
      </c>
    </row>
    <row r="7702" spans="1:5">
      <c r="A7702" s="5">
        <v>7643</v>
      </c>
      <c r="B7702" s="924"/>
      <c r="D7702" s="2" t="str">
        <f t="shared" si="126"/>
        <v>OK</v>
      </c>
      <c r="E7702" s="2" t="s">
        <v>740</v>
      </c>
    </row>
    <row r="7703" spans="1:5">
      <c r="A7703" s="5">
        <v>7644</v>
      </c>
      <c r="B7703" s="924"/>
      <c r="D7703" s="2" t="str">
        <f t="shared" si="126"/>
        <v>OK</v>
      </c>
      <c r="E7703" s="2" t="s">
        <v>740</v>
      </c>
    </row>
    <row r="7704" spans="1:5">
      <c r="A7704">
        <v>7645</v>
      </c>
      <c r="B7704" s="924">
        <f>'Revenues 10-15'!H169</f>
        <v>0</v>
      </c>
      <c r="D7704" s="2" t="str">
        <f t="shared" si="126"/>
        <v>Error?</v>
      </c>
      <c r="E7704" s="2" t="s">
        <v>740</v>
      </c>
    </row>
    <row r="7705" spans="1:5">
      <c r="A7705">
        <v>7646</v>
      </c>
      <c r="B7705" s="924">
        <f>'Expenditures 16-24'!I66</f>
        <v>0</v>
      </c>
      <c r="D7705" s="2" t="str">
        <f t="shared" si="126"/>
        <v>Error?</v>
      </c>
      <c r="E7705" s="2" t="s">
        <v>740</v>
      </c>
    </row>
    <row r="7706" spans="1:5">
      <c r="A7706">
        <v>7647</v>
      </c>
      <c r="B7706" s="924">
        <f>'Rest Tax Levies-Tort Im 27'!J3</f>
        <v>0</v>
      </c>
      <c r="D7706" s="2" t="str">
        <f t="shared" si="126"/>
        <v>Error?</v>
      </c>
      <c r="E7706" s="2" t="s">
        <v>740</v>
      </c>
    </row>
    <row r="7707" spans="1:5">
      <c r="A7707">
        <v>7648</v>
      </c>
      <c r="B7707" s="924">
        <f>'Rest Tax Levies-Tort Im 27'!K3</f>
        <v>0</v>
      </c>
      <c r="D7707" s="2" t="str">
        <f t="shared" si="126"/>
        <v>Error?</v>
      </c>
      <c r="E7707" s="2" t="s">
        <v>740</v>
      </c>
    </row>
    <row r="7708" spans="1:5">
      <c r="A7708">
        <v>7649</v>
      </c>
      <c r="B7708" s="924">
        <f>'Rest Tax Levies-Tort Im 27'!J6</f>
        <v>0</v>
      </c>
      <c r="D7708" s="2" t="str">
        <f t="shared" si="126"/>
        <v>Error?</v>
      </c>
      <c r="E7708" s="2" t="s">
        <v>740</v>
      </c>
    </row>
    <row r="7709" spans="1:5">
      <c r="A7709">
        <v>7650</v>
      </c>
      <c r="B7709" s="924">
        <f>'Rest Tax Levies-Tort Im 27'!K6</f>
        <v>0</v>
      </c>
      <c r="D7709" s="2" t="str">
        <f t="shared" si="126"/>
        <v>Error?</v>
      </c>
      <c r="E7709" s="2" t="s">
        <v>740</v>
      </c>
    </row>
    <row r="7710" spans="1:5">
      <c r="A7710">
        <v>7651</v>
      </c>
      <c r="B7710" s="924">
        <f>'Rest Tax Levies-Tort Im 27'!K7</f>
        <v>12565</v>
      </c>
      <c r="D7710" s="2" t="str">
        <f t="shared" si="126"/>
        <v>Error?</v>
      </c>
      <c r="E7710" s="2" t="s">
        <v>740</v>
      </c>
    </row>
    <row r="7711" spans="1:5">
      <c r="A7711">
        <v>7652</v>
      </c>
      <c r="B7711" s="924">
        <f>'Rest Tax Levies-Tort Im 27'!J8</f>
        <v>0</v>
      </c>
      <c r="D7711" s="2" t="str">
        <f t="shared" si="126"/>
        <v>Error?</v>
      </c>
      <c r="E7711" s="2" t="s">
        <v>740</v>
      </c>
    </row>
    <row r="7712" spans="1:5">
      <c r="A7712">
        <v>7653</v>
      </c>
      <c r="B7712" s="924">
        <f>'Rest Tax Levies-Tort Im 27'!K9</f>
        <v>28513</v>
      </c>
      <c r="D7712" s="2" t="str">
        <f t="shared" si="126"/>
        <v>Error?</v>
      </c>
      <c r="E7712" s="2" t="s">
        <v>740</v>
      </c>
    </row>
    <row r="7713" spans="1:6">
      <c r="A7713">
        <v>7654</v>
      </c>
      <c r="B7713" s="924">
        <f>'Rest Tax Levies-Tort Im 27'!J10</f>
        <v>0</v>
      </c>
      <c r="D7713" s="2" t="str">
        <f t="shared" si="126"/>
        <v>Error?</v>
      </c>
      <c r="E7713" s="2" t="s">
        <v>740</v>
      </c>
    </row>
    <row r="7714" spans="1:6">
      <c r="A7714">
        <v>7655</v>
      </c>
      <c r="B7714" s="924">
        <f>'Rest Tax Levies-Tort Im 27'!K10</f>
        <v>0</v>
      </c>
      <c r="D7714" s="2" t="str">
        <f t="shared" si="126"/>
        <v>Error?</v>
      </c>
      <c r="E7714" s="2" t="s">
        <v>740</v>
      </c>
    </row>
    <row r="7715" spans="1:6">
      <c r="A7715">
        <v>7656</v>
      </c>
      <c r="B7715" s="924">
        <f>'Rest Tax Levies-Tort Im 27'!J11</f>
        <v>0</v>
      </c>
      <c r="D7715" s="2" t="str">
        <f t="shared" si="126"/>
        <v>Error?</v>
      </c>
      <c r="E7715" s="2" t="s">
        <v>740</v>
      </c>
    </row>
    <row r="7716" spans="1:6">
      <c r="A7716">
        <v>7657</v>
      </c>
      <c r="B7716" s="924">
        <f>'Rest Tax Levies-Tort Im 27'!J12</f>
        <v>0</v>
      </c>
      <c r="D7716" s="2" t="str">
        <f t="shared" si="126"/>
        <v>Error?</v>
      </c>
      <c r="E7716" s="2" t="s">
        <v>740</v>
      </c>
    </row>
    <row r="7717" spans="1:6">
      <c r="A7717">
        <v>7658</v>
      </c>
      <c r="B7717" s="924">
        <f>'Rest Tax Levies-Tort Im 27'!K12</f>
        <v>41078</v>
      </c>
      <c r="D7717" s="2" t="str">
        <f t="shared" si="126"/>
        <v>Error?</v>
      </c>
      <c r="E7717" s="2" t="s">
        <v>740</v>
      </c>
    </row>
    <row r="7718" spans="1:6">
      <c r="A7718">
        <v>7659</v>
      </c>
      <c r="B7718" s="924">
        <f>'Rest Tax Levies-Tort Im 27'!H14</f>
        <v>326236</v>
      </c>
      <c r="D7718" s="2" t="str">
        <f t="shared" si="126"/>
        <v>Error?</v>
      </c>
      <c r="E7718" s="2" t="s">
        <v>740</v>
      </c>
    </row>
    <row r="7719" spans="1:6">
      <c r="A7719">
        <v>7660</v>
      </c>
      <c r="B7719" s="924">
        <f>'Rest Tax Levies-Tort Im 27'!K14</f>
        <v>0</v>
      </c>
      <c r="D7719" s="2" t="str">
        <f t="shared" si="126"/>
        <v>Error?</v>
      </c>
      <c r="E7719" s="2" t="s">
        <v>740</v>
      </c>
    </row>
    <row r="7720" spans="1:6">
      <c r="A7720">
        <v>7661</v>
      </c>
      <c r="B7720" s="924">
        <f>'Rest Tax Levies-Tort Im 27'!J15</f>
        <v>0</v>
      </c>
      <c r="D7720" s="2" t="str">
        <f t="shared" si="126"/>
        <v>Error?</v>
      </c>
      <c r="E7720" s="2" t="s">
        <v>740</v>
      </c>
    </row>
    <row r="7721" spans="1:6">
      <c r="A7721">
        <v>7662</v>
      </c>
      <c r="B7721" s="924">
        <f>'Rest Tax Levies-Tort Im 27'!K15</f>
        <v>0</v>
      </c>
      <c r="D7721" s="2" t="str">
        <f t="shared" si="126"/>
        <v>Error?</v>
      </c>
      <c r="E7721" s="2" t="s">
        <v>740</v>
      </c>
    </row>
    <row r="7722" spans="1:6">
      <c r="A7722">
        <v>7663</v>
      </c>
      <c r="B7722" s="924">
        <f>'Rest Tax Levies-Tort Im 27'!J18</f>
        <v>0</v>
      </c>
      <c r="D7722" s="2" t="str">
        <f t="shared" si="126"/>
        <v>Error?</v>
      </c>
      <c r="E7722" s="2" t="s">
        <v>740</v>
      </c>
    </row>
    <row r="7723" spans="1:6">
      <c r="A7723">
        <v>7664</v>
      </c>
      <c r="B7723" s="924">
        <f>'Rest Tax Levies-Tort Im 27'!J19</f>
        <v>0</v>
      </c>
      <c r="D7723" s="2" t="str">
        <f t="shared" si="126"/>
        <v>Error?</v>
      </c>
      <c r="E7723" s="2" t="s">
        <v>740</v>
      </c>
    </row>
    <row r="7724" spans="1:6">
      <c r="A7724">
        <v>7665</v>
      </c>
      <c r="B7724" s="924">
        <f>'Rest Tax Levies-Tort Im 27'!J20</f>
        <v>0</v>
      </c>
      <c r="D7724" s="2" t="str">
        <f t="shared" si="126"/>
        <v>Error?</v>
      </c>
      <c r="E7724" s="2" t="s">
        <v>740</v>
      </c>
      <c r="F7724" s="2"/>
    </row>
    <row r="7725" spans="1:6">
      <c r="A7725">
        <v>7666</v>
      </c>
      <c r="B7725" s="924">
        <f>'Rest Tax Levies-Tort Im 27'!J21</f>
        <v>0</v>
      </c>
      <c r="D7725" s="2" t="str">
        <f t="shared" si="126"/>
        <v>Error?</v>
      </c>
      <c r="E7725" s="2" t="s">
        <v>740</v>
      </c>
    </row>
    <row r="7726" spans="1:6">
      <c r="A7726">
        <v>7667</v>
      </c>
      <c r="B7726" s="924">
        <f>'Revenues 10-15'!E105</f>
        <v>0</v>
      </c>
      <c r="D7726" s="2" t="str">
        <f t="shared" si="126"/>
        <v>Error?</v>
      </c>
      <c r="E7726" s="2" t="s">
        <v>740</v>
      </c>
    </row>
    <row r="7727" spans="1:6">
      <c r="A7727">
        <v>7668</v>
      </c>
      <c r="B7727" s="924">
        <f>'Rest Tax Levies-Tort Im 27'!K22</f>
        <v>0</v>
      </c>
      <c r="D7727" s="2" t="str">
        <f t="shared" si="126"/>
        <v>Error?</v>
      </c>
      <c r="E7727" s="2" t="s">
        <v>740</v>
      </c>
    </row>
    <row r="7728" spans="1:6">
      <c r="A7728">
        <v>7669</v>
      </c>
      <c r="B7728" s="924">
        <f>'Rest Tax Levies-Tort Im 27'!J23</f>
        <v>0</v>
      </c>
      <c r="D7728" s="2" t="str">
        <f t="shared" si="126"/>
        <v>Error?</v>
      </c>
      <c r="E7728" s="2" t="s">
        <v>740</v>
      </c>
    </row>
    <row r="7729" spans="1:6">
      <c r="A7729">
        <v>7670</v>
      </c>
      <c r="B7729" s="924">
        <f>'Revenues 10-15'!H105</f>
        <v>0</v>
      </c>
      <c r="D7729" s="2" t="str">
        <f t="shared" si="126"/>
        <v>Error?</v>
      </c>
      <c r="E7729" s="2" t="s">
        <v>740</v>
      </c>
    </row>
    <row r="7730" spans="1:6">
      <c r="A7730">
        <v>7671</v>
      </c>
      <c r="B7730" s="924">
        <f>'Rest Tax Levies-Tort Im 27'!J24</f>
        <v>0</v>
      </c>
      <c r="D7730" s="2" t="str">
        <f t="shared" si="126"/>
        <v>Error?</v>
      </c>
      <c r="E7730" s="2" t="s">
        <v>740</v>
      </c>
    </row>
    <row r="7731" spans="1:6">
      <c r="A7731">
        <v>7672</v>
      </c>
      <c r="B7731" s="924">
        <f>'Rest Tax Levies-Tort Im 27'!K24</f>
        <v>41078</v>
      </c>
      <c r="D7731" s="2" t="str">
        <f t="shared" si="126"/>
        <v>Error?</v>
      </c>
      <c r="E7731" s="2" t="s">
        <v>740</v>
      </c>
    </row>
    <row r="7732" spans="1:6">
      <c r="A7732">
        <v>7673</v>
      </c>
      <c r="B7732" s="924">
        <f>'Rest Tax Levies-Tort Im 27'!G25</f>
        <v>0</v>
      </c>
      <c r="D7732" s="2" t="str">
        <f t="shared" si="126"/>
        <v>Error?</v>
      </c>
      <c r="E7732" s="2" t="s">
        <v>740</v>
      </c>
    </row>
    <row r="7733" spans="1:6">
      <c r="A7733">
        <v>7674</v>
      </c>
      <c r="B7733" s="924">
        <f>'Rest Tax Levies-Tort Im 27'!H25</f>
        <v>0</v>
      </c>
      <c r="D7733" s="2" t="str">
        <f t="shared" si="126"/>
        <v>Error?</v>
      </c>
      <c r="E7733" s="2" t="s">
        <v>740</v>
      </c>
    </row>
    <row r="7734" spans="1:6">
      <c r="A7734">
        <v>7675</v>
      </c>
      <c r="B7734" s="924">
        <f>'Rest Tax Levies-Tort Im 27'!I25</f>
        <v>0</v>
      </c>
      <c r="D7734" s="2" t="str">
        <f t="shared" si="126"/>
        <v>Error?</v>
      </c>
      <c r="E7734" s="2" t="s">
        <v>740</v>
      </c>
    </row>
    <row r="7735" spans="1:6">
      <c r="A7735">
        <v>7676</v>
      </c>
      <c r="B7735" s="924">
        <f>'Rest Tax Levies-Tort Im 27'!J25</f>
        <v>0</v>
      </c>
      <c r="D7735" s="2" t="str">
        <f t="shared" si="126"/>
        <v>Error?</v>
      </c>
      <c r="E7735" s="2" t="s">
        <v>740</v>
      </c>
    </row>
    <row r="7736" spans="1:6">
      <c r="A7736">
        <v>7677</v>
      </c>
      <c r="B7736" s="924">
        <f>'Rest Tax Levies-Tort Im 27'!K25</f>
        <v>0</v>
      </c>
      <c r="D7736" s="2" t="str">
        <f t="shared" si="126"/>
        <v>Error?</v>
      </c>
      <c r="E7736" s="2" t="s">
        <v>740</v>
      </c>
    </row>
    <row r="7737" spans="1:6">
      <c r="A7737">
        <v>7678</v>
      </c>
      <c r="B7737" s="924">
        <f>'Rest Tax Levies-Tort Im 27'!G26</f>
        <v>291761</v>
      </c>
      <c r="D7737" s="2" t="str">
        <f t="shared" si="126"/>
        <v>Error?</v>
      </c>
      <c r="E7737" s="2" t="s">
        <v>740</v>
      </c>
    </row>
    <row r="7738" spans="1:6">
      <c r="A7738">
        <v>7679</v>
      </c>
      <c r="B7738" s="924">
        <f>'Rest Tax Levies-Tort Im 27'!H26</f>
        <v>0</v>
      </c>
      <c r="D7738" s="2" t="str">
        <f t="shared" si="126"/>
        <v>Error?</v>
      </c>
      <c r="E7738" s="2" t="s">
        <v>740</v>
      </c>
    </row>
    <row r="7739" spans="1:6">
      <c r="A7739">
        <v>7680</v>
      </c>
      <c r="B7739" s="924">
        <f>'Rest Tax Levies-Tort Im 27'!I26</f>
        <v>0</v>
      </c>
      <c r="D7739" s="2" t="str">
        <f t="shared" si="126"/>
        <v>Error?</v>
      </c>
      <c r="E7739" s="2" t="s">
        <v>740</v>
      </c>
    </row>
    <row r="7740" spans="1:6">
      <c r="A7740">
        <v>7681</v>
      </c>
      <c r="B7740" s="924">
        <f>'Rest Tax Levies-Tort Im 27'!J26</f>
        <v>0</v>
      </c>
      <c r="D7740" s="2" t="str">
        <f t="shared" si="126"/>
        <v>Error?</v>
      </c>
      <c r="E7740" s="2" t="s">
        <v>740</v>
      </c>
    </row>
    <row r="7741" spans="1:6">
      <c r="A7741">
        <v>7682</v>
      </c>
      <c r="B7741" s="924">
        <f>'Rest Tax Levies-Tort Im 27'!K26</f>
        <v>41078</v>
      </c>
      <c r="D7741" s="2" t="str">
        <f t="shared" ref="D7741:D7804" si="127">IF(ISBLANK(B7741),"OK",IF(A7741-B7741=0,"OK","Error?"))</f>
        <v>Error?</v>
      </c>
      <c r="E7741" s="2" t="s">
        <v>740</v>
      </c>
    </row>
    <row r="7742" spans="1:6">
      <c r="A7742" s="5">
        <v>7683</v>
      </c>
      <c r="B7742" s="924"/>
      <c r="D7742" s="2" t="str">
        <f t="shared" si="127"/>
        <v>OK</v>
      </c>
      <c r="E7742" s="4" t="s">
        <v>1073</v>
      </c>
    </row>
    <row r="7743" spans="1:6">
      <c r="A7743">
        <v>7684</v>
      </c>
      <c r="B7743" s="924">
        <f>'Expenditures 16-24'!H451</f>
        <v>0</v>
      </c>
      <c r="D7743" s="2" t="str">
        <f t="shared" si="127"/>
        <v>Error?</v>
      </c>
      <c r="E7743" s="2" t="s">
        <v>740</v>
      </c>
    </row>
    <row r="7744" spans="1:6">
      <c r="A7744">
        <v>7685</v>
      </c>
      <c r="B7744" s="924">
        <f>'Expenditures 16-24'!K451</f>
        <v>0</v>
      </c>
      <c r="D7744" s="2" t="str">
        <f t="shared" si="127"/>
        <v>Error?</v>
      </c>
      <c r="E7744" s="2" t="s">
        <v>740</v>
      </c>
      <c r="F7744" s="1"/>
    </row>
    <row r="7745" spans="1:6">
      <c r="A7745">
        <v>7686</v>
      </c>
      <c r="B7745" s="924">
        <f>'Revenues 10-15'!E268</f>
        <v>0</v>
      </c>
      <c r="D7745" s="2" t="str">
        <f t="shared" si="127"/>
        <v>Error?</v>
      </c>
      <c r="E7745" s="2" t="s">
        <v>740</v>
      </c>
    </row>
    <row r="7746" spans="1:6">
      <c r="A7746">
        <v>7687</v>
      </c>
      <c r="B7746" s="924">
        <f>'Acct Summary 7-9'!C25</f>
        <v>0</v>
      </c>
      <c r="D7746" s="2" t="str">
        <f t="shared" si="127"/>
        <v>Error?</v>
      </c>
      <c r="E7746" s="4" t="s">
        <v>1072</v>
      </c>
    </row>
    <row r="7747" spans="1:6">
      <c r="A7747">
        <v>7688</v>
      </c>
      <c r="B7747" s="924">
        <f>'Acct Summary 7-9'!D25</f>
        <v>0</v>
      </c>
      <c r="D7747" s="2" t="str">
        <f t="shared" si="127"/>
        <v>Error?</v>
      </c>
      <c r="E7747" s="4" t="s">
        <v>1072</v>
      </c>
      <c r="F7747" s="2" t="s">
        <v>741</v>
      </c>
    </row>
    <row r="7748" spans="1:6">
      <c r="A7748">
        <v>7689</v>
      </c>
      <c r="B7748" s="924">
        <f>'Acct Summary 7-9'!E25</f>
        <v>0</v>
      </c>
      <c r="D7748" s="2" t="str">
        <f t="shared" si="127"/>
        <v>Error?</v>
      </c>
      <c r="E7748" s="4" t="s">
        <v>1072</v>
      </c>
    </row>
    <row r="7749" spans="1:6">
      <c r="A7749">
        <v>7690</v>
      </c>
      <c r="B7749" s="924">
        <f>'Acct Summary 7-9'!F25</f>
        <v>0</v>
      </c>
      <c r="D7749" s="2" t="str">
        <f t="shared" si="127"/>
        <v>Error?</v>
      </c>
      <c r="E7749" s="4" t="s">
        <v>1072</v>
      </c>
    </row>
    <row r="7750" spans="1:6">
      <c r="A7750">
        <v>7691</v>
      </c>
      <c r="B7750" s="924">
        <f>'Acct Summary 7-9'!G25</f>
        <v>0</v>
      </c>
      <c r="D7750" s="2" t="str">
        <f t="shared" si="127"/>
        <v>Error?</v>
      </c>
      <c r="E7750" s="4" t="s">
        <v>1072</v>
      </c>
    </row>
    <row r="7751" spans="1:6">
      <c r="A7751">
        <v>7692</v>
      </c>
      <c r="B7751" s="924">
        <f>'Acct Summary 7-9'!H25</f>
        <v>0</v>
      </c>
      <c r="D7751" s="2" t="str">
        <f t="shared" si="127"/>
        <v>Error?</v>
      </c>
      <c r="E7751" s="4" t="s">
        <v>1072</v>
      </c>
    </row>
    <row r="7752" spans="1:6">
      <c r="A7752">
        <v>7693</v>
      </c>
      <c r="B7752" s="924">
        <f>'Acct Summary 7-9'!J25</f>
        <v>0</v>
      </c>
      <c r="D7752" s="2" t="str">
        <f t="shared" si="127"/>
        <v>Error?</v>
      </c>
      <c r="E7752" s="4" t="s">
        <v>1072</v>
      </c>
    </row>
    <row r="7753" spans="1:6">
      <c r="A7753">
        <v>7694</v>
      </c>
      <c r="B7753" s="924">
        <f>'Acct Summary 7-9'!K25</f>
        <v>0</v>
      </c>
      <c r="D7753" s="2" t="str">
        <f t="shared" si="127"/>
        <v>Error?</v>
      </c>
      <c r="E7753" s="4" t="s">
        <v>1072</v>
      </c>
    </row>
    <row r="7754" spans="1:6">
      <c r="A7754" s="5">
        <v>7695</v>
      </c>
      <c r="B7754" s="924"/>
      <c r="D7754" s="2" t="str">
        <f t="shared" si="127"/>
        <v>OK</v>
      </c>
      <c r="E7754" s="4" t="s">
        <v>1072</v>
      </c>
    </row>
    <row r="7755" spans="1:6">
      <c r="A7755" s="5">
        <v>7696</v>
      </c>
      <c r="B7755" s="924"/>
      <c r="D7755" s="2" t="str">
        <f t="shared" si="127"/>
        <v>OK</v>
      </c>
      <c r="E7755" s="4" t="s">
        <v>1072</v>
      </c>
    </row>
    <row r="7756" spans="1:6">
      <c r="A7756">
        <v>7697</v>
      </c>
      <c r="B7756" s="924">
        <f>'Aud Quest 2'!J83</f>
        <v>0</v>
      </c>
      <c r="D7756" s="2" t="str">
        <f t="shared" si="127"/>
        <v>Error?</v>
      </c>
      <c r="E7756" s="4" t="s">
        <v>1072</v>
      </c>
      <c r="F7756" t="s">
        <v>1161</v>
      </c>
    </row>
    <row r="7757" spans="1:6">
      <c r="A7757">
        <v>7698</v>
      </c>
      <c r="B7757" s="924">
        <f>'Aud Quest 2'!J86</f>
        <v>0</v>
      </c>
      <c r="D7757" s="2" t="str">
        <f t="shared" si="127"/>
        <v>Error?</v>
      </c>
      <c r="E7757" s="4" t="s">
        <v>1072</v>
      </c>
      <c r="F7757" t="s">
        <v>1161</v>
      </c>
    </row>
    <row r="7758" spans="1:6">
      <c r="A7758">
        <v>7699</v>
      </c>
      <c r="B7758" s="924">
        <f>'Aud Quest 2'!J88</f>
        <v>0</v>
      </c>
      <c r="D7758" s="2" t="str">
        <f t="shared" si="127"/>
        <v>Error?</v>
      </c>
      <c r="E7758" s="4" t="s">
        <v>1072</v>
      </c>
    </row>
    <row r="7759" spans="1:6">
      <c r="A7759">
        <v>7700</v>
      </c>
      <c r="B7759" s="924">
        <f>'Revenues 10-15'!C255</f>
        <v>0</v>
      </c>
      <c r="D7759" s="2" t="str">
        <f t="shared" si="127"/>
        <v>Error?</v>
      </c>
      <c r="E7759" s="4" t="s">
        <v>1151</v>
      </c>
    </row>
    <row r="7760" spans="1:6">
      <c r="A7760">
        <v>7701</v>
      </c>
      <c r="B7760" s="924">
        <f>'Expenditures 16-24'!E6</f>
        <v>0</v>
      </c>
      <c r="D7760" s="2" t="str">
        <f t="shared" si="127"/>
        <v>Error?</v>
      </c>
      <c r="E7760" s="4" t="s">
        <v>1158</v>
      </c>
    </row>
    <row r="7761" spans="1:5">
      <c r="A7761">
        <v>7702</v>
      </c>
      <c r="B7761" s="924">
        <f>'Expenditures 16-24'!K6</f>
        <v>0</v>
      </c>
      <c r="D7761" s="2" t="str">
        <f t="shared" si="127"/>
        <v>Error?</v>
      </c>
      <c r="E7761" s="4"/>
    </row>
    <row r="7762" spans="1:5">
      <c r="A7762">
        <v>7703</v>
      </c>
      <c r="B7762" s="924">
        <f>'Revenues 10-15'!F58</f>
        <v>0</v>
      </c>
      <c r="D7762" s="2" t="str">
        <f t="shared" si="127"/>
        <v>Error?</v>
      </c>
      <c r="E7762" s="4" t="s">
        <v>1174</v>
      </c>
    </row>
    <row r="7763" spans="1:5">
      <c r="A7763">
        <v>7704</v>
      </c>
      <c r="B7763" s="924">
        <f>'Revenues 10-15'!C256</f>
        <v>0</v>
      </c>
      <c r="D7763" s="2" t="str">
        <f t="shared" si="127"/>
        <v>Error?</v>
      </c>
      <c r="E7763" s="4" t="s">
        <v>1178</v>
      </c>
    </row>
    <row r="7764" spans="1:5">
      <c r="A7764">
        <v>7705</v>
      </c>
      <c r="B7764" s="924">
        <f>'Revenues 10-15'!D256</f>
        <v>0</v>
      </c>
      <c r="D7764" s="2" t="str">
        <f t="shared" si="127"/>
        <v>Error?</v>
      </c>
      <c r="E7764" s="4" t="s">
        <v>1178</v>
      </c>
    </row>
    <row r="7765" spans="1:5">
      <c r="A7765" s="5">
        <v>7706</v>
      </c>
      <c r="B7765" s="924"/>
      <c r="D7765" s="2" t="str">
        <f t="shared" si="127"/>
        <v>OK</v>
      </c>
      <c r="E7765" s="4"/>
    </row>
    <row r="7766" spans="1:5">
      <c r="A7766">
        <v>7707</v>
      </c>
      <c r="B7766" s="924">
        <f>'Revenues 10-15'!F256</f>
        <v>0</v>
      </c>
      <c r="D7766" s="2" t="str">
        <f t="shared" si="127"/>
        <v>Error?</v>
      </c>
      <c r="E7766" s="4" t="s">
        <v>1178</v>
      </c>
    </row>
    <row r="7767" spans="1:5">
      <c r="A7767">
        <v>7708</v>
      </c>
      <c r="B7767" s="924">
        <f>'Revenues 10-15'!G256</f>
        <v>0</v>
      </c>
      <c r="D7767" s="2" t="str">
        <f t="shared" si="127"/>
        <v>Error?</v>
      </c>
      <c r="E7767" s="4" t="s">
        <v>1178</v>
      </c>
    </row>
    <row r="7768" spans="1:5">
      <c r="A7768" s="5">
        <v>7709</v>
      </c>
      <c r="B7768" s="924"/>
      <c r="D7768" s="2" t="str">
        <f t="shared" si="127"/>
        <v>OK</v>
      </c>
      <c r="E7768" s="4"/>
    </row>
    <row r="7769" spans="1:5">
      <c r="A7769" s="5">
        <v>7710</v>
      </c>
      <c r="B7769" s="924"/>
      <c r="D7769" s="2" t="str">
        <f t="shared" si="127"/>
        <v>OK</v>
      </c>
      <c r="E7769" s="4"/>
    </row>
    <row r="7770" spans="1:5">
      <c r="A7770" s="5">
        <v>7711</v>
      </c>
      <c r="B7770" s="924"/>
      <c r="D7770" s="2" t="str">
        <f t="shared" si="127"/>
        <v>OK</v>
      </c>
      <c r="E7770" s="4" t="s">
        <v>1179</v>
      </c>
    </row>
    <row r="7771" spans="1:5">
      <c r="A7771">
        <v>7712</v>
      </c>
      <c r="B7771" s="924">
        <f>'Rest Tax Levies-Tort Im 27'!J22</f>
        <v>0</v>
      </c>
      <c r="D7771" s="2" t="str">
        <f t="shared" si="127"/>
        <v>Error?</v>
      </c>
      <c r="E7771" s="4" t="s">
        <v>1229</v>
      </c>
    </row>
    <row r="7772" spans="1:5">
      <c r="A7772">
        <v>7713</v>
      </c>
      <c r="B7772" s="924">
        <f>'Expenditures 16-24'!E137</f>
        <v>0</v>
      </c>
      <c r="D7772" s="2" t="str">
        <f t="shared" si="127"/>
        <v>Error?</v>
      </c>
      <c r="E7772" s="4" t="s">
        <v>1362</v>
      </c>
    </row>
    <row r="7773" spans="1:5">
      <c r="A7773">
        <v>7714</v>
      </c>
      <c r="B7773" s="924">
        <f>'Expenditures 16-24'!H137</f>
        <v>0</v>
      </c>
      <c r="D7773" s="2" t="str">
        <f t="shared" si="127"/>
        <v>Error?</v>
      </c>
      <c r="E7773" s="4" t="s">
        <v>1362</v>
      </c>
    </row>
    <row r="7774" spans="1:5">
      <c r="A7774">
        <v>7715</v>
      </c>
      <c r="B7774" s="924">
        <f>'Expenditures 16-24'!K137</f>
        <v>0</v>
      </c>
      <c r="D7774" s="2" t="str">
        <f t="shared" si="127"/>
        <v>Error?</v>
      </c>
      <c r="E7774" s="4" t="s">
        <v>1362</v>
      </c>
    </row>
    <row r="7775" spans="1:5">
      <c r="A7775">
        <v>7716</v>
      </c>
      <c r="B7775" s="924">
        <f>'Expenditures 16-24'!H161</f>
        <v>0</v>
      </c>
      <c r="D7775" s="2" t="str">
        <f t="shared" si="127"/>
        <v>Error?</v>
      </c>
      <c r="E7775" s="4" t="s">
        <v>1362</v>
      </c>
    </row>
    <row r="7776" spans="1:5">
      <c r="A7776">
        <v>7717</v>
      </c>
      <c r="B7776" s="924">
        <f>'Expenditures 16-24'!K161</f>
        <v>0</v>
      </c>
      <c r="D7776" s="2" t="str">
        <f t="shared" si="127"/>
        <v>Error?</v>
      </c>
      <c r="E7776" s="4" t="s">
        <v>1362</v>
      </c>
    </row>
    <row r="7777" spans="1:5">
      <c r="A7777">
        <v>7718</v>
      </c>
      <c r="B7777" s="924">
        <f>'Expenditures 16-24'!H162</f>
        <v>0</v>
      </c>
      <c r="D7777" s="2" t="str">
        <f t="shared" si="127"/>
        <v>Error?</v>
      </c>
      <c r="E7777" s="4" t="s">
        <v>1362</v>
      </c>
    </row>
    <row r="7778" spans="1:5">
      <c r="A7778">
        <v>7719</v>
      </c>
      <c r="B7778" s="924">
        <f>'Expenditures 16-24'!K162</f>
        <v>0</v>
      </c>
      <c r="D7778" s="2" t="str">
        <f t="shared" si="127"/>
        <v>Error?</v>
      </c>
      <c r="E7778" s="4" t="s">
        <v>1362</v>
      </c>
    </row>
    <row r="7779" spans="1:5">
      <c r="A7779">
        <v>7720</v>
      </c>
      <c r="B7779" s="924">
        <f>'Expenditures 16-24'!H163</f>
        <v>0</v>
      </c>
      <c r="D7779" s="2" t="str">
        <f t="shared" si="127"/>
        <v>Error?</v>
      </c>
      <c r="E7779" s="4" t="s">
        <v>1362</v>
      </c>
    </row>
    <row r="7780" spans="1:5">
      <c r="A7780">
        <v>7721</v>
      </c>
      <c r="B7780" s="924">
        <f>'Expenditures 16-24'!K163</f>
        <v>0</v>
      </c>
      <c r="D7780" s="2" t="str">
        <f t="shared" si="127"/>
        <v>Error?</v>
      </c>
      <c r="E7780" s="4" t="s">
        <v>1362</v>
      </c>
    </row>
    <row r="7781" spans="1:5">
      <c r="A7781">
        <v>7722</v>
      </c>
      <c r="B7781" s="924">
        <f>'Expenditures 16-24'!D279</f>
        <v>0</v>
      </c>
      <c r="D7781" s="2" t="str">
        <f t="shared" si="127"/>
        <v>Error?</v>
      </c>
      <c r="E7781" s="4" t="s">
        <v>1362</v>
      </c>
    </row>
    <row r="7782" spans="1:5">
      <c r="A7782">
        <v>7723</v>
      </c>
      <c r="B7782" s="924">
        <f>'Expenditures 16-24'!K279</f>
        <v>0</v>
      </c>
      <c r="D7782" s="2" t="str">
        <f t="shared" si="127"/>
        <v>Error?</v>
      </c>
      <c r="E7782" s="4" t="s">
        <v>1362</v>
      </c>
    </row>
    <row r="7783" spans="1:5">
      <c r="A7783">
        <v>7724</v>
      </c>
      <c r="B7783" s="924">
        <f>'Expenditures 16-24'!H391</f>
        <v>0</v>
      </c>
      <c r="D7783" s="2" t="str">
        <f t="shared" si="127"/>
        <v>Error?</v>
      </c>
      <c r="E7783" s="4" t="s">
        <v>1362</v>
      </c>
    </row>
    <row r="7784" spans="1:5">
      <c r="A7784">
        <v>7725</v>
      </c>
      <c r="B7784" s="924">
        <f>'Expenditures 16-24'!K391</f>
        <v>0</v>
      </c>
      <c r="D7784" s="2" t="str">
        <f t="shared" si="127"/>
        <v>Error?</v>
      </c>
      <c r="E7784" s="4" t="s">
        <v>1362</v>
      </c>
    </row>
    <row r="7785" spans="1:5">
      <c r="A7785">
        <v>7726</v>
      </c>
      <c r="B7785" s="924">
        <f>'Expenditures 16-24'!H392</f>
        <v>0</v>
      </c>
      <c r="D7785" s="2" t="str">
        <f t="shared" si="127"/>
        <v>Error?</v>
      </c>
      <c r="E7785" s="4" t="s">
        <v>1362</v>
      </c>
    </row>
    <row r="7786" spans="1:5">
      <c r="A7786">
        <v>7727</v>
      </c>
      <c r="B7786" s="924">
        <f>'Expenditures 16-24'!K392</f>
        <v>0</v>
      </c>
      <c r="D7786" s="2" t="str">
        <f t="shared" si="127"/>
        <v>Error?</v>
      </c>
      <c r="E7786" s="4" t="s">
        <v>1362</v>
      </c>
    </row>
    <row r="7787" spans="1:5">
      <c r="A7787">
        <v>7728</v>
      </c>
      <c r="B7787" s="924">
        <f>'Expenditures 16-24'!H415</f>
        <v>0</v>
      </c>
      <c r="D7787" s="2" t="str">
        <f t="shared" si="127"/>
        <v>Error?</v>
      </c>
      <c r="E7787" s="4" t="s">
        <v>1362</v>
      </c>
    </row>
    <row r="7788" spans="1:5">
      <c r="A7788">
        <v>7729</v>
      </c>
      <c r="B7788" s="924">
        <f>'Expenditures 16-24'!K415</f>
        <v>0</v>
      </c>
      <c r="D7788" s="2" t="str">
        <f t="shared" si="127"/>
        <v>Error?</v>
      </c>
      <c r="E7788" s="4" t="s">
        <v>1362</v>
      </c>
    </row>
    <row r="7789" spans="1:5">
      <c r="A7789">
        <v>7730</v>
      </c>
      <c r="B7789" s="924">
        <f>'Expenditures 16-24'!H441</f>
        <v>0</v>
      </c>
      <c r="D7789" s="2" t="str">
        <f t="shared" si="127"/>
        <v>Error?</v>
      </c>
      <c r="E7789" s="4" t="s">
        <v>1362</v>
      </c>
    </row>
    <row r="7790" spans="1:5">
      <c r="A7790">
        <v>7731</v>
      </c>
      <c r="B7790" s="924">
        <f>'Expenditures 16-24'!K441</f>
        <v>0</v>
      </c>
      <c r="D7790" s="2" t="str">
        <f t="shared" si="127"/>
        <v>Error?</v>
      </c>
      <c r="E7790" s="4" t="s">
        <v>1362</v>
      </c>
    </row>
    <row r="7791" spans="1:5">
      <c r="A7791">
        <v>7732</v>
      </c>
      <c r="B7791" s="924">
        <f>'Expenditures 16-24'!H442</f>
        <v>0</v>
      </c>
      <c r="D7791" s="2" t="str">
        <f t="shared" si="127"/>
        <v>Error?</v>
      </c>
      <c r="E7791" s="4" t="s">
        <v>1362</v>
      </c>
    </row>
    <row r="7792" spans="1:5">
      <c r="A7792">
        <v>7733</v>
      </c>
      <c r="B7792" s="924">
        <f>'Expenditures 16-24'!K442</f>
        <v>0</v>
      </c>
      <c r="D7792" s="2" t="str">
        <f t="shared" si="127"/>
        <v>Error?</v>
      </c>
      <c r="E7792" s="4" t="s">
        <v>1362</v>
      </c>
    </row>
    <row r="7793" spans="1:5">
      <c r="A7793">
        <v>7734</v>
      </c>
      <c r="B7793" s="924">
        <f>'Expenditures 16-24'!E142</f>
        <v>0</v>
      </c>
      <c r="D7793" s="2" t="str">
        <f t="shared" si="127"/>
        <v>Error?</v>
      </c>
      <c r="E7793" s="4" t="s">
        <v>1362</v>
      </c>
    </row>
    <row r="7794" spans="1:5">
      <c r="A7794">
        <v>7735</v>
      </c>
      <c r="B7794" s="924">
        <f>'Acct Summary 7-9'!J15</f>
        <v>0</v>
      </c>
      <c r="D7794" s="2" t="str">
        <f t="shared" si="127"/>
        <v>Error?</v>
      </c>
      <c r="E7794" s="4" t="s">
        <v>1362</v>
      </c>
    </row>
    <row r="7795" spans="1:5">
      <c r="A7795" s="5">
        <v>7736</v>
      </c>
      <c r="B7795" s="924"/>
      <c r="D7795" s="2" t="str">
        <f t="shared" si="127"/>
        <v>OK</v>
      </c>
      <c r="E7795" s="4" t="s">
        <v>1424</v>
      </c>
    </row>
    <row r="7796" spans="1:5">
      <c r="A7796" s="5">
        <v>7737</v>
      </c>
      <c r="B7796" s="924"/>
      <c r="D7796" s="2" t="str">
        <f t="shared" si="127"/>
        <v>OK</v>
      </c>
      <c r="E7796" s="4" t="s">
        <v>1424</v>
      </c>
    </row>
    <row r="7797" spans="1:5">
      <c r="A7797" s="5">
        <v>7738</v>
      </c>
      <c r="B7797" s="924"/>
      <c r="D7797" s="2" t="str">
        <f t="shared" si="127"/>
        <v>OK</v>
      </c>
      <c r="E7797" s="4" t="s">
        <v>1424</v>
      </c>
    </row>
    <row r="7798" spans="1:5">
      <c r="A7798">
        <v>7739</v>
      </c>
      <c r="B7798" s="924">
        <f>'Rest Tax Levies-Tort Im 27'!K23</f>
        <v>0</v>
      </c>
      <c r="D7798" s="2" t="str">
        <f t="shared" si="127"/>
        <v>Error?</v>
      </c>
      <c r="E7798" s="4" t="s">
        <v>1416</v>
      </c>
    </row>
    <row r="7799" spans="1:5">
      <c r="A7799">
        <v>7740</v>
      </c>
      <c r="B7799" s="924">
        <f>'Revenues 10-15'!C122</f>
        <v>0</v>
      </c>
      <c r="D7799" s="2" t="str">
        <f t="shared" si="127"/>
        <v>Error?</v>
      </c>
      <c r="E7799" s="4" t="s">
        <v>1398</v>
      </c>
    </row>
    <row r="7800" spans="1:5">
      <c r="A7800">
        <v>7741</v>
      </c>
      <c r="B7800" s="924">
        <f>'Revenues 10-15'!D122</f>
        <v>0</v>
      </c>
      <c r="D7800" s="2" t="str">
        <f t="shared" si="127"/>
        <v>Error?</v>
      </c>
      <c r="E7800" s="4" t="s">
        <v>1398</v>
      </c>
    </row>
    <row r="7801" spans="1:5">
      <c r="A7801">
        <v>7742</v>
      </c>
      <c r="B7801" s="924">
        <f>'Revenues 10-15'!E122</f>
        <v>0</v>
      </c>
      <c r="D7801" s="2" t="str">
        <f t="shared" si="127"/>
        <v>Error?</v>
      </c>
      <c r="E7801" s="4" t="s">
        <v>1398</v>
      </c>
    </row>
    <row r="7802" spans="1:5">
      <c r="A7802">
        <v>7743</v>
      </c>
      <c r="B7802" s="924">
        <f>'Revenues 10-15'!F122</f>
        <v>0</v>
      </c>
      <c r="D7802" s="2" t="str">
        <f t="shared" si="127"/>
        <v>Error?</v>
      </c>
      <c r="E7802" s="4" t="s">
        <v>1398</v>
      </c>
    </row>
    <row r="7803" spans="1:5">
      <c r="A7803">
        <v>7744</v>
      </c>
      <c r="B7803" s="924">
        <f>'Revenues 10-15'!G122</f>
        <v>0</v>
      </c>
      <c r="D7803" s="2" t="str">
        <f t="shared" si="127"/>
        <v>Error?</v>
      </c>
      <c r="E7803" s="4" t="s">
        <v>1398</v>
      </c>
    </row>
    <row r="7804" spans="1:5">
      <c r="A7804">
        <v>7745</v>
      </c>
      <c r="B7804" s="924">
        <f>'Revenues 10-15'!H122</f>
        <v>0</v>
      </c>
      <c r="D7804" s="2" t="str">
        <f t="shared" si="127"/>
        <v>Error?</v>
      </c>
      <c r="E7804" s="4" t="s">
        <v>1398</v>
      </c>
    </row>
    <row r="7805" spans="1:5">
      <c r="A7805">
        <v>7746</v>
      </c>
      <c r="B7805" s="924">
        <f>'Revenues 10-15'!J122</f>
        <v>0</v>
      </c>
      <c r="D7805" s="2" t="str">
        <f t="shared" ref="D7805:D7868" si="128">IF(ISBLANK(B7805),"OK",IF(A7805-B7805=0,"OK","Error?"))</f>
        <v>Error?</v>
      </c>
      <c r="E7805" s="4" t="s">
        <v>1398</v>
      </c>
    </row>
    <row r="7806" spans="1:5">
      <c r="A7806">
        <v>7747</v>
      </c>
      <c r="B7806" s="924">
        <f>'Revenues 10-15'!K122</f>
        <v>0</v>
      </c>
      <c r="D7806" s="2" t="str">
        <f t="shared" si="128"/>
        <v>Error?</v>
      </c>
      <c r="E7806" s="4" t="s">
        <v>1398</v>
      </c>
    </row>
    <row r="7807" spans="1:5">
      <c r="A7807">
        <v>7748</v>
      </c>
      <c r="B7807" s="924">
        <f>'Revenues 10-15'!C263</f>
        <v>0</v>
      </c>
      <c r="D7807" s="2" t="str">
        <f t="shared" si="128"/>
        <v>Error?</v>
      </c>
      <c r="E7807" s="4" t="s">
        <v>1399</v>
      </c>
    </row>
    <row r="7808" spans="1:5">
      <c r="A7808">
        <v>7749</v>
      </c>
      <c r="B7808" s="924">
        <f>'Revenues 10-15'!D263</f>
        <v>0</v>
      </c>
      <c r="D7808" s="2" t="str">
        <f t="shared" si="128"/>
        <v>Error?</v>
      </c>
      <c r="E7808" s="4" t="s">
        <v>1399</v>
      </c>
    </row>
    <row r="7809" spans="1:5">
      <c r="A7809">
        <v>7750</v>
      </c>
      <c r="B7809" s="924">
        <f>'Revenues 10-15'!F263</f>
        <v>0</v>
      </c>
      <c r="D7809" s="2" t="str">
        <f t="shared" si="128"/>
        <v>Error?</v>
      </c>
      <c r="E7809" s="4" t="s">
        <v>1399</v>
      </c>
    </row>
    <row r="7810" spans="1:5">
      <c r="A7810">
        <v>7751</v>
      </c>
      <c r="B7810" s="924">
        <f>'Revenues 10-15'!G263</f>
        <v>0</v>
      </c>
      <c r="D7810" s="2" t="str">
        <f t="shared" si="128"/>
        <v>Error?</v>
      </c>
      <c r="E7810" s="4" t="s">
        <v>1399</v>
      </c>
    </row>
    <row r="7811" spans="1:5">
      <c r="A7811">
        <v>7752</v>
      </c>
      <c r="B7811" s="924">
        <f>'Revenues 10-15'!C264</f>
        <v>0</v>
      </c>
      <c r="D7811" s="2" t="str">
        <f t="shared" si="128"/>
        <v>Error?</v>
      </c>
      <c r="E7811" s="4" t="s">
        <v>1400</v>
      </c>
    </row>
    <row r="7812" spans="1:5">
      <c r="A7812">
        <v>7753</v>
      </c>
      <c r="B7812" s="924">
        <f>'Revenues 10-15'!D264</f>
        <v>0</v>
      </c>
      <c r="D7812" s="2" t="str">
        <f t="shared" si="128"/>
        <v>Error?</v>
      </c>
      <c r="E7812" s="4" t="s">
        <v>1400</v>
      </c>
    </row>
    <row r="7813" spans="1:5">
      <c r="A7813">
        <v>7754</v>
      </c>
      <c r="B7813" s="924">
        <f>'Revenues 10-15'!F264</f>
        <v>0</v>
      </c>
      <c r="D7813" s="2" t="str">
        <f t="shared" si="128"/>
        <v>Error?</v>
      </c>
      <c r="E7813" s="4" t="s">
        <v>1400</v>
      </c>
    </row>
    <row r="7814" spans="1:5">
      <c r="A7814">
        <v>7755</v>
      </c>
      <c r="B7814" s="924">
        <f>'Revenues 10-15'!G264</f>
        <v>0</v>
      </c>
      <c r="D7814" s="2" t="str">
        <f t="shared" si="128"/>
        <v>Error?</v>
      </c>
      <c r="E7814" s="4" t="s">
        <v>1400</v>
      </c>
    </row>
    <row r="7815" spans="1:5">
      <c r="A7815">
        <v>7756</v>
      </c>
      <c r="B7815" s="924">
        <f>'Short-Term Long-Term Debt 26'!C49</f>
        <v>38890000</v>
      </c>
      <c r="D7815" s="2" t="str">
        <f t="shared" si="128"/>
        <v>Error?</v>
      </c>
      <c r="E7815" s="4" t="s">
        <v>1416</v>
      </c>
    </row>
    <row r="7816" spans="1:5">
      <c r="A7816">
        <v>7757</v>
      </c>
      <c r="B7816" s="924">
        <f>'PCTC-OEPP 37-39'!F192</f>
        <v>0</v>
      </c>
      <c r="D7816" s="2" t="str">
        <f t="shared" si="128"/>
        <v>Error?</v>
      </c>
      <c r="E7816" s="4" t="s">
        <v>1425</v>
      </c>
    </row>
    <row r="7817" spans="1:5">
      <c r="A7817">
        <v>7758</v>
      </c>
      <c r="B7817" s="924">
        <f>'PCTC-OEPP 37-39'!F193</f>
        <v>0</v>
      </c>
      <c r="D7817" s="2" t="str">
        <f t="shared" si="128"/>
        <v>Error?</v>
      </c>
      <c r="E7817" s="4" t="s">
        <v>1425</v>
      </c>
    </row>
    <row r="7818" spans="1:5">
      <c r="A7818">
        <v>7759</v>
      </c>
      <c r="B7818" s="924">
        <f>'ICR Computation 41'!E40</f>
        <v>-2547264.0499999998</v>
      </c>
      <c r="D7818" s="2" t="str">
        <f t="shared" si="128"/>
        <v>Error?</v>
      </c>
    </row>
    <row r="7819" spans="1:5">
      <c r="A7819">
        <v>7760</v>
      </c>
      <c r="B7819" s="924">
        <f>'ICR Computation 41'!G40</f>
        <v>-2547264.0499999998</v>
      </c>
      <c r="D7819" s="2" t="str">
        <f t="shared" si="128"/>
        <v>Error?</v>
      </c>
    </row>
    <row r="7820" spans="1:5">
      <c r="A7820" s="1">
        <v>7761</v>
      </c>
      <c r="B7820" s="924">
        <f>'PCTC-OEPP 37-39'!F14</f>
        <v>32904447</v>
      </c>
      <c r="D7820" s="2" t="str">
        <f t="shared" si="128"/>
        <v>Error?</v>
      </c>
      <c r="E7820" s="4" t="s">
        <v>1434</v>
      </c>
    </row>
    <row r="7821" spans="1:5">
      <c r="A7821" s="1">
        <v>7762</v>
      </c>
      <c r="B7821" s="924">
        <f>'PCTC-OEPP 37-39'!F30</f>
        <v>0</v>
      </c>
      <c r="D7821" s="2" t="str">
        <f t="shared" si="128"/>
        <v>Error?</v>
      </c>
      <c r="E7821" s="4" t="s">
        <v>1434</v>
      </c>
    </row>
    <row r="7822" spans="1:5">
      <c r="A7822" s="1">
        <v>7763</v>
      </c>
      <c r="B7822" s="924">
        <f>'PCTC-OEPP 37-39'!F31</f>
        <v>0</v>
      </c>
      <c r="D7822" s="2" t="str">
        <f t="shared" si="128"/>
        <v>Error?</v>
      </c>
      <c r="E7822" s="4" t="s">
        <v>1434</v>
      </c>
    </row>
    <row r="7823" spans="1:5">
      <c r="A7823" s="1">
        <v>7764</v>
      </c>
      <c r="B7823" s="924">
        <f>'PCTC-OEPP 37-39'!F32</f>
        <v>0</v>
      </c>
      <c r="D7823" s="2" t="str">
        <f t="shared" si="128"/>
        <v>Error?</v>
      </c>
      <c r="E7823" s="4" t="s">
        <v>1434</v>
      </c>
    </row>
    <row r="7824" spans="1:5">
      <c r="A7824">
        <v>7765</v>
      </c>
      <c r="B7824" s="924">
        <f>'PCTC-OEPP 37-39'!F34</f>
        <v>0</v>
      </c>
      <c r="D7824" s="2" t="str">
        <f t="shared" si="128"/>
        <v>Error?</v>
      </c>
      <c r="E7824" s="4" t="s">
        <v>1434</v>
      </c>
    </row>
    <row r="7825" spans="1:5">
      <c r="A7825">
        <v>7766</v>
      </c>
      <c r="B7825" s="924">
        <f>'PCTC-OEPP 37-39'!F35</f>
        <v>299266</v>
      </c>
      <c r="D7825" s="2" t="str">
        <f t="shared" si="128"/>
        <v>Error?</v>
      </c>
      <c r="E7825" s="4" t="s">
        <v>1434</v>
      </c>
    </row>
    <row r="7826" spans="1:5">
      <c r="A7826">
        <v>7767</v>
      </c>
      <c r="B7826" s="924">
        <f>'PCTC-OEPP 37-39'!F36</f>
        <v>231689</v>
      </c>
      <c r="D7826" s="2" t="str">
        <f t="shared" si="128"/>
        <v>Error?</v>
      </c>
      <c r="E7826" s="4" t="s">
        <v>1434</v>
      </c>
    </row>
    <row r="7827" spans="1:5">
      <c r="A7827">
        <v>7768</v>
      </c>
      <c r="B7827" s="924">
        <f>'PCTC-OEPP 37-39'!F37</f>
        <v>0</v>
      </c>
      <c r="D7827" s="2" t="str">
        <f t="shared" si="128"/>
        <v>Error?</v>
      </c>
      <c r="E7827" s="4" t="s">
        <v>1434</v>
      </c>
    </row>
    <row r="7828" spans="1:5">
      <c r="A7828">
        <v>7769</v>
      </c>
      <c r="B7828" s="924">
        <f>'PCTC-OEPP 37-39'!F38</f>
        <v>67222</v>
      </c>
      <c r="D7828" s="2" t="str">
        <f t="shared" si="128"/>
        <v>Error?</v>
      </c>
      <c r="E7828" s="4" t="s">
        <v>1434</v>
      </c>
    </row>
    <row r="7829" spans="1:5">
      <c r="A7829">
        <v>7770</v>
      </c>
      <c r="B7829" s="924">
        <f>'PCTC-OEPP 37-39'!F52</f>
        <v>48</v>
      </c>
      <c r="D7829" s="2" t="str">
        <f t="shared" si="128"/>
        <v>Error?</v>
      </c>
      <c r="E7829" s="4" t="s">
        <v>1434</v>
      </c>
    </row>
    <row r="7830" spans="1:5">
      <c r="A7830">
        <v>7771</v>
      </c>
      <c r="B7830" s="924">
        <f>'PCTC-OEPP 37-39'!F56</f>
        <v>0</v>
      </c>
      <c r="D7830" s="2" t="str">
        <f t="shared" si="128"/>
        <v>Error?</v>
      </c>
      <c r="E7830" s="4" t="s">
        <v>1434</v>
      </c>
    </row>
    <row r="7831" spans="1:5">
      <c r="A7831">
        <v>7772</v>
      </c>
      <c r="B7831" s="924">
        <f>'PCTC-OEPP 37-39'!F62</f>
        <v>0</v>
      </c>
      <c r="D7831" s="2" t="str">
        <f t="shared" si="128"/>
        <v>Error?</v>
      </c>
      <c r="E7831" s="4" t="s">
        <v>1434</v>
      </c>
    </row>
    <row r="7832" spans="1:5">
      <c r="A7832">
        <v>7773</v>
      </c>
      <c r="B7832" s="924">
        <f>'PCTC-OEPP 37-39'!F96</f>
        <v>3718633</v>
      </c>
      <c r="D7832" s="2" t="str">
        <f t="shared" si="128"/>
        <v>Error?</v>
      </c>
      <c r="E7832" s="4" t="s">
        <v>1434</v>
      </c>
    </row>
    <row r="7833" spans="1:5">
      <c r="A7833">
        <v>7774</v>
      </c>
      <c r="B7833" s="924">
        <f>'PCTC-OEPP 37-39'!F97</f>
        <v>29185814</v>
      </c>
      <c r="D7833" s="2" t="str">
        <f t="shared" si="128"/>
        <v>Error?</v>
      </c>
      <c r="E7833" s="4" t="s">
        <v>1434</v>
      </c>
    </row>
    <row r="7834" spans="1:5">
      <c r="A7834" s="5">
        <v>7775</v>
      </c>
      <c r="B7834" s="924"/>
      <c r="D7834" s="2" t="str">
        <f t="shared" si="128"/>
        <v>OK</v>
      </c>
      <c r="E7834" s="4" t="s">
        <v>1436</v>
      </c>
    </row>
    <row r="7835" spans="1:5">
      <c r="A7835">
        <v>7776</v>
      </c>
      <c r="B7835" s="924">
        <f>'PCTC-OEPP 37-39'!F99</f>
        <v>15913.574552076858</v>
      </c>
      <c r="D7835" s="2" t="str">
        <f t="shared" si="128"/>
        <v>Error?</v>
      </c>
      <c r="E7835" s="4" t="s">
        <v>1434</v>
      </c>
    </row>
    <row r="7836" spans="1:5">
      <c r="A7836">
        <v>7777</v>
      </c>
      <c r="B7836" s="924">
        <f>'PCTC-OEPP 37-39'!F115</f>
        <v>97555</v>
      </c>
      <c r="D7836" s="2" t="str">
        <f t="shared" si="128"/>
        <v>Error?</v>
      </c>
      <c r="E7836" s="4" t="s">
        <v>1434</v>
      </c>
    </row>
    <row r="7837" spans="1:5">
      <c r="A7837">
        <v>7778</v>
      </c>
      <c r="B7837" s="924">
        <f>'PCTC-OEPP 37-39'!F121</f>
        <v>12445</v>
      </c>
      <c r="D7837" s="2" t="str">
        <f t="shared" si="128"/>
        <v>Error?</v>
      </c>
      <c r="E7837" s="4" t="s">
        <v>1434</v>
      </c>
    </row>
    <row r="7838" spans="1:5">
      <c r="A7838">
        <v>7779</v>
      </c>
      <c r="B7838" s="924">
        <f>'PCTC-OEPP 37-39'!F122</f>
        <v>0</v>
      </c>
      <c r="D7838" s="2" t="str">
        <f t="shared" si="128"/>
        <v>Error?</v>
      </c>
      <c r="E7838" s="4" t="s">
        <v>1434</v>
      </c>
    </row>
    <row r="7839" spans="1:5">
      <c r="A7839">
        <v>7780</v>
      </c>
      <c r="B7839" s="924">
        <f>'PCTC-OEPP 37-39'!F123</f>
        <v>0</v>
      </c>
      <c r="D7839" s="2" t="str">
        <f t="shared" si="128"/>
        <v>Error?</v>
      </c>
      <c r="E7839" s="4" t="s">
        <v>1434</v>
      </c>
    </row>
    <row r="7840" spans="1:5">
      <c r="A7840">
        <v>7781</v>
      </c>
      <c r="B7840" s="924">
        <f>'PCTC-OEPP 37-39'!F125</f>
        <v>208586</v>
      </c>
      <c r="D7840" s="2" t="str">
        <f t="shared" si="128"/>
        <v>Error?</v>
      </c>
      <c r="E7840" s="4" t="s">
        <v>1434</v>
      </c>
    </row>
    <row r="7841" spans="1:5">
      <c r="A7841">
        <v>7782</v>
      </c>
      <c r="B7841" s="924">
        <f>'PCTC-OEPP 37-39'!F126</f>
        <v>0</v>
      </c>
      <c r="D7841" s="2" t="str">
        <f t="shared" si="128"/>
        <v>Error?</v>
      </c>
      <c r="E7841" s="4" t="s">
        <v>1434</v>
      </c>
    </row>
    <row r="7842" spans="1:5">
      <c r="A7842">
        <v>7783</v>
      </c>
      <c r="B7842" s="924">
        <f>'PCTC-OEPP 37-39'!F127</f>
        <v>0</v>
      </c>
      <c r="D7842" s="2" t="str">
        <f t="shared" si="128"/>
        <v>Error?</v>
      </c>
      <c r="E7842" s="4" t="s">
        <v>1434</v>
      </c>
    </row>
    <row r="7843" spans="1:5">
      <c r="A7843">
        <v>7784</v>
      </c>
      <c r="B7843" s="924">
        <f>'PCTC-OEPP 37-39'!F129</f>
        <v>0</v>
      </c>
      <c r="D7843" s="2" t="str">
        <f t="shared" si="128"/>
        <v>Error?</v>
      </c>
      <c r="E7843" s="4" t="s">
        <v>1434</v>
      </c>
    </row>
    <row r="7844" spans="1:5">
      <c r="A7844">
        <v>7785</v>
      </c>
      <c r="B7844" s="924">
        <f>'PCTC-OEPP 37-39'!F130</f>
        <v>28513</v>
      </c>
      <c r="D7844" s="2" t="str">
        <f t="shared" si="128"/>
        <v>Error?</v>
      </c>
      <c r="E7844" s="4" t="s">
        <v>1434</v>
      </c>
    </row>
    <row r="7845" spans="1:5">
      <c r="A7845">
        <v>7786</v>
      </c>
      <c r="B7845" s="924">
        <f>'PCTC-OEPP 37-39'!F131</f>
        <v>865307</v>
      </c>
      <c r="D7845" s="2" t="str">
        <f t="shared" si="128"/>
        <v>Error?</v>
      </c>
      <c r="E7845" s="4" t="s">
        <v>1434</v>
      </c>
    </row>
    <row r="7846" spans="1:5">
      <c r="A7846">
        <v>7787</v>
      </c>
      <c r="B7846" s="924">
        <f>'PCTC-OEPP 37-39'!F133</f>
        <v>0</v>
      </c>
      <c r="D7846" s="2" t="str">
        <f t="shared" si="128"/>
        <v>Error?</v>
      </c>
      <c r="E7846" s="4" t="s">
        <v>1434</v>
      </c>
    </row>
    <row r="7847" spans="1:5">
      <c r="A7847">
        <v>7788</v>
      </c>
      <c r="B7847" s="924">
        <f>'PCTC-OEPP 37-39'!F134</f>
        <v>0</v>
      </c>
      <c r="D7847" s="2" t="str">
        <f t="shared" si="128"/>
        <v>Error?</v>
      </c>
      <c r="E7847" s="4" t="s">
        <v>1434</v>
      </c>
    </row>
    <row r="7848" spans="1:5">
      <c r="A7848">
        <v>7789</v>
      </c>
      <c r="B7848" s="924">
        <f>'PCTC-OEPP 37-39'!F135</f>
        <v>0</v>
      </c>
      <c r="D7848" s="2" t="str">
        <f t="shared" si="128"/>
        <v>Error?</v>
      </c>
      <c r="E7848" s="4" t="s">
        <v>1434</v>
      </c>
    </row>
    <row r="7849" spans="1:5">
      <c r="A7849">
        <v>7790</v>
      </c>
      <c r="B7849" s="924">
        <f>'PCTC-OEPP 37-39'!F136</f>
        <v>0</v>
      </c>
      <c r="D7849" s="2" t="str">
        <f t="shared" si="128"/>
        <v>Error?</v>
      </c>
      <c r="E7849" s="4" t="s">
        <v>1434</v>
      </c>
    </row>
    <row r="7850" spans="1:5">
      <c r="A7850">
        <v>7791</v>
      </c>
      <c r="B7850" s="924">
        <f>'PCTC-OEPP 37-39'!F137</f>
        <v>0</v>
      </c>
      <c r="D7850" s="2" t="str">
        <f t="shared" si="128"/>
        <v>Error?</v>
      </c>
      <c r="E7850" s="4" t="s">
        <v>1434</v>
      </c>
    </row>
    <row r="7851" spans="1:5">
      <c r="A7851">
        <v>7792</v>
      </c>
      <c r="B7851" s="924">
        <f>'PCTC-OEPP 37-39'!F138</f>
        <v>0</v>
      </c>
      <c r="D7851" s="2" t="str">
        <f t="shared" si="128"/>
        <v>Error?</v>
      </c>
      <c r="E7851" s="4" t="s">
        <v>1434</v>
      </c>
    </row>
    <row r="7852" spans="1:5">
      <c r="A7852">
        <v>7793</v>
      </c>
      <c r="B7852" s="924">
        <f>'PCTC-OEPP 37-39'!F139</f>
        <v>0</v>
      </c>
      <c r="D7852" s="2" t="str">
        <f t="shared" si="128"/>
        <v>Error?</v>
      </c>
      <c r="E7852" s="4" t="s">
        <v>1434</v>
      </c>
    </row>
    <row r="7853" spans="1:5">
      <c r="A7853">
        <v>7794</v>
      </c>
      <c r="B7853" s="924">
        <f>'PCTC-OEPP 37-39'!F141</f>
        <v>1947</v>
      </c>
      <c r="D7853" s="2" t="str">
        <f t="shared" si="128"/>
        <v>Error?</v>
      </c>
      <c r="E7853" s="4" t="s">
        <v>1434</v>
      </c>
    </row>
    <row r="7854" spans="1:5">
      <c r="A7854">
        <v>7795</v>
      </c>
      <c r="B7854" s="924">
        <f>'PCTC-OEPP 37-39'!F143</f>
        <v>0</v>
      </c>
      <c r="D7854" s="2" t="str">
        <f t="shared" si="128"/>
        <v>Error?</v>
      </c>
      <c r="E7854" s="4" t="s">
        <v>1434</v>
      </c>
    </row>
    <row r="7855" spans="1:5">
      <c r="A7855">
        <v>7796</v>
      </c>
      <c r="B7855" s="924">
        <f>'PCTC-OEPP 37-39'!F144</f>
        <v>0</v>
      </c>
      <c r="D7855" s="2" t="str">
        <f t="shared" si="128"/>
        <v>Error?</v>
      </c>
      <c r="E7855" s="4" t="s">
        <v>1434</v>
      </c>
    </row>
    <row r="7856" spans="1:5">
      <c r="A7856">
        <v>7797</v>
      </c>
      <c r="B7856" s="924">
        <f>'PCTC-OEPP 37-39'!F145</f>
        <v>822769</v>
      </c>
      <c r="D7856" s="2" t="str">
        <f t="shared" si="128"/>
        <v>Error?</v>
      </c>
      <c r="E7856" s="4" t="s">
        <v>1434</v>
      </c>
    </row>
    <row r="7857" spans="1:5">
      <c r="A7857">
        <v>7798</v>
      </c>
      <c r="B7857" s="924">
        <f>'PCTC-OEPP 37-39'!F146</f>
        <v>191186</v>
      </c>
      <c r="D7857" s="2" t="str">
        <f t="shared" si="128"/>
        <v>Error?</v>
      </c>
      <c r="E7857" s="4" t="s">
        <v>1434</v>
      </c>
    </row>
    <row r="7858" spans="1:5">
      <c r="A7858">
        <v>7799</v>
      </c>
      <c r="B7858" s="924">
        <f>'PCTC-OEPP 37-39'!F147</f>
        <v>702</v>
      </c>
      <c r="D7858" s="2" t="str">
        <f t="shared" si="128"/>
        <v>Error?</v>
      </c>
      <c r="E7858" s="4" t="s">
        <v>1434</v>
      </c>
    </row>
    <row r="7859" spans="1:5">
      <c r="A7859">
        <v>7800</v>
      </c>
      <c r="B7859" s="924">
        <f>'PCTC-OEPP 37-39'!F148</f>
        <v>436000</v>
      </c>
      <c r="D7859" s="2" t="str">
        <f t="shared" si="128"/>
        <v>Error?</v>
      </c>
      <c r="E7859" s="4" t="s">
        <v>1434</v>
      </c>
    </row>
    <row r="7860" spans="1:5">
      <c r="A7860">
        <v>7801</v>
      </c>
      <c r="B7860" s="924">
        <f>'PCTC-OEPP 37-39'!F149</f>
        <v>0</v>
      </c>
      <c r="D7860" s="2" t="str">
        <f t="shared" si="128"/>
        <v>Error?</v>
      </c>
      <c r="E7860" s="4" t="s">
        <v>1434</v>
      </c>
    </row>
    <row r="7861" spans="1:5">
      <c r="A7861">
        <v>7802</v>
      </c>
      <c r="B7861" s="924">
        <f>'PCTC-OEPP 37-39'!F150</f>
        <v>0</v>
      </c>
      <c r="D7861" s="2" t="str">
        <f t="shared" si="128"/>
        <v>Error?</v>
      </c>
      <c r="E7861" s="4" t="s">
        <v>1434</v>
      </c>
    </row>
    <row r="7862" spans="1:5">
      <c r="A7862">
        <v>7803</v>
      </c>
      <c r="B7862" s="924">
        <f>'PCTC-OEPP 37-39'!F151</f>
        <v>0</v>
      </c>
      <c r="D7862" s="2" t="str">
        <f t="shared" si="128"/>
        <v>Error?</v>
      </c>
      <c r="E7862" s="4" t="s">
        <v>1434</v>
      </c>
    </row>
    <row r="7863" spans="1:5">
      <c r="A7863">
        <v>7804</v>
      </c>
      <c r="B7863" s="924">
        <f>'PCTC-OEPP 37-39'!F152</f>
        <v>0</v>
      </c>
      <c r="D7863" s="2" t="str">
        <f t="shared" si="128"/>
        <v>Error?</v>
      </c>
      <c r="E7863" s="4" t="s">
        <v>1434</v>
      </c>
    </row>
    <row r="7864" spans="1:5">
      <c r="A7864">
        <v>7805</v>
      </c>
      <c r="B7864" s="924">
        <f>'PCTC-OEPP 37-39'!F177</f>
        <v>0</v>
      </c>
      <c r="D7864" s="2" t="str">
        <f t="shared" si="128"/>
        <v>Error?</v>
      </c>
      <c r="E7864" s="4" t="s">
        <v>1434</v>
      </c>
    </row>
    <row r="7865" spans="1:5">
      <c r="A7865">
        <v>7806</v>
      </c>
      <c r="B7865" s="924">
        <f>'PCTC-OEPP 37-39'!F179</f>
        <v>0</v>
      </c>
      <c r="D7865" s="2" t="str">
        <f t="shared" si="128"/>
        <v>Error?</v>
      </c>
      <c r="E7865" s="4" t="s">
        <v>1434</v>
      </c>
    </row>
    <row r="7866" spans="1:5">
      <c r="A7866">
        <v>7807</v>
      </c>
      <c r="B7866" s="924">
        <f>'PCTC-OEPP 37-39'!F180</f>
        <v>0</v>
      </c>
      <c r="D7866" s="2" t="str">
        <f t="shared" si="128"/>
        <v>Error?</v>
      </c>
      <c r="E7866" s="4" t="s">
        <v>1434</v>
      </c>
    </row>
    <row r="7867" spans="1:5">
      <c r="A7867">
        <v>7808</v>
      </c>
      <c r="B7867" s="924">
        <f>'PCTC-OEPP 37-39'!F181</f>
        <v>0</v>
      </c>
      <c r="D7867" s="2" t="str">
        <f t="shared" si="128"/>
        <v>Error?</v>
      </c>
      <c r="E7867" s="4" t="s">
        <v>1434</v>
      </c>
    </row>
    <row r="7868" spans="1:5">
      <c r="A7868">
        <v>7809</v>
      </c>
      <c r="B7868" s="924">
        <f>'PCTC-OEPP 37-39'!F182</f>
        <v>85253</v>
      </c>
      <c r="D7868" s="2" t="str">
        <f t="shared" si="128"/>
        <v>Error?</v>
      </c>
      <c r="E7868" s="4" t="s">
        <v>1434</v>
      </c>
    </row>
    <row r="7869" spans="1:5">
      <c r="A7869">
        <v>7810</v>
      </c>
      <c r="B7869" s="924">
        <f>'PCTC-OEPP 37-39'!F183</f>
        <v>0</v>
      </c>
      <c r="D7869" s="2" t="str">
        <f t="shared" ref="D7869:D7932" si="129">IF(ISBLANK(B7869),"OK",IF(A7869-B7869=0,"OK","Error?"))</f>
        <v>Error?</v>
      </c>
      <c r="E7869" s="4" t="s">
        <v>1434</v>
      </c>
    </row>
    <row r="7870" spans="1:5">
      <c r="A7870">
        <v>7811</v>
      </c>
      <c r="B7870" s="924">
        <f>'PCTC-OEPP 37-39'!F184</f>
        <v>3850</v>
      </c>
      <c r="D7870" s="2" t="str">
        <f t="shared" si="129"/>
        <v>Error?</v>
      </c>
      <c r="E7870" s="4" t="s">
        <v>1434</v>
      </c>
    </row>
    <row r="7871" spans="1:5">
      <c r="A7871">
        <v>7812</v>
      </c>
      <c r="B7871" s="924">
        <f>'PCTC-OEPP 37-39'!F185</f>
        <v>0</v>
      </c>
      <c r="D7871" s="2" t="str">
        <f t="shared" si="129"/>
        <v>Error?</v>
      </c>
      <c r="E7871" s="4" t="s">
        <v>1434</v>
      </c>
    </row>
    <row r="7872" spans="1:5">
      <c r="A7872">
        <v>7813</v>
      </c>
      <c r="B7872" s="924">
        <f>'PCTC-OEPP 37-39'!F188</f>
        <v>0</v>
      </c>
      <c r="D7872" s="2" t="str">
        <f t="shared" si="129"/>
        <v>Error?</v>
      </c>
      <c r="E7872" s="4" t="s">
        <v>1434</v>
      </c>
    </row>
    <row r="7873" spans="1:5">
      <c r="A7873">
        <v>7814</v>
      </c>
      <c r="B7873" s="924">
        <f>'PCTC-OEPP 37-39'!F189</f>
        <v>56138</v>
      </c>
      <c r="D7873" s="2" t="str">
        <f t="shared" si="129"/>
        <v>Error?</v>
      </c>
      <c r="E7873" s="4" t="s">
        <v>1434</v>
      </c>
    </row>
    <row r="7874" spans="1:5">
      <c r="A7874">
        <v>7815</v>
      </c>
      <c r="B7874" s="924">
        <f>'PCTC-OEPP 37-39'!F190</f>
        <v>991037</v>
      </c>
      <c r="D7874" s="2" t="str">
        <f t="shared" si="129"/>
        <v>Error?</v>
      </c>
      <c r="E7874" s="4" t="s">
        <v>1434</v>
      </c>
    </row>
    <row r="7875" spans="1:5">
      <c r="A7875">
        <v>7816</v>
      </c>
      <c r="B7875" s="924">
        <f>'PCTC-OEPP 37-39'!F195</f>
        <v>3426864</v>
      </c>
      <c r="D7875" s="2" t="str">
        <f t="shared" si="129"/>
        <v>Error?</v>
      </c>
      <c r="E7875" s="4" t="s">
        <v>1434</v>
      </c>
    </row>
    <row r="7876" spans="1:5">
      <c r="A7876">
        <v>7817</v>
      </c>
      <c r="B7876" s="924">
        <f>'PCTC-OEPP 37-39'!F196</f>
        <v>25758950</v>
      </c>
      <c r="D7876" s="2" t="str">
        <f t="shared" si="129"/>
        <v>Error?</v>
      </c>
      <c r="E7876" s="4" t="s">
        <v>1434</v>
      </c>
    </row>
    <row r="7877" spans="1:5">
      <c r="A7877">
        <v>7818</v>
      </c>
      <c r="B7877" s="924">
        <f>'PCTC-OEPP 37-39'!F198</f>
        <v>28308839</v>
      </c>
      <c r="D7877" s="2" t="str">
        <f t="shared" si="129"/>
        <v>Error?</v>
      </c>
      <c r="E7877" s="4" t="s">
        <v>1434</v>
      </c>
    </row>
    <row r="7878" spans="1:5">
      <c r="A7878">
        <v>7819</v>
      </c>
      <c r="B7878" s="924">
        <f>'PCTC-OEPP 37-39'!F200</f>
        <v>15435.403648815171</v>
      </c>
      <c r="D7878" s="2" t="str">
        <f t="shared" si="129"/>
        <v>Error?</v>
      </c>
      <c r="E7878" s="4" t="s">
        <v>1434</v>
      </c>
    </row>
    <row r="7879" spans="1:5">
      <c r="A7879">
        <v>7820</v>
      </c>
      <c r="B7879" s="85">
        <f>'PCTC-OEPP 37-39'!F29</f>
        <v>0</v>
      </c>
      <c r="D7879" s="2" t="str">
        <f t="shared" si="129"/>
        <v>Error?</v>
      </c>
      <c r="E7879" s="4" t="s">
        <v>1434</v>
      </c>
    </row>
    <row r="7880" spans="1:5">
      <c r="A7880">
        <v>7821</v>
      </c>
      <c r="B7880" s="85">
        <f>'Revenues 10-15'!H120</f>
        <v>0</v>
      </c>
      <c r="D7880" s="2" t="str">
        <f t="shared" si="129"/>
        <v>Error?</v>
      </c>
      <c r="E7880" s="4" t="s">
        <v>1435</v>
      </c>
    </row>
    <row r="7881" spans="1:5">
      <c r="A7881" s="5">
        <v>7822</v>
      </c>
      <c r="D7881" s="2" t="str">
        <f t="shared" si="129"/>
        <v>OK</v>
      </c>
      <c r="E7881" s="4" t="s">
        <v>1435</v>
      </c>
    </row>
    <row r="7882" spans="1:5">
      <c r="A7882">
        <v>7823</v>
      </c>
      <c r="B7882" s="85">
        <f>'Revenues 10-15'!H121</f>
        <v>0</v>
      </c>
      <c r="D7882" s="2" t="str">
        <f t="shared" si="129"/>
        <v>Error?</v>
      </c>
      <c r="E7882" s="4" t="s">
        <v>1435</v>
      </c>
    </row>
    <row r="7883" spans="1:5">
      <c r="A7883">
        <v>7824</v>
      </c>
      <c r="B7883" s="85">
        <f>'Revenues 10-15'!H123</f>
        <v>0</v>
      </c>
      <c r="D7883" s="2" t="str">
        <f t="shared" si="129"/>
        <v>Error?</v>
      </c>
      <c r="E7883" s="4" t="s">
        <v>1435</v>
      </c>
    </row>
    <row r="7884" spans="1:5">
      <c r="A7884">
        <v>7825</v>
      </c>
      <c r="B7884" s="85">
        <f>'PCTC-OEPP 37-39'!F94</f>
        <v>0</v>
      </c>
      <c r="D7884" s="2" t="str">
        <f t="shared" si="129"/>
        <v>Error?</v>
      </c>
      <c r="E7884" s="4" t="s">
        <v>1434</v>
      </c>
    </row>
    <row r="7885" spans="1:5">
      <c r="A7885">
        <v>7826</v>
      </c>
      <c r="B7885" s="85">
        <f>'PCTC-OEPP 37-39'!F95</f>
        <v>0</v>
      </c>
      <c r="D7885" s="2" t="str">
        <f t="shared" si="129"/>
        <v>Error?</v>
      </c>
      <c r="E7885" s="4" t="s">
        <v>1434</v>
      </c>
    </row>
    <row r="7886" spans="1:5">
      <c r="A7886">
        <v>7827</v>
      </c>
      <c r="B7886" s="85">
        <f>'Assets-Liab 5-6'!C45</f>
        <v>365956</v>
      </c>
      <c r="D7886" s="2" t="str">
        <f t="shared" si="129"/>
        <v>Error?</v>
      </c>
      <c r="E7886" s="4" t="s">
        <v>1530</v>
      </c>
    </row>
    <row r="7887" spans="1:5">
      <c r="A7887">
        <v>7828</v>
      </c>
      <c r="B7887" s="85">
        <f>'Assets-Liab 5-6'!C46</f>
        <v>365956</v>
      </c>
      <c r="D7887" s="2" t="str">
        <f t="shared" si="129"/>
        <v>Error?</v>
      </c>
      <c r="E7887" s="4" t="s">
        <v>1530</v>
      </c>
    </row>
    <row r="7888" spans="1:5">
      <c r="A7888">
        <v>7829</v>
      </c>
      <c r="B7888" s="85">
        <f>'Assets-Liab 5-6'!C53</f>
        <v>14411307</v>
      </c>
      <c r="D7888" s="2" t="str">
        <f t="shared" si="129"/>
        <v>Error?</v>
      </c>
      <c r="E7888" s="4" t="s">
        <v>1530</v>
      </c>
    </row>
    <row r="7889" spans="1:5">
      <c r="A7889">
        <v>7830</v>
      </c>
      <c r="B7889" s="85">
        <f>'Assets-Liab 5-6'!D53</f>
        <v>2345976</v>
      </c>
      <c r="D7889" s="2" t="str">
        <f t="shared" si="129"/>
        <v>Error?</v>
      </c>
      <c r="E7889" s="4" t="s">
        <v>1530</v>
      </c>
    </row>
    <row r="7890" spans="1:5">
      <c r="A7890">
        <v>7831</v>
      </c>
      <c r="B7890" s="85">
        <f>'Assets-Liab 5-6'!E53</f>
        <v>778</v>
      </c>
      <c r="D7890" s="2" t="str">
        <f t="shared" si="129"/>
        <v>Error?</v>
      </c>
      <c r="E7890" s="4" t="s">
        <v>1530</v>
      </c>
    </row>
    <row r="7891" spans="1:5">
      <c r="A7891">
        <v>7832</v>
      </c>
      <c r="B7891" s="85">
        <f>'Assets-Liab 5-6'!F53</f>
        <v>2415343</v>
      </c>
      <c r="D7891" s="2" t="str">
        <f t="shared" si="129"/>
        <v>Error?</v>
      </c>
      <c r="E7891" s="4" t="s">
        <v>1530</v>
      </c>
    </row>
    <row r="7892" spans="1:5">
      <c r="A7892">
        <v>7833</v>
      </c>
      <c r="B7892" s="85">
        <f>'Assets-Liab 5-6'!G53</f>
        <v>529194</v>
      </c>
      <c r="D7892" s="2" t="str">
        <f t="shared" si="129"/>
        <v>Error?</v>
      </c>
      <c r="E7892" s="4" t="s">
        <v>1530</v>
      </c>
    </row>
    <row r="7893" spans="1:5">
      <c r="A7893">
        <v>7834</v>
      </c>
      <c r="B7893" s="85">
        <f>'Assets-Liab 5-6'!H53</f>
        <v>1668238</v>
      </c>
      <c r="D7893" s="2" t="str">
        <f t="shared" si="129"/>
        <v>Error?</v>
      </c>
      <c r="E7893" s="4" t="s">
        <v>1530</v>
      </c>
    </row>
    <row r="7894" spans="1:5">
      <c r="A7894">
        <v>7835</v>
      </c>
      <c r="B7894" s="85">
        <f>'Assets-Liab 5-6'!I53</f>
        <v>733775</v>
      </c>
      <c r="D7894" s="2" t="str">
        <f t="shared" si="129"/>
        <v>Error?</v>
      </c>
      <c r="E7894" s="4" t="s">
        <v>1530</v>
      </c>
    </row>
    <row r="7895" spans="1:5">
      <c r="A7895">
        <v>7836</v>
      </c>
      <c r="B7895" s="85">
        <f>'Assets-Liab 5-6'!J53</f>
        <v>846515</v>
      </c>
      <c r="D7895" s="2" t="str">
        <f t="shared" si="129"/>
        <v>Error?</v>
      </c>
      <c r="E7895" s="4" t="s">
        <v>1530</v>
      </c>
    </row>
    <row r="7896" spans="1:5">
      <c r="A7896">
        <v>7837</v>
      </c>
      <c r="B7896" s="85">
        <f>'Assets-Liab 5-6'!K53</f>
        <v>399482</v>
      </c>
      <c r="D7896" s="2" t="str">
        <f t="shared" si="129"/>
        <v>Error?</v>
      </c>
      <c r="E7896" s="4" t="s">
        <v>1530</v>
      </c>
    </row>
    <row r="7897" spans="1:5">
      <c r="A7897">
        <v>7838</v>
      </c>
      <c r="B7897" s="85">
        <f>'Assets-Liab 5-6'!L53</f>
        <v>0</v>
      </c>
      <c r="D7897" s="2" t="str">
        <f t="shared" si="129"/>
        <v>Error?</v>
      </c>
      <c r="E7897" s="4" t="s">
        <v>1530</v>
      </c>
    </row>
    <row r="7898" spans="1:5">
      <c r="A7898">
        <v>7839</v>
      </c>
      <c r="B7898" s="85">
        <f>'Assets-Liab 5-6'!M54</f>
        <v>55847062</v>
      </c>
      <c r="D7898" s="2" t="str">
        <f t="shared" si="129"/>
        <v>Error?</v>
      </c>
      <c r="E7898" s="4" t="s">
        <v>1530</v>
      </c>
    </row>
    <row r="7899" spans="1:5">
      <c r="A7899">
        <v>7840</v>
      </c>
      <c r="B7899" s="85">
        <f>'Assets-Liab 5-6'!N54</f>
        <v>25580000</v>
      </c>
      <c r="D7899" s="2" t="str">
        <f t="shared" si="129"/>
        <v>Error?</v>
      </c>
      <c r="E7899" s="4" t="s">
        <v>1530</v>
      </c>
    </row>
    <row r="7900" spans="1:5">
      <c r="A7900">
        <v>7841</v>
      </c>
      <c r="B7900" s="85">
        <f>'Assets-Liab 5-6'!C56</f>
        <v>145296</v>
      </c>
      <c r="D7900" s="2" t="str">
        <f t="shared" si="129"/>
        <v>Error?</v>
      </c>
      <c r="E7900" s="4" t="s">
        <v>1530</v>
      </c>
    </row>
    <row r="7901" spans="1:5">
      <c r="A7901">
        <v>7842</v>
      </c>
      <c r="B7901" s="85">
        <f>'Assets-Liab 5-6'!D56</f>
        <v>8020</v>
      </c>
      <c r="D7901" s="2" t="str">
        <f t="shared" si="129"/>
        <v>Error?</v>
      </c>
      <c r="E7901" s="4" t="s">
        <v>1530</v>
      </c>
    </row>
    <row r="7902" spans="1:5">
      <c r="A7902">
        <v>7843</v>
      </c>
      <c r="B7902" s="85">
        <f>'Assets-Liab 5-6'!E56</f>
        <v>778</v>
      </c>
      <c r="D7902" s="2" t="str">
        <f t="shared" si="129"/>
        <v>Error?</v>
      </c>
      <c r="E7902" s="4" t="s">
        <v>1530</v>
      </c>
    </row>
    <row r="7903" spans="1:5">
      <c r="A7903">
        <v>7844</v>
      </c>
      <c r="B7903" s="85">
        <f>'Assets-Liab 5-6'!F56</f>
        <v>19802</v>
      </c>
      <c r="D7903" s="2" t="str">
        <f t="shared" si="129"/>
        <v>Error?</v>
      </c>
      <c r="E7903" s="4" t="s">
        <v>1530</v>
      </c>
    </row>
    <row r="7904" spans="1:5">
      <c r="A7904">
        <v>7845</v>
      </c>
      <c r="B7904" s="85">
        <f>'Assets-Liab 5-6'!G56</f>
        <v>5811</v>
      </c>
      <c r="D7904" s="2" t="str">
        <f t="shared" si="129"/>
        <v>Error?</v>
      </c>
      <c r="E7904" s="4" t="s">
        <v>1530</v>
      </c>
    </row>
    <row r="7905" spans="1:5">
      <c r="A7905">
        <v>7846</v>
      </c>
      <c r="B7905" s="85">
        <f>'Assets-Liab 5-6'!H56</f>
        <v>0</v>
      </c>
      <c r="D7905" s="2" t="str">
        <f t="shared" si="129"/>
        <v>Error?</v>
      </c>
      <c r="E7905" s="4" t="s">
        <v>1530</v>
      </c>
    </row>
    <row r="7906" spans="1:5">
      <c r="A7906">
        <v>7847</v>
      </c>
      <c r="B7906" s="85">
        <f>'Assets-Liab 5-6'!I56</f>
        <v>0</v>
      </c>
      <c r="D7906" s="2" t="str">
        <f t="shared" si="129"/>
        <v>Error?</v>
      </c>
      <c r="E7906" s="4" t="s">
        <v>1530</v>
      </c>
    </row>
    <row r="7907" spans="1:5">
      <c r="A7907">
        <v>7848</v>
      </c>
      <c r="B7907" s="85">
        <f>'Assets-Liab 5-6'!J56</f>
        <v>0</v>
      </c>
      <c r="D7907" s="2" t="str">
        <f t="shared" si="129"/>
        <v>Error?</v>
      </c>
      <c r="E7907" s="4" t="s">
        <v>1530</v>
      </c>
    </row>
    <row r="7908" spans="1:5">
      <c r="A7908">
        <v>7849</v>
      </c>
      <c r="B7908" s="85">
        <f>'Assets-Liab 5-6'!K56</f>
        <v>0</v>
      </c>
      <c r="D7908" s="2" t="str">
        <f t="shared" si="129"/>
        <v>Error?</v>
      </c>
      <c r="E7908" s="4" t="s">
        <v>1530</v>
      </c>
    </row>
    <row r="7909" spans="1:5">
      <c r="A7909">
        <v>7850</v>
      </c>
      <c r="B7909" s="85">
        <f>'Assets-Liab 5-6'!L56</f>
        <v>0</v>
      </c>
      <c r="D7909" s="2" t="str">
        <f t="shared" si="129"/>
        <v>Error?</v>
      </c>
      <c r="E7909" s="4" t="s">
        <v>1530</v>
      </c>
    </row>
    <row r="7910" spans="1:5">
      <c r="A7910">
        <v>7851</v>
      </c>
      <c r="B7910" s="85">
        <f>'Assets-Liab 5-6'!N58</f>
        <v>25580000</v>
      </c>
      <c r="D7910" s="2" t="str">
        <f t="shared" si="129"/>
        <v>Error?</v>
      </c>
      <c r="E7910" s="4" t="s">
        <v>1530</v>
      </c>
    </row>
    <row r="7911" spans="1:5">
      <c r="A7911">
        <v>7852</v>
      </c>
      <c r="B7911" s="85">
        <f>'Assets-Liab 5-6'!C59</f>
        <v>1610072</v>
      </c>
      <c r="D7911" s="2" t="str">
        <f t="shared" si="129"/>
        <v>Error?</v>
      </c>
      <c r="E7911" s="4" t="s">
        <v>1530</v>
      </c>
    </row>
    <row r="7912" spans="1:5">
      <c r="A7912">
        <v>7853</v>
      </c>
      <c r="B7912" s="85">
        <f>'Assets-Liab 5-6'!D59</f>
        <v>8020</v>
      </c>
      <c r="D7912" s="2" t="str">
        <f t="shared" si="129"/>
        <v>Error?</v>
      </c>
      <c r="E7912" s="4" t="s">
        <v>1530</v>
      </c>
    </row>
    <row r="7913" spans="1:5">
      <c r="A7913">
        <v>7854</v>
      </c>
      <c r="B7913" s="85">
        <f>'Assets-Liab 5-6'!E59</f>
        <v>0</v>
      </c>
      <c r="D7913" s="2" t="str">
        <f t="shared" si="129"/>
        <v>Error?</v>
      </c>
      <c r="E7913" s="4" t="s">
        <v>1530</v>
      </c>
    </row>
    <row r="7914" spans="1:5">
      <c r="A7914">
        <v>7855</v>
      </c>
      <c r="B7914" s="85">
        <f>'Assets-Liab 5-6'!F59</f>
        <v>2395541</v>
      </c>
      <c r="D7914" s="2" t="str">
        <f t="shared" si="129"/>
        <v>Error?</v>
      </c>
      <c r="E7914" s="4" t="s">
        <v>1530</v>
      </c>
    </row>
    <row r="7915" spans="1:5">
      <c r="A7915">
        <v>7856</v>
      </c>
      <c r="B7915" s="85">
        <f>'Assets-Liab 5-6'!G59</f>
        <v>586847</v>
      </c>
      <c r="D7915" s="2" t="str">
        <f t="shared" si="129"/>
        <v>Error?</v>
      </c>
      <c r="E7915" s="4" t="s">
        <v>1530</v>
      </c>
    </row>
    <row r="7916" spans="1:5">
      <c r="A7916">
        <v>7857</v>
      </c>
      <c r="B7916" s="85">
        <f>'Assets-Liab 5-6'!H59</f>
        <v>1668238</v>
      </c>
      <c r="D7916" s="2" t="str">
        <f t="shared" si="129"/>
        <v>Error?</v>
      </c>
      <c r="E7916" s="4" t="s">
        <v>1530</v>
      </c>
    </row>
    <row r="7917" spans="1:5">
      <c r="A7917">
        <v>7858</v>
      </c>
      <c r="B7917" s="85">
        <f>'Assets-Liab 5-6'!I59</f>
        <v>0</v>
      </c>
      <c r="D7917" s="2" t="str">
        <f t="shared" si="129"/>
        <v>Error?</v>
      </c>
      <c r="E7917" s="4" t="s">
        <v>1530</v>
      </c>
    </row>
    <row r="7918" spans="1:5">
      <c r="A7918">
        <v>7859</v>
      </c>
      <c r="B7918" s="85">
        <f>'Assets-Liab 5-6'!J59</f>
        <v>846515</v>
      </c>
      <c r="D7918" s="2" t="str">
        <f t="shared" si="129"/>
        <v>Error?</v>
      </c>
      <c r="E7918" s="4" t="s">
        <v>1530</v>
      </c>
    </row>
    <row r="7919" spans="1:5">
      <c r="A7919">
        <v>7860</v>
      </c>
      <c r="B7919" s="85">
        <f>'Assets-Liab 5-6'!K59</f>
        <v>399482</v>
      </c>
      <c r="D7919" s="2" t="str">
        <f t="shared" si="129"/>
        <v>Error?</v>
      </c>
      <c r="E7919" s="4" t="s">
        <v>1530</v>
      </c>
    </row>
    <row r="7920" spans="1:5">
      <c r="A7920">
        <v>7861</v>
      </c>
      <c r="B7920" s="85">
        <f>'Assets-Liab 5-6'!L59</f>
        <v>0</v>
      </c>
      <c r="D7920" s="2" t="str">
        <f t="shared" si="129"/>
        <v>Error?</v>
      </c>
      <c r="E7920" s="4" t="s">
        <v>1530</v>
      </c>
    </row>
    <row r="7921" spans="1:5">
      <c r="A7921">
        <v>7862</v>
      </c>
      <c r="B7921" s="85">
        <f>'Assets-Liab 5-6'!C60</f>
        <v>12655939</v>
      </c>
      <c r="D7921" s="2" t="str">
        <f t="shared" si="129"/>
        <v>Error?</v>
      </c>
      <c r="E7921" s="4" t="s">
        <v>1530</v>
      </c>
    </row>
    <row r="7922" spans="1:5">
      <c r="A7922">
        <v>7863</v>
      </c>
      <c r="B7922" s="85">
        <f>'Assets-Liab 5-6'!D60</f>
        <v>2329936</v>
      </c>
      <c r="D7922" s="2" t="str">
        <f t="shared" si="129"/>
        <v>Error?</v>
      </c>
      <c r="E7922" s="4" t="s">
        <v>1530</v>
      </c>
    </row>
    <row r="7923" spans="1:5">
      <c r="A7923">
        <v>7864</v>
      </c>
      <c r="B7923" s="85">
        <f>'Assets-Liab 5-6'!E60</f>
        <v>0</v>
      </c>
      <c r="D7923" s="2" t="str">
        <f t="shared" si="129"/>
        <v>Error?</v>
      </c>
      <c r="E7923" s="4" t="s">
        <v>1530</v>
      </c>
    </row>
    <row r="7924" spans="1:5">
      <c r="A7924">
        <v>7865</v>
      </c>
      <c r="B7924" s="85">
        <f>'Assets-Liab 5-6'!F60</f>
        <v>0</v>
      </c>
      <c r="D7924" s="2" t="str">
        <f t="shared" si="129"/>
        <v>Error?</v>
      </c>
      <c r="E7924" s="4" t="s">
        <v>1530</v>
      </c>
    </row>
    <row r="7925" spans="1:5">
      <c r="A7925">
        <v>7866</v>
      </c>
      <c r="B7925" s="85">
        <f>'Assets-Liab 5-6'!G60</f>
        <v>-63464</v>
      </c>
      <c r="D7925" s="2" t="str">
        <f t="shared" si="129"/>
        <v>Error?</v>
      </c>
      <c r="E7925" s="4" t="s">
        <v>1530</v>
      </c>
    </row>
    <row r="7926" spans="1:5">
      <c r="A7926">
        <v>7867</v>
      </c>
      <c r="B7926" s="85">
        <f>'Assets-Liab 5-6'!H60</f>
        <v>0</v>
      </c>
      <c r="D7926" s="2" t="str">
        <f t="shared" si="129"/>
        <v>Error?</v>
      </c>
      <c r="E7926" s="4" t="s">
        <v>1530</v>
      </c>
    </row>
    <row r="7927" spans="1:5">
      <c r="A7927">
        <v>7868</v>
      </c>
      <c r="B7927" s="85">
        <f>'Assets-Liab 5-6'!I60</f>
        <v>733775</v>
      </c>
      <c r="D7927" s="2" t="str">
        <f t="shared" si="129"/>
        <v>Error?</v>
      </c>
      <c r="E7927" s="4" t="s">
        <v>1530</v>
      </c>
    </row>
    <row r="7928" spans="1:5">
      <c r="A7928">
        <v>7869</v>
      </c>
      <c r="B7928" s="85">
        <f>'Assets-Liab 5-6'!J60</f>
        <v>0</v>
      </c>
      <c r="D7928" s="2" t="str">
        <f t="shared" si="129"/>
        <v>Error?</v>
      </c>
      <c r="E7928" s="4" t="s">
        <v>1530</v>
      </c>
    </row>
    <row r="7929" spans="1:5">
      <c r="A7929">
        <v>7870</v>
      </c>
      <c r="B7929" s="85">
        <f>'Assets-Liab 5-6'!K60</f>
        <v>0</v>
      </c>
      <c r="D7929" s="2" t="str">
        <f t="shared" si="129"/>
        <v>Error?</v>
      </c>
      <c r="E7929" s="4" t="s">
        <v>1530</v>
      </c>
    </row>
    <row r="7930" spans="1:5">
      <c r="A7930">
        <v>7871</v>
      </c>
      <c r="B7930" s="85">
        <f>'Assets-Liab 5-6'!L60</f>
        <v>0</v>
      </c>
      <c r="D7930" s="2" t="str">
        <f t="shared" si="129"/>
        <v>Error?</v>
      </c>
      <c r="E7930" s="4" t="s">
        <v>1530</v>
      </c>
    </row>
    <row r="7931" spans="1:5">
      <c r="A7931">
        <v>7872</v>
      </c>
      <c r="B7931" s="85">
        <f>'Assets-Liab 5-6'!C62</f>
        <v>14411307</v>
      </c>
      <c r="D7931" s="2" t="str">
        <f t="shared" si="129"/>
        <v>Error?</v>
      </c>
      <c r="E7931" s="4" t="s">
        <v>1530</v>
      </c>
    </row>
    <row r="7932" spans="1:5">
      <c r="A7932">
        <v>7873</v>
      </c>
      <c r="B7932" s="85">
        <f>'Assets-Liab 5-6'!D62</f>
        <v>2345976</v>
      </c>
      <c r="D7932" s="2" t="str">
        <f t="shared" si="129"/>
        <v>Error?</v>
      </c>
      <c r="E7932" s="4" t="s">
        <v>1530</v>
      </c>
    </row>
    <row r="7933" spans="1:5">
      <c r="A7933">
        <v>7874</v>
      </c>
      <c r="B7933" s="85">
        <f>'Assets-Liab 5-6'!E62</f>
        <v>778</v>
      </c>
      <c r="D7933" s="2" t="str">
        <f t="shared" ref="D7933:D7996" si="130">IF(ISBLANK(B7933),"OK",IF(A7933-B7933=0,"OK","Error?"))</f>
        <v>Error?</v>
      </c>
      <c r="E7933" s="4" t="s">
        <v>1530</v>
      </c>
    </row>
    <row r="7934" spans="1:5">
      <c r="A7934">
        <v>7875</v>
      </c>
      <c r="B7934" s="85">
        <f>'Assets-Liab 5-6'!F62</f>
        <v>2415343</v>
      </c>
      <c r="D7934" s="2" t="str">
        <f t="shared" si="130"/>
        <v>Error?</v>
      </c>
      <c r="E7934" s="4" t="s">
        <v>1530</v>
      </c>
    </row>
    <row r="7935" spans="1:5">
      <c r="A7935">
        <v>7876</v>
      </c>
      <c r="B7935" s="85">
        <f>'Assets-Liab 5-6'!G62</f>
        <v>529194</v>
      </c>
      <c r="D7935" s="2" t="str">
        <f t="shared" si="130"/>
        <v>Error?</v>
      </c>
      <c r="E7935" s="4" t="s">
        <v>1530</v>
      </c>
    </row>
    <row r="7936" spans="1:5">
      <c r="A7936">
        <v>7877</v>
      </c>
      <c r="B7936" s="85">
        <f>'Assets-Liab 5-6'!H62</f>
        <v>1668238</v>
      </c>
      <c r="D7936" s="2" t="str">
        <f t="shared" si="130"/>
        <v>Error?</v>
      </c>
      <c r="E7936" s="4" t="s">
        <v>1530</v>
      </c>
    </row>
    <row r="7937" spans="1:5">
      <c r="A7937">
        <v>7878</v>
      </c>
      <c r="B7937" s="85">
        <f>'Assets-Liab 5-6'!I62</f>
        <v>733775</v>
      </c>
      <c r="D7937" s="2" t="str">
        <f t="shared" si="130"/>
        <v>Error?</v>
      </c>
      <c r="E7937" s="4" t="s">
        <v>1530</v>
      </c>
    </row>
    <row r="7938" spans="1:5">
      <c r="A7938">
        <v>7879</v>
      </c>
      <c r="B7938" s="85">
        <f>'Assets-Liab 5-6'!J62</f>
        <v>846515</v>
      </c>
      <c r="D7938" s="2" t="str">
        <f t="shared" si="130"/>
        <v>Error?</v>
      </c>
      <c r="E7938" s="4" t="s">
        <v>1530</v>
      </c>
    </row>
    <row r="7939" spans="1:5">
      <c r="A7939">
        <v>7880</v>
      </c>
      <c r="B7939" s="85">
        <f>'Assets-Liab 5-6'!K62</f>
        <v>399482</v>
      </c>
      <c r="D7939" s="2" t="str">
        <f t="shared" si="130"/>
        <v>Error?</v>
      </c>
      <c r="E7939" s="4" t="s">
        <v>1530</v>
      </c>
    </row>
    <row r="7940" spans="1:5">
      <c r="A7940">
        <v>7881</v>
      </c>
      <c r="B7940" s="85">
        <f>'Assets-Liab 5-6'!L62</f>
        <v>0</v>
      </c>
      <c r="D7940" s="2" t="str">
        <f t="shared" si="130"/>
        <v>Error?</v>
      </c>
      <c r="E7940" s="4" t="s">
        <v>1530</v>
      </c>
    </row>
    <row r="7941" spans="1:5">
      <c r="A7941">
        <v>7882</v>
      </c>
      <c r="B7941" s="85">
        <f>'Assets-Liab 5-6'!M62</f>
        <v>55847062</v>
      </c>
      <c r="D7941" s="2" t="str">
        <f t="shared" si="130"/>
        <v>Error?</v>
      </c>
      <c r="E7941" s="4" t="s">
        <v>1530</v>
      </c>
    </row>
    <row r="7942" spans="1:5">
      <c r="A7942">
        <v>7883</v>
      </c>
      <c r="B7942" s="85">
        <f>'Assets-Liab 5-6'!N62</f>
        <v>25580000</v>
      </c>
      <c r="D7942" s="2" t="str">
        <f t="shared" si="130"/>
        <v>Error?</v>
      </c>
      <c r="E7942" s="4" t="s">
        <v>1530</v>
      </c>
    </row>
    <row r="7943" spans="1:5">
      <c r="A7943">
        <v>7884</v>
      </c>
      <c r="B7943" s="85">
        <f>'Acct Summary 7-9'!C85</f>
        <v>323030</v>
      </c>
      <c r="D7943" s="2" t="str">
        <f t="shared" si="130"/>
        <v>Error?</v>
      </c>
      <c r="E7943" s="4" t="s">
        <v>1531</v>
      </c>
    </row>
    <row r="7944" spans="1:5">
      <c r="A7944">
        <v>7885</v>
      </c>
      <c r="B7944" s="85">
        <f>'Acct Summary 7-9'!C87</f>
        <v>306539</v>
      </c>
      <c r="D7944" s="2" t="str">
        <f t="shared" si="130"/>
        <v>Error?</v>
      </c>
      <c r="E7944" s="4" t="s">
        <v>1531</v>
      </c>
    </row>
    <row r="7945" spans="1:5">
      <c r="A7945">
        <v>7886</v>
      </c>
      <c r="B7945" s="85">
        <f>'Acct Summary 7-9'!C89</f>
        <v>263613</v>
      </c>
      <c r="D7945" s="2" t="str">
        <f t="shared" si="130"/>
        <v>Error?</v>
      </c>
      <c r="E7945" s="4" t="s">
        <v>1531</v>
      </c>
    </row>
    <row r="7946" spans="1:5">
      <c r="A7946">
        <v>7887</v>
      </c>
      <c r="B7946" s="85">
        <f>'Acct Summary 7-9'!C90</f>
        <v>42926</v>
      </c>
      <c r="D7946" s="2" t="str">
        <f t="shared" si="130"/>
        <v>Error?</v>
      </c>
      <c r="E7946" s="4" t="s">
        <v>1531</v>
      </c>
    </row>
    <row r="7947" spans="1:5">
      <c r="A7947">
        <v>7888</v>
      </c>
      <c r="B7947" s="85">
        <f>'Acct Summary 7-9'!C91</f>
        <v>365956</v>
      </c>
      <c r="D7947" s="2" t="str">
        <f t="shared" si="130"/>
        <v>Error?</v>
      </c>
      <c r="E7947" s="4" t="s">
        <v>1531</v>
      </c>
    </row>
    <row r="7948" spans="1:5">
      <c r="A7948">
        <v>7889</v>
      </c>
      <c r="B7948" s="85">
        <f>'Acct Summary 7-9'!C94</f>
        <v>22249230</v>
      </c>
      <c r="D7948" s="2" t="str">
        <f t="shared" si="130"/>
        <v>Error?</v>
      </c>
      <c r="E7948" s="4" t="s">
        <v>1531</v>
      </c>
    </row>
    <row r="7949" spans="1:5">
      <c r="A7949">
        <v>7890</v>
      </c>
      <c r="B7949" s="85">
        <f>'Acct Summary 7-9'!C95</f>
        <v>24253</v>
      </c>
      <c r="D7949" s="2" t="str">
        <f t="shared" si="130"/>
        <v>Error?</v>
      </c>
      <c r="E7949" s="4" t="s">
        <v>1531</v>
      </c>
    </row>
    <row r="7950" spans="1:5">
      <c r="A7950">
        <v>7891</v>
      </c>
      <c r="B7950" s="85">
        <f>'Acct Summary 7-9'!C96</f>
        <v>1772507</v>
      </c>
      <c r="D7950" s="2" t="str">
        <f t="shared" si="130"/>
        <v>Error?</v>
      </c>
      <c r="E7950" s="4" t="s">
        <v>1531</v>
      </c>
    </row>
    <row r="7951" spans="1:5">
      <c r="A7951">
        <v>7892</v>
      </c>
      <c r="B7951" s="85">
        <f>'Acct Summary 7-9'!C97</f>
        <v>2597763</v>
      </c>
      <c r="D7951" s="2" t="str">
        <f t="shared" si="130"/>
        <v>Error?</v>
      </c>
      <c r="E7951" s="4" t="s">
        <v>1531</v>
      </c>
    </row>
    <row r="7952" spans="1:5">
      <c r="A7952">
        <v>7893</v>
      </c>
      <c r="B7952" s="85">
        <f>'Acct Summary 7-9'!C98</f>
        <v>26643753</v>
      </c>
      <c r="D7952" s="2" t="str">
        <f t="shared" si="130"/>
        <v>Error?</v>
      </c>
      <c r="E7952" s="4" t="s">
        <v>1531</v>
      </c>
    </row>
    <row r="7953" spans="1:5">
      <c r="A7953">
        <v>7894</v>
      </c>
      <c r="B7953" s="85">
        <f>'Acct Summary 7-9'!C99</f>
        <v>1581405</v>
      </c>
      <c r="D7953" s="2" t="str">
        <f t="shared" si="130"/>
        <v>Error?</v>
      </c>
      <c r="E7953" s="4" t="s">
        <v>1531</v>
      </c>
    </row>
    <row r="7954" spans="1:5">
      <c r="A7954">
        <v>7895</v>
      </c>
      <c r="B7954" s="85">
        <f>'Acct Summary 7-9'!C100</f>
        <v>28225158</v>
      </c>
      <c r="D7954" s="2" t="str">
        <f t="shared" si="130"/>
        <v>Error?</v>
      </c>
      <c r="E7954" s="4" t="s">
        <v>1531</v>
      </c>
    </row>
    <row r="7955" spans="1:5">
      <c r="A7955">
        <v>7896</v>
      </c>
      <c r="B7955" s="85">
        <f>'Acct Summary 7-9'!C102</f>
        <v>16670410</v>
      </c>
      <c r="D7955" s="2" t="str">
        <f t="shared" si="130"/>
        <v>Error?</v>
      </c>
      <c r="E7955" s="4" t="s">
        <v>1531</v>
      </c>
    </row>
    <row r="7956" spans="1:5">
      <c r="A7956">
        <v>7897</v>
      </c>
      <c r="B7956" s="85">
        <f>'Acct Summary 7-9'!C103</f>
        <v>6363805</v>
      </c>
      <c r="D7956" s="2" t="str">
        <f t="shared" si="130"/>
        <v>Error?</v>
      </c>
      <c r="E7956" s="4" t="s">
        <v>1531</v>
      </c>
    </row>
    <row r="7957" spans="1:5">
      <c r="A7957">
        <v>7898</v>
      </c>
      <c r="B7957" s="85">
        <f>'Acct Summary 7-9'!C104</f>
        <v>48</v>
      </c>
      <c r="D7957" s="2" t="str">
        <f t="shared" si="130"/>
        <v>Error?</v>
      </c>
      <c r="E7957" s="4" t="s">
        <v>1531</v>
      </c>
    </row>
    <row r="7958" spans="1:5">
      <c r="A7958">
        <v>7899</v>
      </c>
      <c r="B7958" s="85">
        <f>'Acct Summary 7-9'!C105</f>
        <v>381724</v>
      </c>
      <c r="D7958" s="2" t="str">
        <f t="shared" si="130"/>
        <v>Error?</v>
      </c>
      <c r="E7958" s="4" t="s">
        <v>1531</v>
      </c>
    </row>
    <row r="7959" spans="1:5">
      <c r="A7959">
        <v>7900</v>
      </c>
      <c r="B7959" s="85">
        <f>'Acct Summary 7-9'!C106</f>
        <v>0</v>
      </c>
      <c r="D7959" s="2" t="str">
        <f t="shared" si="130"/>
        <v>Error?</v>
      </c>
      <c r="E7959" s="4" t="s">
        <v>1531</v>
      </c>
    </row>
    <row r="7960" spans="1:5">
      <c r="A7960">
        <v>7901</v>
      </c>
      <c r="B7960" s="85">
        <f>'Acct Summary 7-9'!C107</f>
        <v>23415987</v>
      </c>
      <c r="D7960" s="2" t="str">
        <f t="shared" si="130"/>
        <v>Error?</v>
      </c>
      <c r="E7960" s="4" t="s">
        <v>1531</v>
      </c>
    </row>
    <row r="7961" spans="1:5">
      <c r="A7961">
        <v>7902</v>
      </c>
      <c r="B7961" s="85">
        <f>'Acct Summary 7-9'!C108</f>
        <v>1581405</v>
      </c>
      <c r="D7961" s="2" t="str">
        <f t="shared" si="130"/>
        <v>Error?</v>
      </c>
      <c r="E7961" s="4" t="s">
        <v>1531</v>
      </c>
    </row>
    <row r="7962" spans="1:5">
      <c r="A7962">
        <v>7903</v>
      </c>
      <c r="B7962" s="85">
        <f>'Acct Summary 7-9'!C109</f>
        <v>24997392</v>
      </c>
      <c r="D7962" s="2" t="str">
        <f t="shared" si="130"/>
        <v>Error?</v>
      </c>
      <c r="E7962" s="4" t="s">
        <v>1531</v>
      </c>
    </row>
    <row r="7963" spans="1:5">
      <c r="A7963">
        <v>7904</v>
      </c>
      <c r="B7963" s="85">
        <f>'Acct Summary 7-9'!C110</f>
        <v>3227766</v>
      </c>
      <c r="D7963" s="2" t="str">
        <f t="shared" si="130"/>
        <v>Error?</v>
      </c>
      <c r="E7963" s="4" t="s">
        <v>1531</v>
      </c>
    </row>
    <row r="7964" spans="1:5">
      <c r="A7964">
        <v>7905</v>
      </c>
      <c r="B7964" s="85">
        <f>'Acct Summary 7-9'!C113</f>
        <v>0</v>
      </c>
      <c r="D7964" s="2" t="str">
        <f t="shared" si="130"/>
        <v>Error?</v>
      </c>
      <c r="E7964" s="4" t="s">
        <v>1531</v>
      </c>
    </row>
    <row r="7965" spans="1:5">
      <c r="A7965">
        <v>7906</v>
      </c>
      <c r="B7965" s="85">
        <f>'Acct Summary 7-9'!C115</f>
        <v>513474</v>
      </c>
      <c r="D7965" s="2" t="str">
        <f t="shared" si="130"/>
        <v>Error?</v>
      </c>
      <c r="E7965" s="4" t="s">
        <v>1531</v>
      </c>
    </row>
    <row r="7966" spans="1:5">
      <c r="A7966">
        <v>7907</v>
      </c>
      <c r="B7966" s="85">
        <f>'Acct Summary 7-9'!C116</f>
        <v>-513474</v>
      </c>
      <c r="D7966" s="2" t="str">
        <f t="shared" si="130"/>
        <v>Error?</v>
      </c>
      <c r="E7966" s="4" t="s">
        <v>1531</v>
      </c>
    </row>
    <row r="7967" spans="1:5">
      <c r="A7967">
        <v>7908</v>
      </c>
      <c r="B7967" s="85">
        <f>'Acct Summary 7-9'!C117</f>
        <v>14266011</v>
      </c>
      <c r="D7967" s="2" t="str">
        <f t="shared" si="130"/>
        <v>Error?</v>
      </c>
      <c r="E7967" s="4" t="s">
        <v>1531</v>
      </c>
    </row>
    <row r="7968" spans="1:5">
      <c r="A7968">
        <v>7909</v>
      </c>
      <c r="B7968" s="85">
        <f>'Acct Summary 7-9'!D94</f>
        <v>3846090</v>
      </c>
      <c r="D7968" s="2" t="str">
        <f t="shared" si="130"/>
        <v>Error?</v>
      </c>
      <c r="E7968" s="4" t="s">
        <v>1531</v>
      </c>
    </row>
    <row r="7969" spans="1:5">
      <c r="A7969">
        <v>7910</v>
      </c>
      <c r="B7969" s="85">
        <f>'Acct Summary 7-9'!D95</f>
        <v>0</v>
      </c>
      <c r="D7969" s="2" t="str">
        <f t="shared" si="130"/>
        <v>Error?</v>
      </c>
      <c r="E7969" s="4" t="s">
        <v>1531</v>
      </c>
    </row>
    <row r="7970" spans="1:5">
      <c r="A7970">
        <v>7911</v>
      </c>
      <c r="B7970" s="85">
        <f>'Acct Summary 7-9'!D96</f>
        <v>0</v>
      </c>
      <c r="D7970" s="2" t="str">
        <f t="shared" si="130"/>
        <v>Error?</v>
      </c>
      <c r="E7970" s="4" t="s">
        <v>1531</v>
      </c>
    </row>
    <row r="7971" spans="1:5">
      <c r="A7971">
        <v>7912</v>
      </c>
      <c r="B7971" s="85">
        <f>'Acct Summary 7-9'!D97</f>
        <v>0</v>
      </c>
      <c r="D7971" s="2" t="str">
        <f t="shared" si="130"/>
        <v>Error?</v>
      </c>
      <c r="E7971" s="4" t="s">
        <v>1531</v>
      </c>
    </row>
    <row r="7972" spans="1:5">
      <c r="A7972">
        <v>7913</v>
      </c>
      <c r="B7972" s="85">
        <f>'Acct Summary 7-9'!D98</f>
        <v>3846090</v>
      </c>
      <c r="D7972" s="2" t="str">
        <f t="shared" si="130"/>
        <v>Error?</v>
      </c>
      <c r="E7972" s="4" t="s">
        <v>1531</v>
      </c>
    </row>
    <row r="7973" spans="1:5">
      <c r="A7973">
        <v>7914</v>
      </c>
      <c r="B7973" s="85">
        <f>'Acct Summary 7-9'!D99</f>
        <v>0</v>
      </c>
      <c r="D7973" s="2" t="str">
        <f t="shared" si="130"/>
        <v>Error?</v>
      </c>
      <c r="E7973" s="4" t="s">
        <v>1531</v>
      </c>
    </row>
    <row r="7974" spans="1:5">
      <c r="A7974">
        <v>7915</v>
      </c>
      <c r="B7974" s="85">
        <f>'Acct Summary 7-9'!D100</f>
        <v>3846090</v>
      </c>
      <c r="D7974" s="2" t="str">
        <f t="shared" si="130"/>
        <v>Error?</v>
      </c>
      <c r="E7974" s="4" t="s">
        <v>1531</v>
      </c>
    </row>
    <row r="7975" spans="1:5">
      <c r="A7975">
        <v>7916</v>
      </c>
      <c r="B7975" s="85">
        <f>'Acct Summary 7-9'!D103</f>
        <v>2642164</v>
      </c>
      <c r="D7975" s="2" t="str">
        <f t="shared" si="130"/>
        <v>Error?</v>
      </c>
      <c r="E7975" s="4" t="s">
        <v>1531</v>
      </c>
    </row>
    <row r="7976" spans="1:5">
      <c r="A7976">
        <v>7917</v>
      </c>
      <c r="B7976" s="85">
        <f>'Acct Summary 7-9'!D104</f>
        <v>0</v>
      </c>
      <c r="D7976" s="2" t="str">
        <f t="shared" si="130"/>
        <v>Error?</v>
      </c>
      <c r="E7976" s="4" t="s">
        <v>1531</v>
      </c>
    </row>
    <row r="7977" spans="1:5">
      <c r="A7977">
        <v>7918</v>
      </c>
      <c r="B7977" s="85">
        <f>'Acct Summary 7-9'!D105</f>
        <v>199363</v>
      </c>
      <c r="D7977" s="2" t="str">
        <f t="shared" si="130"/>
        <v>Error?</v>
      </c>
      <c r="E7977" s="4" t="s">
        <v>1531</v>
      </c>
    </row>
    <row r="7978" spans="1:5">
      <c r="A7978">
        <v>7919</v>
      </c>
      <c r="B7978" s="85">
        <f>'Acct Summary 7-9'!D106</f>
        <v>0</v>
      </c>
      <c r="D7978" s="2" t="str">
        <f t="shared" si="130"/>
        <v>Error?</v>
      </c>
      <c r="E7978" s="4" t="s">
        <v>1531</v>
      </c>
    </row>
    <row r="7979" spans="1:5">
      <c r="A7979">
        <v>7920</v>
      </c>
      <c r="B7979" s="85">
        <f>'Acct Summary 7-9'!D107</f>
        <v>2841527</v>
      </c>
      <c r="D7979" s="2" t="str">
        <f t="shared" si="130"/>
        <v>Error?</v>
      </c>
      <c r="E7979" s="4" t="s">
        <v>1531</v>
      </c>
    </row>
    <row r="7980" spans="1:5">
      <c r="A7980">
        <v>7921</v>
      </c>
      <c r="B7980" s="85">
        <f>'Acct Summary 7-9'!D108</f>
        <v>0</v>
      </c>
      <c r="D7980" s="2" t="str">
        <f t="shared" si="130"/>
        <v>Error?</v>
      </c>
      <c r="E7980" s="4" t="s">
        <v>1531</v>
      </c>
    </row>
    <row r="7981" spans="1:5">
      <c r="A7981">
        <v>7922</v>
      </c>
      <c r="B7981" s="85">
        <f>'Acct Summary 7-9'!D109</f>
        <v>2841527</v>
      </c>
      <c r="D7981" s="2" t="str">
        <f t="shared" si="130"/>
        <v>Error?</v>
      </c>
      <c r="E7981" s="4" t="s">
        <v>1531</v>
      </c>
    </row>
    <row r="7982" spans="1:5">
      <c r="A7982">
        <v>7923</v>
      </c>
      <c r="B7982" s="85">
        <f>'Acct Summary 7-9'!D110</f>
        <v>1004563</v>
      </c>
      <c r="D7982" s="2" t="str">
        <f t="shared" si="130"/>
        <v>Error?</v>
      </c>
      <c r="E7982" s="4" t="s">
        <v>1531</v>
      </c>
    </row>
    <row r="7983" spans="1:5">
      <c r="A7983">
        <v>7924</v>
      </c>
      <c r="B7983" s="85">
        <f>'Acct Summary 7-9'!D113</f>
        <v>0</v>
      </c>
      <c r="D7983" s="2" t="str">
        <f t="shared" si="130"/>
        <v>Error?</v>
      </c>
      <c r="E7983" s="4" t="s">
        <v>1531</v>
      </c>
    </row>
    <row r="7984" spans="1:5">
      <c r="A7984">
        <v>7925</v>
      </c>
      <c r="B7984" s="85">
        <f>'Acct Summary 7-9'!D115</f>
        <v>1000000</v>
      </c>
      <c r="D7984" s="2" t="str">
        <f t="shared" si="130"/>
        <v>Error?</v>
      </c>
      <c r="E7984" s="4" t="s">
        <v>1531</v>
      </c>
    </row>
    <row r="7985" spans="1:5">
      <c r="A7985">
        <v>7926</v>
      </c>
      <c r="B7985" s="85">
        <f>'Acct Summary 7-9'!D116</f>
        <v>-1000000</v>
      </c>
      <c r="D7985" s="2" t="str">
        <f t="shared" si="130"/>
        <v>Error?</v>
      </c>
      <c r="E7985" s="4" t="s">
        <v>1531</v>
      </c>
    </row>
    <row r="7986" spans="1:5">
      <c r="A7986">
        <v>7927</v>
      </c>
      <c r="B7986" s="85">
        <f>'Acct Summary 7-9'!D117</f>
        <v>2337956</v>
      </c>
      <c r="D7986" s="2" t="str">
        <f t="shared" si="130"/>
        <v>Error?</v>
      </c>
      <c r="E7986" s="4" t="s">
        <v>1531</v>
      </c>
    </row>
    <row r="7987" spans="1:5">
      <c r="A7987">
        <v>7928</v>
      </c>
      <c r="B7987" s="85">
        <f>'Acct Summary 7-9'!E94</f>
        <v>3449884</v>
      </c>
      <c r="D7987" s="2" t="str">
        <f t="shared" si="130"/>
        <v>Error?</v>
      </c>
      <c r="E7987" s="4" t="s">
        <v>1531</v>
      </c>
    </row>
    <row r="7988" spans="1:5">
      <c r="A7988">
        <v>7929</v>
      </c>
      <c r="B7988" s="85">
        <f>'Acct Summary 7-9'!E96</f>
        <v>0</v>
      </c>
      <c r="D7988" s="2" t="str">
        <f t="shared" si="130"/>
        <v>Error?</v>
      </c>
      <c r="E7988" s="4" t="s">
        <v>1531</v>
      </c>
    </row>
    <row r="7989" spans="1:5">
      <c r="A7989">
        <v>7930</v>
      </c>
      <c r="B7989" s="85">
        <f>'Acct Summary 7-9'!E97</f>
        <v>0</v>
      </c>
      <c r="D7989" s="2" t="str">
        <f t="shared" si="130"/>
        <v>Error?</v>
      </c>
      <c r="E7989" s="4" t="s">
        <v>1531</v>
      </c>
    </row>
    <row r="7990" spans="1:5">
      <c r="A7990">
        <v>7931</v>
      </c>
      <c r="B7990" s="85">
        <f>'Acct Summary 7-9'!E98</f>
        <v>3449884</v>
      </c>
      <c r="D7990" s="2" t="str">
        <f t="shared" si="130"/>
        <v>Error?</v>
      </c>
      <c r="E7990" s="4" t="s">
        <v>1531</v>
      </c>
    </row>
    <row r="7991" spans="1:5">
      <c r="A7991">
        <v>7932</v>
      </c>
      <c r="B7991" s="85">
        <f>'Acct Summary 7-9'!E99</f>
        <v>0</v>
      </c>
      <c r="D7991" s="2" t="str">
        <f t="shared" si="130"/>
        <v>Error?</v>
      </c>
      <c r="E7991" s="4" t="s">
        <v>1531</v>
      </c>
    </row>
    <row r="7992" spans="1:5">
      <c r="A7992">
        <v>7933</v>
      </c>
      <c r="B7992" s="85">
        <f>'Acct Summary 7-9'!E100</f>
        <v>3449884</v>
      </c>
      <c r="D7992" s="2" t="str">
        <f t="shared" si="130"/>
        <v>Error?</v>
      </c>
      <c r="E7992" s="4" t="s">
        <v>1531</v>
      </c>
    </row>
    <row r="7993" spans="1:5">
      <c r="A7993">
        <v>7934</v>
      </c>
      <c r="B7993" s="85">
        <f>'Acct Summary 7-9'!E105</f>
        <v>0</v>
      </c>
      <c r="D7993" s="2" t="str">
        <f t="shared" si="130"/>
        <v>Error?</v>
      </c>
      <c r="E7993" s="4" t="s">
        <v>1531</v>
      </c>
    </row>
    <row r="7994" spans="1:5">
      <c r="A7994">
        <v>7935</v>
      </c>
      <c r="B7994" s="85">
        <f>'Acct Summary 7-9'!E106</f>
        <v>3497556</v>
      </c>
      <c r="D7994" s="2" t="str">
        <f t="shared" si="130"/>
        <v>Error?</v>
      </c>
      <c r="E7994" s="4" t="s">
        <v>1531</v>
      </c>
    </row>
    <row r="7995" spans="1:5">
      <c r="A7995">
        <v>7936</v>
      </c>
      <c r="B7995" s="85">
        <f>'Acct Summary 7-9'!E107</f>
        <v>3497556</v>
      </c>
      <c r="D7995" s="2" t="str">
        <f t="shared" si="130"/>
        <v>Error?</v>
      </c>
      <c r="E7995" s="4" t="s">
        <v>1531</v>
      </c>
    </row>
    <row r="7996" spans="1:5">
      <c r="A7996">
        <v>7937</v>
      </c>
      <c r="B7996" s="85">
        <f>'Acct Summary 7-9'!E108</f>
        <v>0</v>
      </c>
      <c r="D7996" s="2" t="str">
        <f t="shared" si="130"/>
        <v>Error?</v>
      </c>
      <c r="E7996" s="4" t="s">
        <v>1531</v>
      </c>
    </row>
    <row r="7997" spans="1:5">
      <c r="A7997">
        <v>7938</v>
      </c>
      <c r="B7997" s="85">
        <f>'Acct Summary 7-9'!E109</f>
        <v>3497556</v>
      </c>
      <c r="D7997" s="2" t="str">
        <f t="shared" ref="D7997:D8060" si="131">IF(ISBLANK(B7997),"OK",IF(A7997-B7997=0,"OK","Error?"))</f>
        <v>Error?</v>
      </c>
      <c r="E7997" s="4" t="s">
        <v>1531</v>
      </c>
    </row>
    <row r="7998" spans="1:5">
      <c r="A7998">
        <v>7939</v>
      </c>
      <c r="B7998" s="85">
        <f>'Acct Summary 7-9'!E110</f>
        <v>-47672</v>
      </c>
      <c r="D7998" s="2" t="str">
        <f t="shared" si="131"/>
        <v>Error?</v>
      </c>
      <c r="E7998" s="4" t="s">
        <v>1531</v>
      </c>
    </row>
    <row r="7999" spans="1:5">
      <c r="A7999">
        <v>7940</v>
      </c>
      <c r="B7999" s="85">
        <f>'Acct Summary 7-9'!E113</f>
        <v>13474</v>
      </c>
      <c r="D7999" s="2" t="str">
        <f t="shared" si="131"/>
        <v>Error?</v>
      </c>
      <c r="E7999" s="4" t="s">
        <v>1531</v>
      </c>
    </row>
    <row r="8000" spans="1:5">
      <c r="A8000">
        <v>7941</v>
      </c>
      <c r="B8000" s="85">
        <f>'Acct Summary 7-9'!E115</f>
        <v>0</v>
      </c>
      <c r="D8000" s="2" t="str">
        <f t="shared" si="131"/>
        <v>Error?</v>
      </c>
      <c r="E8000" s="4" t="s">
        <v>1531</v>
      </c>
    </row>
    <row r="8001" spans="1:5">
      <c r="A8001">
        <v>7942</v>
      </c>
      <c r="B8001" s="85">
        <f>'Acct Summary 7-9'!E116</f>
        <v>13474</v>
      </c>
      <c r="D8001" s="2" t="str">
        <f t="shared" si="131"/>
        <v>Error?</v>
      </c>
      <c r="E8001" s="4" t="s">
        <v>1531</v>
      </c>
    </row>
    <row r="8002" spans="1:5">
      <c r="A8002">
        <v>7943</v>
      </c>
      <c r="B8002" s="85">
        <f>'Acct Summary 7-9'!E117</f>
        <v>0</v>
      </c>
      <c r="D8002" s="2" t="str">
        <f t="shared" si="131"/>
        <v>Error?</v>
      </c>
      <c r="E8002" s="4" t="s">
        <v>1531</v>
      </c>
    </row>
    <row r="8003" spans="1:5">
      <c r="A8003">
        <v>7944</v>
      </c>
      <c r="B8003" s="85">
        <f>'Acct Summary 7-9'!F94</f>
        <v>1556075</v>
      </c>
      <c r="D8003" s="2" t="str">
        <f t="shared" si="131"/>
        <v>Error?</v>
      </c>
      <c r="E8003" s="4" t="s">
        <v>1531</v>
      </c>
    </row>
    <row r="8004" spans="1:5">
      <c r="A8004">
        <v>7945</v>
      </c>
      <c r="B8004" s="85">
        <f>'Acct Summary 7-9'!F95</f>
        <v>0</v>
      </c>
      <c r="D8004" s="2" t="str">
        <f t="shared" si="131"/>
        <v>Error?</v>
      </c>
      <c r="E8004" s="4" t="s">
        <v>1531</v>
      </c>
    </row>
    <row r="8005" spans="1:5">
      <c r="A8005">
        <v>7946</v>
      </c>
      <c r="B8005" s="85">
        <f>'Acct Summary 7-9'!F96</f>
        <v>865307</v>
      </c>
      <c r="D8005" s="2" t="str">
        <f t="shared" si="131"/>
        <v>Error?</v>
      </c>
      <c r="E8005" s="4" t="s">
        <v>1531</v>
      </c>
    </row>
    <row r="8006" spans="1:5">
      <c r="A8006">
        <v>7947</v>
      </c>
      <c r="B8006" s="85">
        <f>'Acct Summary 7-9'!F97</f>
        <v>0</v>
      </c>
      <c r="D8006" s="2" t="str">
        <f t="shared" si="131"/>
        <v>Error?</v>
      </c>
      <c r="E8006" s="4" t="s">
        <v>1531</v>
      </c>
    </row>
    <row r="8007" spans="1:5">
      <c r="A8007">
        <v>7948</v>
      </c>
      <c r="B8007" s="85">
        <f>'Acct Summary 7-9'!F98</f>
        <v>2421382</v>
      </c>
      <c r="D8007" s="2" t="str">
        <f t="shared" si="131"/>
        <v>Error?</v>
      </c>
      <c r="E8007" s="4" t="s">
        <v>1531</v>
      </c>
    </row>
    <row r="8008" spans="1:5">
      <c r="A8008">
        <v>7949</v>
      </c>
      <c r="B8008" s="85">
        <f>'Acct Summary 7-9'!F99</f>
        <v>0</v>
      </c>
      <c r="D8008" s="2" t="str">
        <f t="shared" si="131"/>
        <v>Error?</v>
      </c>
      <c r="E8008" s="4" t="s">
        <v>1531</v>
      </c>
    </row>
    <row r="8009" spans="1:5">
      <c r="A8009">
        <v>7950</v>
      </c>
      <c r="B8009" s="85">
        <f>'Acct Summary 7-9'!F100</f>
        <v>2421382</v>
      </c>
      <c r="D8009" s="2" t="str">
        <f t="shared" si="131"/>
        <v>Error?</v>
      </c>
      <c r="E8009" s="4" t="s">
        <v>1531</v>
      </c>
    </row>
    <row r="8010" spans="1:5">
      <c r="A8010">
        <v>7951</v>
      </c>
      <c r="B8010" s="85">
        <f>'Acct Summary 7-9'!F103</f>
        <v>2597361</v>
      </c>
      <c r="D8010" s="2" t="str">
        <f t="shared" si="131"/>
        <v>Error?</v>
      </c>
      <c r="E8010" s="4" t="s">
        <v>1531</v>
      </c>
    </row>
    <row r="8011" spans="1:5">
      <c r="A8011">
        <v>7952</v>
      </c>
      <c r="B8011" s="85">
        <f>'Acct Summary 7-9'!F104</f>
        <v>0</v>
      </c>
      <c r="D8011" s="2" t="str">
        <f t="shared" si="131"/>
        <v>Error?</v>
      </c>
      <c r="E8011" s="4" t="s">
        <v>1531</v>
      </c>
    </row>
    <row r="8012" spans="1:5">
      <c r="A8012">
        <v>7953</v>
      </c>
      <c r="B8012" s="85">
        <f>'Acct Summary 7-9'!F105</f>
        <v>0</v>
      </c>
      <c r="D8012" s="2" t="str">
        <f t="shared" si="131"/>
        <v>Error?</v>
      </c>
      <c r="E8012" s="4" t="s">
        <v>1531</v>
      </c>
    </row>
    <row r="8013" spans="1:5">
      <c r="A8013">
        <v>7954</v>
      </c>
      <c r="B8013" s="85">
        <f>'Acct Summary 7-9'!F106</f>
        <v>0</v>
      </c>
      <c r="D8013" s="2" t="str">
        <f t="shared" si="131"/>
        <v>Error?</v>
      </c>
      <c r="E8013" s="4" t="s">
        <v>1531</v>
      </c>
    </row>
    <row r="8014" spans="1:5">
      <c r="A8014">
        <v>7955</v>
      </c>
      <c r="B8014" s="85">
        <f>'Acct Summary 7-9'!F107</f>
        <v>2597361</v>
      </c>
      <c r="D8014" s="2" t="str">
        <f t="shared" si="131"/>
        <v>Error?</v>
      </c>
      <c r="E8014" s="4" t="s">
        <v>1531</v>
      </c>
    </row>
    <row r="8015" spans="1:5">
      <c r="A8015">
        <v>7956</v>
      </c>
      <c r="B8015" s="85">
        <f>'Acct Summary 7-9'!F108</f>
        <v>0</v>
      </c>
      <c r="D8015" s="2" t="str">
        <f t="shared" si="131"/>
        <v>Error?</v>
      </c>
      <c r="E8015" s="4" t="s">
        <v>1531</v>
      </c>
    </row>
    <row r="8016" spans="1:5">
      <c r="A8016">
        <v>7957</v>
      </c>
      <c r="B8016" s="85">
        <f>'Acct Summary 7-9'!F109</f>
        <v>2597361</v>
      </c>
      <c r="D8016" s="2" t="str">
        <f t="shared" si="131"/>
        <v>Error?</v>
      </c>
      <c r="E8016" s="4" t="s">
        <v>1531</v>
      </c>
    </row>
    <row r="8017" spans="1:5">
      <c r="A8017">
        <v>7958</v>
      </c>
      <c r="B8017" s="85">
        <f>'Acct Summary 7-9'!F110</f>
        <v>-175979</v>
      </c>
      <c r="D8017" s="2" t="str">
        <f t="shared" si="131"/>
        <v>Error?</v>
      </c>
      <c r="E8017" s="4" t="s">
        <v>1531</v>
      </c>
    </row>
    <row r="8018" spans="1:5">
      <c r="A8018">
        <v>7959</v>
      </c>
      <c r="B8018" s="85">
        <f>'Acct Summary 7-9'!F113</f>
        <v>0</v>
      </c>
      <c r="D8018" s="2" t="str">
        <f t="shared" si="131"/>
        <v>Error?</v>
      </c>
      <c r="E8018" s="4" t="s">
        <v>1531</v>
      </c>
    </row>
    <row r="8019" spans="1:5">
      <c r="A8019">
        <v>7960</v>
      </c>
      <c r="B8019" s="85">
        <f>'Acct Summary 7-9'!F115</f>
        <v>0</v>
      </c>
      <c r="D8019" s="2" t="str">
        <f t="shared" si="131"/>
        <v>Error?</v>
      </c>
      <c r="E8019" s="4" t="s">
        <v>1531</v>
      </c>
    </row>
    <row r="8020" spans="1:5">
      <c r="A8020">
        <v>7961</v>
      </c>
      <c r="B8020" s="85">
        <f>'Acct Summary 7-9'!F116</f>
        <v>0</v>
      </c>
      <c r="D8020" s="2" t="str">
        <f t="shared" si="131"/>
        <v>Error?</v>
      </c>
      <c r="E8020" s="4" t="s">
        <v>1531</v>
      </c>
    </row>
    <row r="8021" spans="1:5">
      <c r="A8021">
        <v>7962</v>
      </c>
      <c r="B8021" s="85">
        <f>'Acct Summary 7-9'!F117</f>
        <v>2395541</v>
      </c>
      <c r="D8021" s="2" t="str">
        <f t="shared" si="131"/>
        <v>Error?</v>
      </c>
      <c r="E8021" s="4" t="s">
        <v>1531</v>
      </c>
    </row>
    <row r="8022" spans="1:5">
      <c r="A8022">
        <v>7963</v>
      </c>
      <c r="B8022" s="85">
        <f>'Acct Summary 7-9'!G94</f>
        <v>832396</v>
      </c>
      <c r="D8022" s="2" t="str">
        <f t="shared" si="131"/>
        <v>Error?</v>
      </c>
      <c r="E8022" s="4" t="s">
        <v>1531</v>
      </c>
    </row>
    <row r="8023" spans="1:5">
      <c r="A8023">
        <v>7964</v>
      </c>
      <c r="B8023" s="85">
        <f>'Acct Summary 7-9'!G95</f>
        <v>0</v>
      </c>
      <c r="D8023" s="2" t="str">
        <f t="shared" si="131"/>
        <v>Error?</v>
      </c>
      <c r="E8023" s="4" t="s">
        <v>1531</v>
      </c>
    </row>
    <row r="8024" spans="1:5">
      <c r="A8024">
        <v>7965</v>
      </c>
      <c r="B8024" s="85">
        <f>'Acct Summary 7-9'!G96</f>
        <v>0</v>
      </c>
      <c r="D8024" s="2" t="str">
        <f t="shared" si="131"/>
        <v>Error?</v>
      </c>
      <c r="E8024" s="4" t="s">
        <v>1531</v>
      </c>
    </row>
    <row r="8025" spans="1:5">
      <c r="A8025">
        <v>7966</v>
      </c>
      <c r="B8025" s="85">
        <f>'Acct Summary 7-9'!G97</f>
        <v>0</v>
      </c>
      <c r="D8025" s="2" t="str">
        <f t="shared" si="131"/>
        <v>Error?</v>
      </c>
      <c r="E8025" s="4" t="s">
        <v>1531</v>
      </c>
    </row>
    <row r="8026" spans="1:5">
      <c r="A8026">
        <v>7967</v>
      </c>
      <c r="B8026" s="85">
        <f>'Acct Summary 7-9'!G98</f>
        <v>832396</v>
      </c>
      <c r="D8026" s="2" t="str">
        <f t="shared" si="131"/>
        <v>Error?</v>
      </c>
      <c r="E8026" s="4" t="s">
        <v>1531</v>
      </c>
    </row>
    <row r="8027" spans="1:5">
      <c r="A8027">
        <v>7968</v>
      </c>
      <c r="B8027" s="85">
        <f>'Acct Summary 7-9'!G99</f>
        <v>0</v>
      </c>
      <c r="D8027" s="2" t="str">
        <f t="shared" si="131"/>
        <v>Error?</v>
      </c>
      <c r="E8027" s="4" t="s">
        <v>1531</v>
      </c>
    </row>
    <row r="8028" spans="1:5">
      <c r="A8028">
        <v>7969</v>
      </c>
      <c r="B8028" s="85">
        <f>'Acct Summary 7-9'!G100</f>
        <v>832396</v>
      </c>
      <c r="D8028" s="2" t="str">
        <f t="shared" si="131"/>
        <v>Error?</v>
      </c>
      <c r="E8028" s="4" t="s">
        <v>1531</v>
      </c>
    </row>
    <row r="8029" spans="1:5">
      <c r="A8029">
        <v>7970</v>
      </c>
      <c r="B8029" s="85">
        <f>'Acct Summary 7-9'!G102</f>
        <v>323636</v>
      </c>
      <c r="D8029" s="2" t="str">
        <f t="shared" si="131"/>
        <v>Error?</v>
      </c>
      <c r="E8029" s="4" t="s">
        <v>1531</v>
      </c>
    </row>
    <row r="8030" spans="1:5">
      <c r="A8030">
        <v>7971</v>
      </c>
      <c r="B8030" s="85">
        <f>'Acct Summary 7-9'!G103</f>
        <v>396374</v>
      </c>
      <c r="D8030" s="2" t="str">
        <f t="shared" si="131"/>
        <v>Error?</v>
      </c>
      <c r="E8030" s="4" t="s">
        <v>1531</v>
      </c>
    </row>
    <row r="8031" spans="1:5">
      <c r="A8031">
        <v>7972</v>
      </c>
      <c r="B8031" s="85">
        <f>'Acct Summary 7-9'!G104</f>
        <v>0</v>
      </c>
      <c r="D8031" s="2" t="str">
        <f t="shared" si="131"/>
        <v>Error?</v>
      </c>
      <c r="E8031" s="4" t="s">
        <v>1531</v>
      </c>
    </row>
    <row r="8032" spans="1:5">
      <c r="A8032">
        <v>7973</v>
      </c>
      <c r="B8032" s="85">
        <f>'Acct Summary 7-9'!G105</f>
        <v>0</v>
      </c>
      <c r="D8032" s="2" t="str">
        <f t="shared" si="131"/>
        <v>Error?</v>
      </c>
      <c r="E8032" s="4" t="s">
        <v>1531</v>
      </c>
    </row>
    <row r="8033" spans="1:5">
      <c r="A8033">
        <v>7974</v>
      </c>
      <c r="B8033" s="85">
        <f>'Acct Summary 7-9'!G106</f>
        <v>0</v>
      </c>
      <c r="D8033" s="2" t="str">
        <f t="shared" si="131"/>
        <v>Error?</v>
      </c>
      <c r="E8033" s="4" t="s">
        <v>1531</v>
      </c>
    </row>
    <row r="8034" spans="1:5">
      <c r="A8034">
        <v>7975</v>
      </c>
      <c r="B8034" s="85">
        <f>'Acct Summary 7-9'!G107</f>
        <v>720010</v>
      </c>
      <c r="D8034" s="2" t="str">
        <f t="shared" si="131"/>
        <v>Error?</v>
      </c>
      <c r="E8034" s="4" t="s">
        <v>1531</v>
      </c>
    </row>
    <row r="8035" spans="1:5">
      <c r="A8035">
        <v>7976</v>
      </c>
      <c r="B8035" s="85">
        <f>'Acct Summary 7-9'!G108</f>
        <v>0</v>
      </c>
      <c r="D8035" s="2" t="str">
        <f t="shared" si="131"/>
        <v>Error?</v>
      </c>
      <c r="E8035" s="4" t="s">
        <v>1531</v>
      </c>
    </row>
    <row r="8036" spans="1:5">
      <c r="A8036">
        <v>7977</v>
      </c>
      <c r="B8036" s="85">
        <f>'Acct Summary 7-9'!G109</f>
        <v>720010</v>
      </c>
      <c r="D8036" s="2" t="str">
        <f t="shared" si="131"/>
        <v>Error?</v>
      </c>
      <c r="E8036" s="4" t="s">
        <v>1531</v>
      </c>
    </row>
    <row r="8037" spans="1:5">
      <c r="A8037">
        <v>7978</v>
      </c>
      <c r="B8037" s="85">
        <f>'Acct Summary 7-9'!G110</f>
        <v>112386</v>
      </c>
      <c r="D8037" s="2" t="str">
        <f t="shared" si="131"/>
        <v>Error?</v>
      </c>
      <c r="E8037" s="4" t="s">
        <v>1531</v>
      </c>
    </row>
    <row r="8038" spans="1:5">
      <c r="A8038">
        <v>7979</v>
      </c>
      <c r="B8038" s="85">
        <f>'Acct Summary 7-9'!G113</f>
        <v>0</v>
      </c>
      <c r="D8038" s="2" t="str">
        <f t="shared" si="131"/>
        <v>Error?</v>
      </c>
      <c r="E8038" s="4" t="s">
        <v>1531</v>
      </c>
    </row>
    <row r="8039" spans="1:5">
      <c r="A8039">
        <v>7980</v>
      </c>
      <c r="B8039" s="85">
        <f>'Acct Summary 7-9'!G115</f>
        <v>0</v>
      </c>
      <c r="D8039" s="2" t="str">
        <f t="shared" si="131"/>
        <v>Error?</v>
      </c>
      <c r="E8039" s="4" t="s">
        <v>1531</v>
      </c>
    </row>
    <row r="8040" spans="1:5">
      <c r="A8040">
        <v>7981</v>
      </c>
      <c r="B8040" s="85">
        <f>'Acct Summary 7-9'!G116</f>
        <v>0</v>
      </c>
      <c r="D8040" s="2" t="str">
        <f t="shared" si="131"/>
        <v>Error?</v>
      </c>
      <c r="E8040" s="4" t="s">
        <v>1531</v>
      </c>
    </row>
    <row r="8041" spans="1:5">
      <c r="A8041">
        <v>7982</v>
      </c>
      <c r="B8041" s="85">
        <f>'Acct Summary 7-9'!G117</f>
        <v>523383</v>
      </c>
      <c r="D8041" s="2" t="str">
        <f t="shared" si="131"/>
        <v>Error?</v>
      </c>
      <c r="E8041" s="4" t="s">
        <v>1531</v>
      </c>
    </row>
    <row r="8042" spans="1:5">
      <c r="A8042">
        <v>7983</v>
      </c>
      <c r="B8042" s="85">
        <f>'Acct Summary 7-9'!H94</f>
        <v>58416</v>
      </c>
      <c r="D8042" s="2" t="str">
        <f t="shared" si="131"/>
        <v>Error?</v>
      </c>
      <c r="E8042" s="4" t="s">
        <v>1531</v>
      </c>
    </row>
    <row r="8043" spans="1:5">
      <c r="A8043">
        <v>7984</v>
      </c>
      <c r="B8043" s="85">
        <f>'Acct Summary 7-9'!H96</f>
        <v>0</v>
      </c>
      <c r="D8043" s="2" t="str">
        <f t="shared" si="131"/>
        <v>Error?</v>
      </c>
      <c r="E8043" s="4" t="s">
        <v>1531</v>
      </c>
    </row>
    <row r="8044" spans="1:5">
      <c r="A8044">
        <v>7985</v>
      </c>
      <c r="B8044" s="85">
        <f>'Acct Summary 7-9'!H97</f>
        <v>948363</v>
      </c>
      <c r="D8044" s="2" t="str">
        <f t="shared" si="131"/>
        <v>Error?</v>
      </c>
      <c r="E8044" s="4" t="s">
        <v>1531</v>
      </c>
    </row>
    <row r="8045" spans="1:5">
      <c r="A8045">
        <v>7986</v>
      </c>
      <c r="B8045" s="85">
        <f>'Acct Summary 7-9'!H98</f>
        <v>1006779</v>
      </c>
      <c r="D8045" s="2" t="str">
        <f t="shared" si="131"/>
        <v>Error?</v>
      </c>
      <c r="E8045" s="4" t="s">
        <v>1531</v>
      </c>
    </row>
    <row r="8046" spans="1:5">
      <c r="A8046">
        <v>7987</v>
      </c>
      <c r="B8046" s="85">
        <f>'Acct Summary 7-9'!H99</f>
        <v>0</v>
      </c>
      <c r="D8046" s="2" t="str">
        <f t="shared" si="131"/>
        <v>Error?</v>
      </c>
      <c r="E8046" s="4" t="s">
        <v>1531</v>
      </c>
    </row>
    <row r="8047" spans="1:5">
      <c r="A8047">
        <v>7988</v>
      </c>
      <c r="B8047" s="85">
        <f>'Acct Summary 7-9'!H100</f>
        <v>1006779</v>
      </c>
      <c r="D8047" s="2" t="str">
        <f t="shared" si="131"/>
        <v>Error?</v>
      </c>
      <c r="E8047" s="4" t="s">
        <v>1531</v>
      </c>
    </row>
    <row r="8048" spans="1:5">
      <c r="A8048">
        <v>7989</v>
      </c>
      <c r="B8048" s="85">
        <f>'Acct Summary 7-9'!H103</f>
        <v>1170021</v>
      </c>
      <c r="D8048" s="2" t="str">
        <f t="shared" si="131"/>
        <v>Error?</v>
      </c>
      <c r="E8048" s="4" t="s">
        <v>1531</v>
      </c>
    </row>
    <row r="8049" spans="1:5">
      <c r="A8049">
        <v>7990</v>
      </c>
      <c r="B8049" s="85">
        <f>'Acct Summary 7-9'!H105</f>
        <v>0</v>
      </c>
      <c r="D8049" s="2" t="str">
        <f t="shared" si="131"/>
        <v>Error?</v>
      </c>
      <c r="E8049" s="4" t="s">
        <v>1531</v>
      </c>
    </row>
    <row r="8050" spans="1:5">
      <c r="A8050">
        <v>7991</v>
      </c>
      <c r="B8050" s="85">
        <f>'Acct Summary 7-9'!H107</f>
        <v>1170021</v>
      </c>
      <c r="D8050" s="2" t="str">
        <f t="shared" si="131"/>
        <v>Error?</v>
      </c>
      <c r="E8050" s="4" t="s">
        <v>1531</v>
      </c>
    </row>
    <row r="8051" spans="1:5">
      <c r="A8051">
        <v>7992</v>
      </c>
      <c r="B8051" s="85">
        <f>'Acct Summary 7-9'!H108</f>
        <v>0</v>
      </c>
      <c r="D8051" s="2" t="str">
        <f t="shared" si="131"/>
        <v>Error?</v>
      </c>
      <c r="E8051" s="4" t="s">
        <v>1531</v>
      </c>
    </row>
    <row r="8052" spans="1:5">
      <c r="A8052">
        <v>7993</v>
      </c>
      <c r="B8052" s="85">
        <f>'Acct Summary 7-9'!H109</f>
        <v>1170021</v>
      </c>
      <c r="D8052" s="2" t="str">
        <f t="shared" si="131"/>
        <v>Error?</v>
      </c>
      <c r="E8052" s="4" t="s">
        <v>1531</v>
      </c>
    </row>
    <row r="8053" spans="1:5">
      <c r="A8053">
        <v>7994</v>
      </c>
      <c r="B8053" s="85">
        <f>'Acct Summary 7-9'!H110</f>
        <v>-163242</v>
      </c>
      <c r="D8053" s="2" t="str">
        <f t="shared" si="131"/>
        <v>Error?</v>
      </c>
      <c r="E8053" s="4" t="s">
        <v>1531</v>
      </c>
    </row>
    <row r="8054" spans="1:5">
      <c r="A8054">
        <v>7995</v>
      </c>
      <c r="B8054" s="85">
        <f>'Acct Summary 7-9'!H113</f>
        <v>1500000</v>
      </c>
      <c r="D8054" s="2" t="str">
        <f t="shared" si="131"/>
        <v>Error?</v>
      </c>
      <c r="E8054" s="4" t="s">
        <v>1531</v>
      </c>
    </row>
    <row r="8055" spans="1:5">
      <c r="A8055">
        <v>7996</v>
      </c>
      <c r="B8055" s="85">
        <f>'Acct Summary 7-9'!H115</f>
        <v>0</v>
      </c>
      <c r="D8055" s="2" t="str">
        <f t="shared" si="131"/>
        <v>Error?</v>
      </c>
      <c r="E8055" s="4" t="s">
        <v>1531</v>
      </c>
    </row>
    <row r="8056" spans="1:5">
      <c r="A8056">
        <v>7997</v>
      </c>
      <c r="B8056" s="85">
        <f>'Acct Summary 7-9'!H116</f>
        <v>1500000</v>
      </c>
      <c r="D8056" s="2" t="str">
        <f t="shared" si="131"/>
        <v>Error?</v>
      </c>
      <c r="E8056" s="4" t="s">
        <v>1531</v>
      </c>
    </row>
    <row r="8057" spans="1:5">
      <c r="A8057">
        <v>7998</v>
      </c>
      <c r="B8057" s="85">
        <f>'Acct Summary 7-9'!H117</f>
        <v>1668238</v>
      </c>
      <c r="D8057" s="2" t="str">
        <f t="shared" si="131"/>
        <v>Error?</v>
      </c>
      <c r="E8057" s="4" t="s">
        <v>1531</v>
      </c>
    </row>
    <row r="8058" spans="1:5">
      <c r="A8058">
        <v>7999</v>
      </c>
      <c r="B8058" s="85">
        <f>'Acct Summary 7-9'!I94</f>
        <v>329469</v>
      </c>
      <c r="D8058" s="2" t="str">
        <f t="shared" si="131"/>
        <v>Error?</v>
      </c>
      <c r="E8058" s="4" t="s">
        <v>1531</v>
      </c>
    </row>
    <row r="8059" spans="1:5">
      <c r="A8059">
        <v>8000</v>
      </c>
      <c r="B8059" s="85">
        <f>'Acct Summary 7-9'!I96</f>
        <v>0</v>
      </c>
      <c r="D8059" s="2" t="str">
        <f t="shared" si="131"/>
        <v>Error?</v>
      </c>
      <c r="E8059" s="4" t="s">
        <v>1531</v>
      </c>
    </row>
    <row r="8060" spans="1:5">
      <c r="A8060">
        <v>8001</v>
      </c>
      <c r="B8060" s="85">
        <f>'Acct Summary 7-9'!I97</f>
        <v>0</v>
      </c>
      <c r="D8060" s="2" t="str">
        <f t="shared" si="131"/>
        <v>Error?</v>
      </c>
      <c r="E8060" s="4" t="s">
        <v>1531</v>
      </c>
    </row>
    <row r="8061" spans="1:5">
      <c r="A8061">
        <v>8002</v>
      </c>
      <c r="B8061" s="85">
        <f>'Acct Summary 7-9'!I98</f>
        <v>329469</v>
      </c>
      <c r="D8061" s="2" t="str">
        <f t="shared" ref="D8061:D8124" si="132">IF(ISBLANK(B8061),"OK",IF(A8061-B8061=0,"OK","Error?"))</f>
        <v>Error?</v>
      </c>
      <c r="E8061" s="4" t="s">
        <v>1531</v>
      </c>
    </row>
    <row r="8062" spans="1:5">
      <c r="A8062">
        <v>8003</v>
      </c>
      <c r="B8062" s="85">
        <f>'Acct Summary 7-9'!I100</f>
        <v>329469</v>
      </c>
      <c r="D8062" s="2" t="str">
        <f t="shared" si="132"/>
        <v>Error?</v>
      </c>
      <c r="E8062" s="4" t="s">
        <v>1531</v>
      </c>
    </row>
    <row r="8063" spans="1:5">
      <c r="A8063">
        <v>8004</v>
      </c>
      <c r="B8063" s="85">
        <f>'Acct Summary 7-9'!I110</f>
        <v>329469</v>
      </c>
      <c r="D8063" s="2" t="str">
        <f t="shared" si="132"/>
        <v>Error?</v>
      </c>
      <c r="E8063" s="4" t="s">
        <v>1531</v>
      </c>
    </row>
    <row r="8064" spans="1:5">
      <c r="A8064">
        <v>8005</v>
      </c>
      <c r="B8064" s="85">
        <f>'Acct Summary 7-9'!I113</f>
        <v>0</v>
      </c>
      <c r="D8064" s="2" t="str">
        <f t="shared" si="132"/>
        <v>Error?</v>
      </c>
      <c r="E8064" s="4" t="s">
        <v>1531</v>
      </c>
    </row>
    <row r="8065" spans="1:5">
      <c r="A8065">
        <v>8006</v>
      </c>
      <c r="B8065" s="85">
        <f>'Acct Summary 7-9'!I115</f>
        <v>0</v>
      </c>
      <c r="D8065" s="2" t="str">
        <f t="shared" si="132"/>
        <v>Error?</v>
      </c>
      <c r="E8065" s="4" t="s">
        <v>1531</v>
      </c>
    </row>
    <row r="8066" spans="1:5">
      <c r="A8066">
        <v>8007</v>
      </c>
      <c r="B8066" s="85">
        <f>'Acct Summary 7-9'!I116</f>
        <v>0</v>
      </c>
      <c r="D8066" s="2" t="str">
        <f t="shared" si="132"/>
        <v>Error?</v>
      </c>
      <c r="E8066" s="4" t="s">
        <v>1531</v>
      </c>
    </row>
    <row r="8067" spans="1:5">
      <c r="A8067">
        <v>8008</v>
      </c>
      <c r="B8067" s="85">
        <f>'Acct Summary 7-9'!I117</f>
        <v>733775</v>
      </c>
      <c r="D8067" s="2" t="str">
        <f t="shared" si="132"/>
        <v>Error?</v>
      </c>
      <c r="E8067" s="4" t="s">
        <v>1531</v>
      </c>
    </row>
    <row r="8068" spans="1:5">
      <c r="A8068">
        <v>8009</v>
      </c>
      <c r="B8068" s="85">
        <f>'Acct Summary 7-9'!J94</f>
        <v>387380</v>
      </c>
      <c r="D8068" s="2" t="str">
        <f t="shared" si="132"/>
        <v>Error?</v>
      </c>
      <c r="E8068" s="4" t="s">
        <v>1531</v>
      </c>
    </row>
    <row r="8069" spans="1:5">
      <c r="A8069">
        <v>8010</v>
      </c>
      <c r="B8069" s="85">
        <f>'Acct Summary 7-9'!J96</f>
        <v>0</v>
      </c>
      <c r="D8069" s="2" t="str">
        <f t="shared" si="132"/>
        <v>Error?</v>
      </c>
      <c r="E8069" s="4" t="s">
        <v>1531</v>
      </c>
    </row>
    <row r="8070" spans="1:5">
      <c r="A8070">
        <v>8011</v>
      </c>
      <c r="B8070" s="85">
        <f>'Acct Summary 7-9'!J97</f>
        <v>0</v>
      </c>
      <c r="D8070" s="2" t="str">
        <f t="shared" si="132"/>
        <v>Error?</v>
      </c>
      <c r="E8070" s="4" t="s">
        <v>1531</v>
      </c>
    </row>
    <row r="8071" spans="1:5">
      <c r="A8071">
        <v>8012</v>
      </c>
      <c r="B8071" s="85">
        <f>'Acct Summary 7-9'!J98</f>
        <v>387380</v>
      </c>
      <c r="D8071" s="2" t="str">
        <f t="shared" si="132"/>
        <v>Error?</v>
      </c>
      <c r="E8071" s="4" t="s">
        <v>1531</v>
      </c>
    </row>
    <row r="8072" spans="1:5">
      <c r="A8072">
        <v>8013</v>
      </c>
      <c r="B8072" s="85">
        <f>'Acct Summary 7-9'!J99</f>
        <v>0</v>
      </c>
      <c r="D8072" s="2" t="str">
        <f t="shared" si="132"/>
        <v>Error?</v>
      </c>
      <c r="E8072" s="4" t="s">
        <v>1531</v>
      </c>
    </row>
    <row r="8073" spans="1:5">
      <c r="A8073">
        <v>8014</v>
      </c>
      <c r="B8073" s="85">
        <f>'Acct Summary 7-9'!J100</f>
        <v>387380</v>
      </c>
      <c r="D8073" s="2" t="str">
        <f t="shared" si="132"/>
        <v>Error?</v>
      </c>
      <c r="E8073" s="4" t="s">
        <v>1531</v>
      </c>
    </row>
    <row r="8074" spans="1:5">
      <c r="A8074">
        <v>8015</v>
      </c>
      <c r="B8074" s="85">
        <f>'Acct Summary 7-9'!J103</f>
        <v>95619</v>
      </c>
      <c r="D8074" s="2" t="str">
        <f t="shared" si="132"/>
        <v>Error?</v>
      </c>
      <c r="E8074" s="4" t="s">
        <v>1531</v>
      </c>
    </row>
    <row r="8075" spans="1:5">
      <c r="A8075">
        <v>8016</v>
      </c>
      <c r="B8075" s="85">
        <f>'Acct Summary 7-9'!J105</f>
        <v>0</v>
      </c>
      <c r="D8075" s="2" t="str">
        <f t="shared" si="132"/>
        <v>Error?</v>
      </c>
      <c r="E8075" s="4" t="s">
        <v>1531</v>
      </c>
    </row>
    <row r="8076" spans="1:5">
      <c r="A8076">
        <v>8017</v>
      </c>
      <c r="B8076" s="85">
        <f>'Acct Summary 7-9'!J106</f>
        <v>0</v>
      </c>
      <c r="D8076" s="2" t="str">
        <f t="shared" si="132"/>
        <v>Error?</v>
      </c>
      <c r="E8076" s="4" t="s">
        <v>1531</v>
      </c>
    </row>
    <row r="8077" spans="1:5">
      <c r="A8077">
        <v>8018</v>
      </c>
      <c r="B8077" s="85">
        <f>'Acct Summary 7-9'!J107</f>
        <v>95619</v>
      </c>
      <c r="D8077" s="2" t="str">
        <f t="shared" si="132"/>
        <v>Error?</v>
      </c>
      <c r="E8077" s="4" t="s">
        <v>1531</v>
      </c>
    </row>
    <row r="8078" spans="1:5">
      <c r="A8078">
        <v>8019</v>
      </c>
      <c r="B8078" s="85">
        <f>'Acct Summary 7-9'!J108</f>
        <v>0</v>
      </c>
      <c r="D8078" s="2" t="str">
        <f t="shared" si="132"/>
        <v>Error?</v>
      </c>
      <c r="E8078" s="4" t="s">
        <v>1531</v>
      </c>
    </row>
    <row r="8079" spans="1:5">
      <c r="A8079">
        <v>8020</v>
      </c>
      <c r="B8079" s="85">
        <f>'Acct Summary 7-9'!J109</f>
        <v>95619</v>
      </c>
      <c r="D8079" s="2" t="str">
        <f t="shared" si="132"/>
        <v>Error?</v>
      </c>
      <c r="E8079" s="4" t="s">
        <v>1531</v>
      </c>
    </row>
    <row r="8080" spans="1:5">
      <c r="A8080">
        <v>8021</v>
      </c>
      <c r="B8080" s="85">
        <f>'Acct Summary 7-9'!J110</f>
        <v>291761</v>
      </c>
      <c r="D8080" s="2" t="str">
        <f t="shared" si="132"/>
        <v>Error?</v>
      </c>
      <c r="E8080" s="4" t="s">
        <v>1531</v>
      </c>
    </row>
    <row r="8081" spans="1:5">
      <c r="A8081">
        <v>8022</v>
      </c>
      <c r="B8081" s="85">
        <f>'Acct Summary 7-9'!J113</f>
        <v>0</v>
      </c>
      <c r="D8081" s="2" t="str">
        <f t="shared" si="132"/>
        <v>Error?</v>
      </c>
      <c r="E8081" s="4" t="s">
        <v>1531</v>
      </c>
    </row>
    <row r="8082" spans="1:5">
      <c r="A8082">
        <v>8023</v>
      </c>
      <c r="B8082" s="85">
        <f>'Acct Summary 7-9'!J115</f>
        <v>0</v>
      </c>
      <c r="D8082" s="2" t="str">
        <f t="shared" si="132"/>
        <v>Error?</v>
      </c>
      <c r="E8082" s="4" t="s">
        <v>1531</v>
      </c>
    </row>
    <row r="8083" spans="1:5">
      <c r="A8083">
        <v>8024</v>
      </c>
      <c r="B8083" s="85">
        <f>'Acct Summary 7-9'!J116</f>
        <v>0</v>
      </c>
      <c r="D8083" s="2" t="str">
        <f t="shared" si="132"/>
        <v>Error?</v>
      </c>
      <c r="E8083" s="4" t="s">
        <v>1531</v>
      </c>
    </row>
    <row r="8084" spans="1:5">
      <c r="A8084">
        <v>8025</v>
      </c>
      <c r="B8084" s="85">
        <f>'Acct Summary 7-9'!J117</f>
        <v>846515</v>
      </c>
      <c r="D8084" s="2" t="str">
        <f t="shared" si="132"/>
        <v>Error?</v>
      </c>
      <c r="E8084" s="4" t="s">
        <v>1531</v>
      </c>
    </row>
    <row r="8085" spans="1:5">
      <c r="A8085">
        <v>8026</v>
      </c>
      <c r="B8085" s="85">
        <f>'Acct Summary 7-9'!K94</f>
        <v>40784</v>
      </c>
      <c r="D8085" s="2" t="str">
        <f t="shared" si="132"/>
        <v>Error?</v>
      </c>
      <c r="E8085" s="4" t="s">
        <v>1531</v>
      </c>
    </row>
    <row r="8086" spans="1:5">
      <c r="A8086">
        <v>8027</v>
      </c>
      <c r="B8086" s="85">
        <f>'Acct Summary 7-9'!K96</f>
        <v>0</v>
      </c>
      <c r="D8086" s="2" t="str">
        <f t="shared" si="132"/>
        <v>Error?</v>
      </c>
      <c r="E8086" s="4" t="s">
        <v>1531</v>
      </c>
    </row>
    <row r="8087" spans="1:5">
      <c r="A8087">
        <v>8028</v>
      </c>
      <c r="B8087" s="85">
        <f>'Acct Summary 7-9'!K97</f>
        <v>0</v>
      </c>
      <c r="D8087" s="2" t="str">
        <f t="shared" si="132"/>
        <v>Error?</v>
      </c>
      <c r="E8087" s="4" t="s">
        <v>1531</v>
      </c>
    </row>
    <row r="8088" spans="1:5">
      <c r="A8088">
        <v>8029</v>
      </c>
      <c r="B8088" s="85">
        <f>'Acct Summary 7-9'!K98</f>
        <v>40784</v>
      </c>
      <c r="D8088" s="2" t="str">
        <f t="shared" si="132"/>
        <v>Error?</v>
      </c>
      <c r="E8088" s="4" t="s">
        <v>1531</v>
      </c>
    </row>
    <row r="8089" spans="1:5">
      <c r="A8089">
        <v>8030</v>
      </c>
      <c r="B8089" s="85">
        <f>'Acct Summary 7-9'!K99</f>
        <v>0</v>
      </c>
      <c r="D8089" s="2" t="str">
        <f t="shared" si="132"/>
        <v>Error?</v>
      </c>
      <c r="E8089" s="4" t="s">
        <v>1531</v>
      </c>
    </row>
    <row r="8090" spans="1:5">
      <c r="A8090">
        <v>8031</v>
      </c>
      <c r="B8090" s="85">
        <f>'Acct Summary 7-9'!K100</f>
        <v>40784</v>
      </c>
      <c r="D8090" s="2" t="str">
        <f t="shared" si="132"/>
        <v>Error?</v>
      </c>
      <c r="E8090" s="4" t="s">
        <v>1531</v>
      </c>
    </row>
    <row r="8091" spans="1:5">
      <c r="A8091">
        <v>8032</v>
      </c>
      <c r="B8091" s="85">
        <f>'Acct Summary 7-9'!K103</f>
        <v>0</v>
      </c>
      <c r="D8091" s="2" t="str">
        <f t="shared" si="132"/>
        <v>Error?</v>
      </c>
      <c r="E8091" s="4" t="s">
        <v>1531</v>
      </c>
    </row>
    <row r="8092" spans="1:5">
      <c r="A8092">
        <v>8033</v>
      </c>
      <c r="B8092" s="85">
        <f>'Acct Summary 7-9'!K105</f>
        <v>0</v>
      </c>
      <c r="D8092" s="2" t="str">
        <f t="shared" si="132"/>
        <v>Error?</v>
      </c>
      <c r="E8092" s="4" t="s">
        <v>1531</v>
      </c>
    </row>
    <row r="8093" spans="1:5">
      <c r="A8093">
        <v>8034</v>
      </c>
      <c r="B8093" s="85">
        <f>'Acct Summary 7-9'!K106</f>
        <v>0</v>
      </c>
      <c r="D8093" s="2" t="str">
        <f t="shared" si="132"/>
        <v>Error?</v>
      </c>
      <c r="E8093" s="4" t="s">
        <v>1531</v>
      </c>
    </row>
    <row r="8094" spans="1:5">
      <c r="A8094">
        <v>8035</v>
      </c>
      <c r="B8094" s="85">
        <f>'Acct Summary 7-9'!K107</f>
        <v>0</v>
      </c>
      <c r="D8094" s="2" t="str">
        <f t="shared" si="132"/>
        <v>Error?</v>
      </c>
      <c r="E8094" s="4" t="s">
        <v>1531</v>
      </c>
    </row>
    <row r="8095" spans="1:5">
      <c r="A8095">
        <v>8036</v>
      </c>
      <c r="B8095" s="85">
        <f>'Acct Summary 7-9'!K108</f>
        <v>0</v>
      </c>
      <c r="D8095" s="2" t="str">
        <f t="shared" si="132"/>
        <v>Error?</v>
      </c>
      <c r="E8095" s="4" t="s">
        <v>1531</v>
      </c>
    </row>
    <row r="8096" spans="1:5">
      <c r="A8096">
        <v>8037</v>
      </c>
      <c r="B8096" s="85">
        <f>'Acct Summary 7-9'!K109</f>
        <v>0</v>
      </c>
      <c r="D8096" s="2" t="str">
        <f t="shared" si="132"/>
        <v>Error?</v>
      </c>
      <c r="E8096" s="4" t="s">
        <v>1531</v>
      </c>
    </row>
    <row r="8097" spans="1:5">
      <c r="A8097">
        <v>8038</v>
      </c>
      <c r="B8097" s="85">
        <f>'Acct Summary 7-9'!K110</f>
        <v>40784</v>
      </c>
      <c r="D8097" s="2" t="str">
        <f t="shared" si="132"/>
        <v>Error?</v>
      </c>
      <c r="E8097" s="4" t="s">
        <v>1531</v>
      </c>
    </row>
    <row r="8098" spans="1:5">
      <c r="A8098">
        <v>8039</v>
      </c>
      <c r="B8098" s="85">
        <f>'Acct Summary 7-9'!K113</f>
        <v>0</v>
      </c>
      <c r="D8098" s="2" t="str">
        <f t="shared" si="132"/>
        <v>Error?</v>
      </c>
      <c r="E8098" s="4" t="s">
        <v>1531</v>
      </c>
    </row>
    <row r="8099" spans="1:5">
      <c r="A8099">
        <v>8040</v>
      </c>
      <c r="B8099" s="85">
        <f>'Acct Summary 7-9'!K115</f>
        <v>0</v>
      </c>
      <c r="D8099" s="2" t="str">
        <f t="shared" si="132"/>
        <v>Error?</v>
      </c>
      <c r="E8099" s="4" t="s">
        <v>1531</v>
      </c>
    </row>
    <row r="8100" spans="1:5">
      <c r="A8100">
        <v>8041</v>
      </c>
      <c r="B8100" s="85">
        <f>'Acct Summary 7-9'!K116</f>
        <v>0</v>
      </c>
      <c r="D8100" s="2" t="str">
        <f t="shared" si="132"/>
        <v>Error?</v>
      </c>
      <c r="E8100" s="4" t="s">
        <v>1531</v>
      </c>
    </row>
    <row r="8101" spans="1:5">
      <c r="A8101">
        <v>8042</v>
      </c>
      <c r="B8101" s="85">
        <f>'Acct Summary 7-9'!K117</f>
        <v>399482</v>
      </c>
      <c r="D8101" s="2" t="str">
        <f t="shared" si="132"/>
        <v>Error?</v>
      </c>
      <c r="E8101" s="4" t="s">
        <v>1531</v>
      </c>
    </row>
    <row r="8102" spans="1:5">
      <c r="A8102">
        <v>8043</v>
      </c>
      <c r="B8102" s="85">
        <f>'Revenues 10-15'!C82</f>
        <v>306539</v>
      </c>
      <c r="D8102" s="2" t="str">
        <f t="shared" si="132"/>
        <v>Error?</v>
      </c>
      <c r="E8102" s="4" t="s">
        <v>1532</v>
      </c>
    </row>
    <row r="8103" spans="1:5">
      <c r="A8103">
        <v>8044</v>
      </c>
      <c r="B8103" s="85">
        <f>'Revenues 10-15'!C84</f>
        <v>404094</v>
      </c>
      <c r="D8103" s="2" t="str">
        <f t="shared" si="132"/>
        <v>Error?</v>
      </c>
      <c r="E8103" s="4" t="s">
        <v>1532</v>
      </c>
    </row>
    <row r="8104" spans="1:5">
      <c r="A8104">
        <v>8045</v>
      </c>
      <c r="B8104" s="85">
        <f>'Revenues 10-15'!C112</f>
        <v>22249230</v>
      </c>
      <c r="D8104" s="2" t="str">
        <f t="shared" si="132"/>
        <v>Error?</v>
      </c>
      <c r="E8104" s="4" t="s">
        <v>1532</v>
      </c>
    </row>
    <row r="8105" spans="1:5">
      <c r="A8105">
        <v>8046</v>
      </c>
      <c r="B8105" s="85">
        <f>'Revenues 10-15'!C271</f>
        <v>26643753</v>
      </c>
      <c r="D8105" s="2" t="str">
        <f t="shared" si="132"/>
        <v>Error?</v>
      </c>
      <c r="E8105" s="4" t="s">
        <v>1532</v>
      </c>
    </row>
    <row r="8106" spans="1:5">
      <c r="A8106">
        <v>8047</v>
      </c>
      <c r="B8106" s="85">
        <f>'Revenues 10-15'!D271</f>
        <v>3846090</v>
      </c>
      <c r="D8106" s="2" t="str">
        <f t="shared" si="132"/>
        <v>Error?</v>
      </c>
      <c r="E8106" s="4" t="s">
        <v>1532</v>
      </c>
    </row>
    <row r="8107" spans="1:5">
      <c r="A8107">
        <v>8048</v>
      </c>
      <c r="B8107" s="85">
        <f>'Revenues 10-15'!E271</f>
        <v>3449884</v>
      </c>
      <c r="D8107" s="2" t="str">
        <f t="shared" si="132"/>
        <v>Error?</v>
      </c>
      <c r="E8107" s="4" t="s">
        <v>1532</v>
      </c>
    </row>
    <row r="8108" spans="1:5">
      <c r="A8108">
        <v>8049</v>
      </c>
      <c r="B8108" s="85">
        <f>'Revenues 10-15'!F271</f>
        <v>2421382</v>
      </c>
      <c r="D8108" s="2" t="str">
        <f t="shared" si="132"/>
        <v>Error?</v>
      </c>
      <c r="E8108" s="4" t="s">
        <v>1532</v>
      </c>
    </row>
    <row r="8109" spans="1:5">
      <c r="A8109">
        <v>8050</v>
      </c>
      <c r="B8109" s="85">
        <f>'Revenues 10-15'!G271</f>
        <v>832396</v>
      </c>
      <c r="D8109" s="2" t="str">
        <f t="shared" si="132"/>
        <v>Error?</v>
      </c>
      <c r="E8109" s="4" t="s">
        <v>1532</v>
      </c>
    </row>
    <row r="8110" spans="1:5">
      <c r="A8110">
        <v>8051</v>
      </c>
      <c r="B8110" s="85">
        <f>'Revenues 10-15'!H271</f>
        <v>1006779</v>
      </c>
      <c r="D8110" s="2" t="str">
        <f t="shared" si="132"/>
        <v>Error?</v>
      </c>
      <c r="E8110" s="4" t="s">
        <v>1532</v>
      </c>
    </row>
    <row r="8111" spans="1:5">
      <c r="A8111">
        <v>8052</v>
      </c>
      <c r="B8111" s="85">
        <f>'Revenues 10-15'!I271</f>
        <v>329469</v>
      </c>
      <c r="D8111" s="2" t="str">
        <f t="shared" si="132"/>
        <v>Error?</v>
      </c>
      <c r="E8111" s="4" t="s">
        <v>1532</v>
      </c>
    </row>
    <row r="8112" spans="1:5">
      <c r="A8112">
        <v>8053</v>
      </c>
      <c r="B8112" s="85">
        <f>'Revenues 10-15'!J271</f>
        <v>387380</v>
      </c>
      <c r="D8112" s="2" t="str">
        <f t="shared" si="132"/>
        <v>Error?</v>
      </c>
      <c r="E8112" s="4" t="s">
        <v>1532</v>
      </c>
    </row>
    <row r="8113" spans="1:5">
      <c r="A8113">
        <v>8054</v>
      </c>
      <c r="B8113" s="85">
        <f>'Revenues 10-15'!K271</f>
        <v>40784</v>
      </c>
      <c r="D8113" s="2" t="str">
        <f t="shared" si="132"/>
        <v>Error?</v>
      </c>
      <c r="E8113" s="4" t="s">
        <v>1532</v>
      </c>
    </row>
    <row r="8114" spans="1:5">
      <c r="A8114">
        <v>8055</v>
      </c>
      <c r="B8114" s="85">
        <f>'Expenditures 16-24'!H33</f>
        <v>263613</v>
      </c>
      <c r="D8114" s="2" t="str">
        <f t="shared" si="132"/>
        <v>Error?</v>
      </c>
      <c r="E8114" s="4" t="s">
        <v>1533</v>
      </c>
    </row>
    <row r="8115" spans="1:5">
      <c r="A8115">
        <v>8056</v>
      </c>
      <c r="B8115" s="85">
        <f>'Expenditures 16-24'!K33</f>
        <v>263613</v>
      </c>
      <c r="D8115" s="2" t="str">
        <f t="shared" si="132"/>
        <v>Error?</v>
      </c>
      <c r="E8115" s="4" t="s">
        <v>1533</v>
      </c>
    </row>
    <row r="8116" spans="1:5">
      <c r="A8116">
        <v>8057</v>
      </c>
      <c r="B8116" s="85">
        <f>'Expenditures 16-24'!C35</f>
        <v>11754958</v>
      </c>
      <c r="D8116" s="2" t="str">
        <f t="shared" si="132"/>
        <v>Error?</v>
      </c>
      <c r="E8116" s="4" t="s">
        <v>1533</v>
      </c>
    </row>
    <row r="8117" spans="1:5">
      <c r="A8117">
        <v>8058</v>
      </c>
      <c r="B8117" s="85">
        <f>'Expenditures 16-24'!D35</f>
        <v>2773851</v>
      </c>
      <c r="D8117" s="2" t="str">
        <f t="shared" si="132"/>
        <v>Error?</v>
      </c>
      <c r="E8117" s="4" t="s">
        <v>1533</v>
      </c>
    </row>
    <row r="8118" spans="1:5">
      <c r="A8118">
        <v>8059</v>
      </c>
      <c r="B8118" s="85">
        <f>'Expenditures 16-24'!E35</f>
        <v>302991</v>
      </c>
      <c r="D8118" s="2" t="str">
        <f t="shared" si="132"/>
        <v>Error?</v>
      </c>
      <c r="E8118" s="4" t="s">
        <v>1533</v>
      </c>
    </row>
    <row r="8119" spans="1:5">
      <c r="A8119">
        <v>8060</v>
      </c>
      <c r="B8119" s="85">
        <f>'Expenditures 16-24'!F35</f>
        <v>898688</v>
      </c>
      <c r="D8119" s="2" t="str">
        <f t="shared" si="132"/>
        <v>Error?</v>
      </c>
      <c r="E8119" s="4" t="s">
        <v>1533</v>
      </c>
    </row>
    <row r="8120" spans="1:5">
      <c r="A8120">
        <v>8061</v>
      </c>
      <c r="B8120" s="85">
        <f>'Expenditures 16-24'!G35</f>
        <v>82262</v>
      </c>
      <c r="D8120" s="2" t="str">
        <f t="shared" si="132"/>
        <v>Error?</v>
      </c>
      <c r="E8120" s="4" t="s">
        <v>1533</v>
      </c>
    </row>
    <row r="8121" spans="1:5">
      <c r="A8121">
        <v>8062</v>
      </c>
      <c r="B8121" s="85">
        <f>'Expenditures 16-24'!H35</f>
        <v>857660</v>
      </c>
      <c r="D8121" s="2" t="str">
        <f t="shared" si="132"/>
        <v>Error?</v>
      </c>
      <c r="E8121" s="4" t="s">
        <v>1533</v>
      </c>
    </row>
    <row r="8122" spans="1:5">
      <c r="A8122">
        <v>8063</v>
      </c>
      <c r="B8122" s="85">
        <f>'Expenditures 16-24'!I35</f>
        <v>0</v>
      </c>
      <c r="D8122" s="2" t="str">
        <f t="shared" si="132"/>
        <v>Error?</v>
      </c>
      <c r="E8122" s="4" t="s">
        <v>1533</v>
      </c>
    </row>
    <row r="8123" spans="1:5">
      <c r="A8123">
        <v>8064</v>
      </c>
      <c r="B8123" s="85">
        <f>'Expenditures 16-24'!J35</f>
        <v>0</v>
      </c>
      <c r="D8123" s="2" t="str">
        <f t="shared" si="132"/>
        <v>Error?</v>
      </c>
      <c r="E8123" s="4" t="s">
        <v>1533</v>
      </c>
    </row>
    <row r="8124" spans="1:5">
      <c r="A8124">
        <v>8065</v>
      </c>
      <c r="B8124" s="85">
        <f>'Expenditures 16-24'!K35</f>
        <v>16670410</v>
      </c>
      <c r="D8124" s="2" t="str">
        <f t="shared" si="132"/>
        <v>Error?</v>
      </c>
      <c r="E8124" s="4" t="s">
        <v>1533</v>
      </c>
    </row>
    <row r="8125" spans="1:5">
      <c r="A8125" s="5">
        <v>8066</v>
      </c>
      <c r="D8125" s="2" t="str">
        <f t="shared" ref="D8125:D8188" si="133">IF(ISBLANK(B8125),"OK",IF(A8125-B8125=0,"OK","Error?"))</f>
        <v>OK</v>
      </c>
      <c r="E8125" s="4" t="s">
        <v>1533</v>
      </c>
    </row>
    <row r="8126" spans="1:5">
      <c r="A8126">
        <v>8067</v>
      </c>
      <c r="B8126" s="85">
        <f>'Expenditures 16-24'!C117</f>
        <v>15145822</v>
      </c>
      <c r="D8126" s="2" t="str">
        <f t="shared" si="133"/>
        <v>Error?</v>
      </c>
      <c r="E8126" s="4" t="s">
        <v>1533</v>
      </c>
    </row>
    <row r="8127" spans="1:5">
      <c r="A8127">
        <v>8068</v>
      </c>
      <c r="B8127" s="85">
        <f>'Expenditures 16-24'!D117</f>
        <v>3670951</v>
      </c>
      <c r="D8127" s="2" t="str">
        <f t="shared" si="133"/>
        <v>Error?</v>
      </c>
      <c r="E8127" s="4" t="s">
        <v>1533</v>
      </c>
    </row>
    <row r="8128" spans="1:5">
      <c r="A8128">
        <v>8069</v>
      </c>
      <c r="B8128" s="85">
        <f>'Expenditures 16-24'!E117</f>
        <v>1690017</v>
      </c>
      <c r="D8128" s="2" t="str">
        <f t="shared" si="133"/>
        <v>Error?</v>
      </c>
      <c r="E8128" s="4" t="s">
        <v>1533</v>
      </c>
    </row>
    <row r="8129" spans="1:5">
      <c r="A8129">
        <v>8070</v>
      </c>
      <c r="B8129" s="85">
        <f>'Expenditures 16-24'!F117</f>
        <v>1513441</v>
      </c>
      <c r="D8129" s="2" t="str">
        <f t="shared" si="133"/>
        <v>Error?</v>
      </c>
      <c r="E8129" s="4" t="s">
        <v>1533</v>
      </c>
    </row>
    <row r="8130" spans="1:5">
      <c r="A8130">
        <v>8071</v>
      </c>
      <c r="B8130" s="85">
        <f>'Expenditures 16-24'!G117</f>
        <v>134884</v>
      </c>
      <c r="D8130" s="2" t="str">
        <f t="shared" si="133"/>
        <v>Error?</v>
      </c>
      <c r="E8130" s="4" t="s">
        <v>1533</v>
      </c>
    </row>
    <row r="8131" spans="1:5">
      <c r="A8131">
        <v>8072</v>
      </c>
      <c r="B8131" s="85">
        <f>'Expenditures 16-24'!H117</f>
        <v>1260872</v>
      </c>
      <c r="D8131" s="2" t="str">
        <f t="shared" si="133"/>
        <v>Error?</v>
      </c>
      <c r="E8131" s="4" t="s">
        <v>1533</v>
      </c>
    </row>
    <row r="8132" spans="1:5">
      <c r="A8132">
        <v>8073</v>
      </c>
      <c r="B8132" s="85">
        <f>'Expenditures 16-24'!I117</f>
        <v>0</v>
      </c>
      <c r="D8132" s="2" t="str">
        <f t="shared" si="133"/>
        <v>Error?</v>
      </c>
      <c r="E8132" s="4" t="s">
        <v>1533</v>
      </c>
    </row>
    <row r="8133" spans="1:5">
      <c r="A8133">
        <v>8074</v>
      </c>
      <c r="B8133" s="85">
        <f>'Expenditures 16-24'!J117</f>
        <v>0</v>
      </c>
      <c r="D8133" s="2" t="str">
        <f t="shared" si="133"/>
        <v>Error?</v>
      </c>
      <c r="E8133" s="4" t="s">
        <v>1533</v>
      </c>
    </row>
    <row r="8134" spans="1:5">
      <c r="A8134">
        <v>8075</v>
      </c>
      <c r="B8134" s="85">
        <f>'Expenditures 16-24'!K117</f>
        <v>23415987</v>
      </c>
      <c r="D8134" s="2" t="str">
        <f t="shared" si="133"/>
        <v>Error?</v>
      </c>
      <c r="E8134" s="4" t="s">
        <v>1533</v>
      </c>
    </row>
    <row r="8135" spans="1:5">
      <c r="A8135">
        <v>8076</v>
      </c>
      <c r="B8135" s="85">
        <f>'Expenditures 16-24'!L117</f>
        <v>23634109</v>
      </c>
      <c r="D8135" s="2" t="str">
        <f t="shared" si="133"/>
        <v>Error?</v>
      </c>
      <c r="E8135" s="4" t="s">
        <v>1533</v>
      </c>
    </row>
    <row r="8136" spans="1:5">
      <c r="A8136">
        <v>8077</v>
      </c>
      <c r="B8136" s="85">
        <f>'Expenditures 16-24'!K119</f>
        <v>3227766</v>
      </c>
      <c r="D8136" s="2" t="str">
        <f t="shared" si="133"/>
        <v>Error?</v>
      </c>
      <c r="E8136" s="4" t="s">
        <v>1533</v>
      </c>
    </row>
    <row r="8137" spans="1:5">
      <c r="A8137">
        <v>8078</v>
      </c>
      <c r="B8137" s="85">
        <f>'Expenditures 16-24'!C316</f>
        <v>0</v>
      </c>
      <c r="D8137" s="2" t="str">
        <f t="shared" si="133"/>
        <v>Error?</v>
      </c>
      <c r="E8137" s="4" t="s">
        <v>1533</v>
      </c>
    </row>
    <row r="8138" spans="1:5">
      <c r="A8138">
        <v>8079</v>
      </c>
      <c r="B8138" s="85">
        <f>'Expenditures 16-24'!C318</f>
        <v>0</v>
      </c>
      <c r="D8138" s="2" t="str">
        <f t="shared" si="133"/>
        <v>Error?</v>
      </c>
      <c r="E8138" s="4" t="s">
        <v>1533</v>
      </c>
    </row>
    <row r="8139" spans="1:5">
      <c r="A8139">
        <v>8080</v>
      </c>
      <c r="B8139" s="85">
        <f>'Expenditures 16-24'!C319</f>
        <v>0</v>
      </c>
      <c r="D8139" s="2" t="str">
        <f t="shared" si="133"/>
        <v>Error?</v>
      </c>
      <c r="E8139" s="4" t="s">
        <v>1533</v>
      </c>
    </row>
    <row r="8140" spans="1:5">
      <c r="A8140">
        <v>8081</v>
      </c>
      <c r="B8140" s="85">
        <f>'Expenditures 16-24'!C320</f>
        <v>0</v>
      </c>
      <c r="D8140" s="2" t="str">
        <f t="shared" si="133"/>
        <v>Error?</v>
      </c>
      <c r="E8140" s="4" t="s">
        <v>1533</v>
      </c>
    </row>
    <row r="8141" spans="1:5">
      <c r="A8141">
        <v>8082</v>
      </c>
      <c r="B8141" s="85">
        <f>'Expenditures 16-24'!C321</f>
        <v>0</v>
      </c>
      <c r="D8141" s="2" t="str">
        <f t="shared" si="133"/>
        <v>Error?</v>
      </c>
      <c r="E8141" s="4" t="s">
        <v>1533</v>
      </c>
    </row>
    <row r="8142" spans="1:5">
      <c r="A8142">
        <v>8083</v>
      </c>
      <c r="B8142" s="85">
        <f>'Expenditures 16-24'!C322</f>
        <v>0</v>
      </c>
      <c r="D8142" s="2" t="str">
        <f t="shared" si="133"/>
        <v>Error?</v>
      </c>
      <c r="E8142" s="4" t="s">
        <v>1533</v>
      </c>
    </row>
    <row r="8143" spans="1:5">
      <c r="A8143">
        <v>8084</v>
      </c>
      <c r="B8143" s="85">
        <f>'Expenditures 16-24'!C323</f>
        <v>0</v>
      </c>
      <c r="D8143" s="2" t="str">
        <f t="shared" si="133"/>
        <v>Error?</v>
      </c>
      <c r="E8143" s="4" t="s">
        <v>1533</v>
      </c>
    </row>
    <row r="8144" spans="1:5">
      <c r="A8144">
        <v>8085</v>
      </c>
      <c r="B8144" s="85">
        <f>'Expenditures 16-24'!C324</f>
        <v>0</v>
      </c>
      <c r="D8144" s="2" t="str">
        <f t="shared" si="133"/>
        <v>Error?</v>
      </c>
      <c r="E8144" s="4" t="s">
        <v>1533</v>
      </c>
    </row>
    <row r="8145" spans="1:5">
      <c r="A8145">
        <v>8086</v>
      </c>
      <c r="B8145" s="85">
        <f>'Expenditures 16-24'!C325</f>
        <v>0</v>
      </c>
      <c r="D8145" s="2" t="str">
        <f t="shared" si="133"/>
        <v>Error?</v>
      </c>
      <c r="E8145" s="4" t="s">
        <v>1533</v>
      </c>
    </row>
    <row r="8146" spans="1:5">
      <c r="A8146">
        <v>8087</v>
      </c>
      <c r="B8146" s="85">
        <f>'Expenditures 16-24'!C326</f>
        <v>0</v>
      </c>
      <c r="D8146" s="2" t="str">
        <f t="shared" si="133"/>
        <v>Error?</v>
      </c>
      <c r="E8146" s="4" t="s">
        <v>1533</v>
      </c>
    </row>
    <row r="8147" spans="1:5">
      <c r="A8147">
        <v>8088</v>
      </c>
      <c r="B8147" s="85">
        <f>'Expenditures 16-24'!C327</f>
        <v>0</v>
      </c>
      <c r="D8147" s="2" t="str">
        <f t="shared" si="133"/>
        <v>Error?</v>
      </c>
      <c r="E8147" s="4" t="s">
        <v>1533</v>
      </c>
    </row>
    <row r="8148" spans="1:5">
      <c r="A8148">
        <v>8089</v>
      </c>
      <c r="B8148" s="85">
        <f>'Expenditures 16-24'!C328</f>
        <v>0</v>
      </c>
      <c r="D8148" s="2" t="str">
        <f t="shared" si="133"/>
        <v>Error?</v>
      </c>
      <c r="E8148" s="4" t="s">
        <v>1533</v>
      </c>
    </row>
    <row r="8149" spans="1:5">
      <c r="A8149">
        <v>8090</v>
      </c>
      <c r="B8149" s="85">
        <f>'Expenditures 16-24'!C329</f>
        <v>0</v>
      </c>
      <c r="D8149" s="2" t="str">
        <f t="shared" si="133"/>
        <v>Error?</v>
      </c>
      <c r="E8149" s="4" t="s">
        <v>1533</v>
      </c>
    </row>
    <row r="8150" spans="1:5">
      <c r="A8150">
        <v>8091</v>
      </c>
      <c r="B8150" s="85">
        <f>'Expenditures 16-24'!C330</f>
        <v>0</v>
      </c>
      <c r="D8150" s="2" t="str">
        <f t="shared" si="133"/>
        <v>Error?</v>
      </c>
      <c r="E8150" s="4" t="s">
        <v>1533</v>
      </c>
    </row>
    <row r="8151" spans="1:5">
      <c r="A8151">
        <v>8092</v>
      </c>
      <c r="B8151" s="85">
        <f>'Expenditures 16-24'!C344</f>
        <v>0</v>
      </c>
      <c r="D8151" s="2" t="str">
        <f t="shared" si="133"/>
        <v>Error?</v>
      </c>
      <c r="E8151" s="4" t="s">
        <v>1533</v>
      </c>
    </row>
    <row r="8152" spans="1:5">
      <c r="A8152">
        <v>8093</v>
      </c>
      <c r="B8152" s="85">
        <f>'Expenditures 16-24'!C347</f>
        <v>0</v>
      </c>
      <c r="D8152" s="2" t="str">
        <f t="shared" si="133"/>
        <v>Error?</v>
      </c>
      <c r="E8152" s="4" t="s">
        <v>1533</v>
      </c>
    </row>
    <row r="8153" spans="1:5">
      <c r="A8153">
        <v>8094</v>
      </c>
      <c r="B8153" s="85">
        <f>'Expenditures 16-24'!C348</f>
        <v>0</v>
      </c>
      <c r="D8153" s="2" t="str">
        <f t="shared" si="133"/>
        <v>Error?</v>
      </c>
      <c r="E8153" s="4" t="s">
        <v>1533</v>
      </c>
    </row>
    <row r="8154" spans="1:5">
      <c r="A8154">
        <v>8095</v>
      </c>
      <c r="B8154" s="85">
        <f>'Expenditures 16-24'!C349</f>
        <v>0</v>
      </c>
      <c r="D8154" s="2" t="str">
        <f t="shared" si="133"/>
        <v>Error?</v>
      </c>
      <c r="E8154" s="4" t="s">
        <v>1533</v>
      </c>
    </row>
    <row r="8155" spans="1:5">
      <c r="A8155">
        <v>8096</v>
      </c>
      <c r="B8155" s="85">
        <f>'Expenditures 16-24'!C350</f>
        <v>0</v>
      </c>
      <c r="D8155" s="2" t="str">
        <f t="shared" si="133"/>
        <v>Error?</v>
      </c>
      <c r="E8155" s="4" t="s">
        <v>1533</v>
      </c>
    </row>
    <row r="8156" spans="1:5">
      <c r="A8156">
        <v>8097</v>
      </c>
      <c r="B8156" s="85">
        <f>'Expenditures 16-24'!C351</f>
        <v>0</v>
      </c>
      <c r="D8156" s="2" t="str">
        <f t="shared" si="133"/>
        <v>Error?</v>
      </c>
      <c r="E8156" s="4" t="s">
        <v>1533</v>
      </c>
    </row>
    <row r="8157" spans="1:5">
      <c r="A8157">
        <v>8098</v>
      </c>
      <c r="B8157" s="85">
        <f>'Expenditures 16-24'!C352</f>
        <v>0</v>
      </c>
      <c r="D8157" s="2" t="str">
        <f t="shared" si="133"/>
        <v>Error?</v>
      </c>
      <c r="E8157" s="4" t="s">
        <v>1533</v>
      </c>
    </row>
    <row r="8158" spans="1:5">
      <c r="A8158">
        <v>8099</v>
      </c>
      <c r="B8158" s="85">
        <f>'Expenditures 16-24'!C353</f>
        <v>0</v>
      </c>
      <c r="D8158" s="2" t="str">
        <f t="shared" si="133"/>
        <v>Error?</v>
      </c>
      <c r="E8158" s="4" t="s">
        <v>1533</v>
      </c>
    </row>
    <row r="8159" spans="1:5">
      <c r="A8159">
        <v>8100</v>
      </c>
      <c r="B8159" s="85">
        <f>'Expenditures 16-24'!C355</f>
        <v>0</v>
      </c>
      <c r="D8159" s="2" t="str">
        <f t="shared" si="133"/>
        <v>Error?</v>
      </c>
      <c r="E8159" s="4" t="s">
        <v>1533</v>
      </c>
    </row>
    <row r="8160" spans="1:5">
      <c r="A8160">
        <v>8101</v>
      </c>
      <c r="B8160" s="85">
        <f>'Expenditures 16-24'!C356</f>
        <v>0</v>
      </c>
      <c r="D8160" s="2" t="str">
        <f t="shared" si="133"/>
        <v>Error?</v>
      </c>
      <c r="E8160" s="4" t="s">
        <v>1533</v>
      </c>
    </row>
    <row r="8161" spans="1:5">
      <c r="A8161">
        <v>8102</v>
      </c>
      <c r="B8161" s="85">
        <f>'Expenditures 16-24'!C357</f>
        <v>0</v>
      </c>
      <c r="D8161" s="2" t="str">
        <f t="shared" si="133"/>
        <v>Error?</v>
      </c>
      <c r="E8161" s="4" t="s">
        <v>1533</v>
      </c>
    </row>
    <row r="8162" spans="1:5">
      <c r="A8162">
        <v>8103</v>
      </c>
      <c r="B8162" s="85">
        <f>'Expenditures 16-24'!C358</f>
        <v>0</v>
      </c>
      <c r="D8162" s="2" t="str">
        <f t="shared" si="133"/>
        <v>Error?</v>
      </c>
      <c r="E8162" s="4" t="s">
        <v>1533</v>
      </c>
    </row>
    <row r="8163" spans="1:5">
      <c r="A8163">
        <v>8104</v>
      </c>
      <c r="B8163" s="85">
        <f>'Expenditures 16-24'!C360</f>
        <v>0</v>
      </c>
      <c r="D8163" s="2" t="str">
        <f t="shared" si="133"/>
        <v>Error?</v>
      </c>
      <c r="E8163" s="4" t="s">
        <v>1533</v>
      </c>
    </row>
    <row r="8164" spans="1:5">
      <c r="A8164">
        <v>8105</v>
      </c>
      <c r="B8164" s="85">
        <f>'Expenditures 16-24'!C361</f>
        <v>0</v>
      </c>
      <c r="D8164" s="2" t="str">
        <f t="shared" si="133"/>
        <v>Error?</v>
      </c>
      <c r="E8164" s="4" t="s">
        <v>1533</v>
      </c>
    </row>
    <row r="8165" spans="1:5">
      <c r="A8165">
        <v>8106</v>
      </c>
      <c r="B8165" s="85">
        <f>'Expenditures 16-24'!C362</f>
        <v>0</v>
      </c>
      <c r="D8165" s="2" t="str">
        <f t="shared" si="133"/>
        <v>Error?</v>
      </c>
      <c r="E8165" s="4" t="s">
        <v>1533</v>
      </c>
    </row>
    <row r="8166" spans="1:5">
      <c r="A8166" s="5">
        <v>8107</v>
      </c>
      <c r="D8166" s="2" t="str">
        <f t="shared" si="133"/>
        <v>OK</v>
      </c>
      <c r="E8166" s="4" t="s">
        <v>1533</v>
      </c>
    </row>
    <row r="8167" spans="1:5">
      <c r="A8167" s="5">
        <v>8108</v>
      </c>
      <c r="D8167" s="2" t="str">
        <f t="shared" si="133"/>
        <v>OK</v>
      </c>
      <c r="E8167" s="4" t="s">
        <v>1533</v>
      </c>
    </row>
    <row r="8168" spans="1:5">
      <c r="A8168" s="5">
        <v>8109</v>
      </c>
      <c r="D8168" s="2" t="str">
        <f t="shared" si="133"/>
        <v>OK</v>
      </c>
      <c r="E8168" s="4" t="s">
        <v>1533</v>
      </c>
    </row>
    <row r="8169" spans="1:5">
      <c r="A8169">
        <v>8110</v>
      </c>
      <c r="B8169" s="85">
        <f>'Expenditures 16-24'!C367</f>
        <v>0</v>
      </c>
      <c r="D8169" s="2" t="str">
        <f t="shared" si="133"/>
        <v>Error?</v>
      </c>
      <c r="E8169" s="4" t="s">
        <v>1533</v>
      </c>
    </row>
    <row r="8170" spans="1:5">
      <c r="A8170">
        <v>8111</v>
      </c>
      <c r="B8170" s="85">
        <f>'Expenditures 16-24'!C368</f>
        <v>0</v>
      </c>
      <c r="D8170" s="2" t="str">
        <f t="shared" si="133"/>
        <v>Error?</v>
      </c>
      <c r="E8170" s="4" t="s">
        <v>1533</v>
      </c>
    </row>
    <row r="8171" spans="1:5">
      <c r="A8171">
        <v>8112</v>
      </c>
      <c r="B8171" s="85">
        <f>'Expenditures 16-24'!C369</f>
        <v>0</v>
      </c>
      <c r="D8171" s="2" t="str">
        <f t="shared" si="133"/>
        <v>Error?</v>
      </c>
      <c r="E8171" s="4" t="s">
        <v>1533</v>
      </c>
    </row>
    <row r="8172" spans="1:5">
      <c r="A8172">
        <v>8113</v>
      </c>
      <c r="B8172" s="85">
        <f>'Expenditures 16-24'!C371</f>
        <v>0</v>
      </c>
      <c r="D8172" s="2" t="str">
        <f t="shared" si="133"/>
        <v>Error?</v>
      </c>
      <c r="E8172" s="4" t="s">
        <v>1533</v>
      </c>
    </row>
    <row r="8173" spans="1:5">
      <c r="A8173">
        <v>8114</v>
      </c>
      <c r="B8173" s="85">
        <f>'Expenditures 16-24'!C372</f>
        <v>0</v>
      </c>
      <c r="D8173" s="2" t="str">
        <f t="shared" si="133"/>
        <v>Error?</v>
      </c>
      <c r="E8173" s="4" t="s">
        <v>1533</v>
      </c>
    </row>
    <row r="8174" spans="1:5">
      <c r="A8174">
        <v>8115</v>
      </c>
      <c r="B8174" s="85">
        <f>'Expenditures 16-24'!C374</f>
        <v>0</v>
      </c>
      <c r="D8174" s="2" t="str">
        <f t="shared" si="133"/>
        <v>Error?</v>
      </c>
      <c r="E8174" s="4" t="s">
        <v>1533</v>
      </c>
    </row>
    <row r="8175" spans="1:5">
      <c r="A8175">
        <v>8116</v>
      </c>
      <c r="B8175" s="85">
        <f>'Expenditures 16-24'!C375</f>
        <v>0</v>
      </c>
      <c r="D8175" s="2" t="str">
        <f t="shared" si="133"/>
        <v>Error?</v>
      </c>
      <c r="E8175" s="4" t="s">
        <v>1533</v>
      </c>
    </row>
    <row r="8176" spans="1:5">
      <c r="A8176">
        <v>8117</v>
      </c>
      <c r="B8176" s="85">
        <f>'Expenditures 16-24'!C376</f>
        <v>0</v>
      </c>
      <c r="D8176" s="2" t="str">
        <f t="shared" si="133"/>
        <v>Error?</v>
      </c>
      <c r="E8176" s="4" t="s">
        <v>1533</v>
      </c>
    </row>
    <row r="8177" spans="1:5">
      <c r="A8177">
        <v>8118</v>
      </c>
      <c r="B8177" s="85">
        <f>'Expenditures 16-24'!C377</f>
        <v>0</v>
      </c>
      <c r="D8177" s="2" t="str">
        <f t="shared" si="133"/>
        <v>Error?</v>
      </c>
      <c r="E8177" s="4" t="s">
        <v>1533</v>
      </c>
    </row>
    <row r="8178" spans="1:5">
      <c r="A8178">
        <v>8119</v>
      </c>
      <c r="B8178" s="85">
        <f>'Expenditures 16-24'!C378</f>
        <v>0</v>
      </c>
      <c r="D8178" s="2" t="str">
        <f t="shared" si="133"/>
        <v>Error?</v>
      </c>
      <c r="E8178" s="4" t="s">
        <v>1533</v>
      </c>
    </row>
    <row r="8179" spans="1:5">
      <c r="A8179">
        <v>8120</v>
      </c>
      <c r="B8179" s="85">
        <f>'Expenditures 16-24'!C380</f>
        <v>0</v>
      </c>
      <c r="D8179" s="2" t="str">
        <f t="shared" si="133"/>
        <v>Error?</v>
      </c>
      <c r="E8179" s="4" t="s">
        <v>1533</v>
      </c>
    </row>
    <row r="8180" spans="1:5">
      <c r="A8180">
        <v>8121</v>
      </c>
      <c r="B8180" s="85">
        <f>'Expenditures 16-24'!C381</f>
        <v>0</v>
      </c>
      <c r="D8180" s="2" t="str">
        <f t="shared" si="133"/>
        <v>Error?</v>
      </c>
      <c r="E8180" s="4" t="s">
        <v>1533</v>
      </c>
    </row>
    <row r="8181" spans="1:5">
      <c r="A8181">
        <v>8122</v>
      </c>
      <c r="B8181" s="85">
        <f>'Expenditures 16-24'!C382</f>
        <v>0</v>
      </c>
      <c r="D8181" s="2" t="str">
        <f t="shared" si="133"/>
        <v>Error?</v>
      </c>
      <c r="E8181" s="4" t="s">
        <v>1533</v>
      </c>
    </row>
    <row r="8182" spans="1:5">
      <c r="A8182">
        <v>8123</v>
      </c>
      <c r="B8182" s="85">
        <f>'Expenditures 16-24'!C383</f>
        <v>0</v>
      </c>
      <c r="D8182" s="2" t="str">
        <f t="shared" si="133"/>
        <v>Error?</v>
      </c>
      <c r="E8182" s="4" t="s">
        <v>1533</v>
      </c>
    </row>
    <row r="8183" spans="1:5">
      <c r="A8183">
        <v>8124</v>
      </c>
      <c r="B8183" s="85">
        <f>'Expenditures 16-24'!C384</f>
        <v>0</v>
      </c>
      <c r="D8183" s="2" t="str">
        <f t="shared" si="133"/>
        <v>Error?</v>
      </c>
      <c r="E8183" s="4" t="s">
        <v>1533</v>
      </c>
    </row>
    <row r="8184" spans="1:5">
      <c r="A8184">
        <v>8125</v>
      </c>
      <c r="B8184" s="85">
        <f>'Expenditures 16-24'!C385</f>
        <v>0</v>
      </c>
      <c r="D8184" s="2" t="str">
        <f t="shared" si="133"/>
        <v>Error?</v>
      </c>
      <c r="E8184" s="4" t="s">
        <v>1533</v>
      </c>
    </row>
    <row r="8185" spans="1:5">
      <c r="A8185">
        <v>8126</v>
      </c>
      <c r="B8185" s="85">
        <f>'Expenditures 16-24'!C386</f>
        <v>0</v>
      </c>
      <c r="D8185" s="2" t="str">
        <f t="shared" si="133"/>
        <v>Error?</v>
      </c>
      <c r="E8185" s="4" t="s">
        <v>1533</v>
      </c>
    </row>
    <row r="8186" spans="1:5">
      <c r="A8186">
        <v>8127</v>
      </c>
      <c r="B8186" s="85">
        <f>'Expenditures 16-24'!C387</f>
        <v>0</v>
      </c>
      <c r="D8186" s="2" t="str">
        <f t="shared" si="133"/>
        <v>Error?</v>
      </c>
      <c r="E8186" s="4" t="s">
        <v>1533</v>
      </c>
    </row>
    <row r="8187" spans="1:5">
      <c r="A8187">
        <v>8128</v>
      </c>
      <c r="B8187" s="85">
        <f>'Expenditures 16-24'!C388</f>
        <v>0</v>
      </c>
      <c r="D8187" s="2" t="str">
        <f t="shared" si="133"/>
        <v>Error?</v>
      </c>
      <c r="E8187" s="4" t="s">
        <v>1533</v>
      </c>
    </row>
    <row r="8188" spans="1:5">
      <c r="A8188">
        <v>8129</v>
      </c>
      <c r="B8188" s="85">
        <f>'Expenditures 16-24'!D316</f>
        <v>0</v>
      </c>
      <c r="D8188" s="2" t="str">
        <f t="shared" si="133"/>
        <v>Error?</v>
      </c>
      <c r="E8188" s="4" t="s">
        <v>1533</v>
      </c>
    </row>
    <row r="8189" spans="1:5">
      <c r="A8189">
        <v>8130</v>
      </c>
      <c r="B8189" s="85">
        <f>'Expenditures 16-24'!D318</f>
        <v>0</v>
      </c>
      <c r="D8189" s="2" t="str">
        <f t="shared" ref="D8189:D8252" si="134">IF(ISBLANK(B8189),"OK",IF(A8189-B8189=0,"OK","Error?"))</f>
        <v>Error?</v>
      </c>
      <c r="E8189" s="4" t="s">
        <v>1533</v>
      </c>
    </row>
    <row r="8190" spans="1:5">
      <c r="A8190">
        <v>8131</v>
      </c>
      <c r="B8190" s="85">
        <f>'Expenditures 16-24'!D319</f>
        <v>0</v>
      </c>
      <c r="D8190" s="2" t="str">
        <f t="shared" si="134"/>
        <v>Error?</v>
      </c>
      <c r="E8190" s="4" t="s">
        <v>1533</v>
      </c>
    </row>
    <row r="8191" spans="1:5">
      <c r="A8191">
        <v>8132</v>
      </c>
      <c r="B8191" s="85">
        <f>'Expenditures 16-24'!D320</f>
        <v>0</v>
      </c>
      <c r="D8191" s="2" t="str">
        <f t="shared" si="134"/>
        <v>Error?</v>
      </c>
      <c r="E8191" s="4" t="s">
        <v>1533</v>
      </c>
    </row>
    <row r="8192" spans="1:5">
      <c r="A8192">
        <v>8133</v>
      </c>
      <c r="B8192" s="85">
        <f>'Expenditures 16-24'!D321</f>
        <v>0</v>
      </c>
      <c r="D8192" s="2" t="str">
        <f t="shared" si="134"/>
        <v>Error?</v>
      </c>
      <c r="E8192" s="4" t="s">
        <v>1533</v>
      </c>
    </row>
    <row r="8193" spans="1:5">
      <c r="A8193">
        <v>8134</v>
      </c>
      <c r="B8193" s="85">
        <f>'Expenditures 16-24'!D322</f>
        <v>0</v>
      </c>
      <c r="D8193" s="2" t="str">
        <f t="shared" si="134"/>
        <v>Error?</v>
      </c>
      <c r="E8193" s="4" t="s">
        <v>1533</v>
      </c>
    </row>
    <row r="8194" spans="1:5">
      <c r="A8194">
        <v>8135</v>
      </c>
      <c r="B8194" s="85">
        <f>'Expenditures 16-24'!D323</f>
        <v>0</v>
      </c>
      <c r="D8194" s="2" t="str">
        <f t="shared" si="134"/>
        <v>Error?</v>
      </c>
      <c r="E8194" s="4" t="s">
        <v>1533</v>
      </c>
    </row>
    <row r="8195" spans="1:5">
      <c r="A8195">
        <v>8136</v>
      </c>
      <c r="B8195" s="85">
        <f>'Expenditures 16-24'!D324</f>
        <v>0</v>
      </c>
      <c r="D8195" s="2" t="str">
        <f t="shared" si="134"/>
        <v>Error?</v>
      </c>
      <c r="E8195" s="4" t="s">
        <v>1533</v>
      </c>
    </row>
    <row r="8196" spans="1:5">
      <c r="A8196">
        <v>8137</v>
      </c>
      <c r="B8196" s="85">
        <f>'Expenditures 16-24'!D325</f>
        <v>0</v>
      </c>
      <c r="D8196" s="2" t="str">
        <f t="shared" si="134"/>
        <v>Error?</v>
      </c>
      <c r="E8196" s="4" t="s">
        <v>1533</v>
      </c>
    </row>
    <row r="8197" spans="1:5">
      <c r="A8197">
        <v>8138</v>
      </c>
      <c r="B8197" s="85">
        <f>'Expenditures 16-24'!D326</f>
        <v>0</v>
      </c>
      <c r="D8197" s="2" t="str">
        <f t="shared" si="134"/>
        <v>Error?</v>
      </c>
      <c r="E8197" s="4" t="s">
        <v>1533</v>
      </c>
    </row>
    <row r="8198" spans="1:5">
      <c r="A8198">
        <v>8139</v>
      </c>
      <c r="B8198" s="85">
        <f>'Expenditures 16-24'!D327</f>
        <v>0</v>
      </c>
      <c r="D8198" s="2" t="str">
        <f t="shared" si="134"/>
        <v>Error?</v>
      </c>
      <c r="E8198" s="4" t="s">
        <v>1533</v>
      </c>
    </row>
    <row r="8199" spans="1:5">
      <c r="A8199">
        <v>8140</v>
      </c>
      <c r="B8199" s="85">
        <f>'Expenditures 16-24'!D328</f>
        <v>0</v>
      </c>
      <c r="D8199" s="2" t="str">
        <f t="shared" si="134"/>
        <v>Error?</v>
      </c>
      <c r="E8199" s="4" t="s">
        <v>1533</v>
      </c>
    </row>
    <row r="8200" spans="1:5">
      <c r="A8200">
        <v>8141</v>
      </c>
      <c r="B8200" s="85">
        <f>'Expenditures 16-24'!D329</f>
        <v>0</v>
      </c>
      <c r="D8200" s="2" t="str">
        <f t="shared" si="134"/>
        <v>Error?</v>
      </c>
      <c r="E8200" s="4" t="s">
        <v>1533</v>
      </c>
    </row>
    <row r="8201" spans="1:5">
      <c r="A8201">
        <v>8142</v>
      </c>
      <c r="B8201" s="85">
        <f>'Expenditures 16-24'!D330</f>
        <v>0</v>
      </c>
      <c r="D8201" s="2" t="str">
        <f t="shared" si="134"/>
        <v>Error?</v>
      </c>
      <c r="E8201" s="4" t="s">
        <v>1533</v>
      </c>
    </row>
    <row r="8202" spans="1:5">
      <c r="A8202">
        <v>8143</v>
      </c>
      <c r="B8202" s="85">
        <f>'Expenditures 16-24'!D344</f>
        <v>0</v>
      </c>
      <c r="D8202" s="2" t="str">
        <f t="shared" si="134"/>
        <v>Error?</v>
      </c>
      <c r="E8202" s="4" t="s">
        <v>1533</v>
      </c>
    </row>
    <row r="8203" spans="1:5">
      <c r="A8203">
        <v>8144</v>
      </c>
      <c r="B8203" s="85">
        <f>'Expenditures 16-24'!D347</f>
        <v>0</v>
      </c>
      <c r="D8203" s="2" t="str">
        <f t="shared" si="134"/>
        <v>Error?</v>
      </c>
      <c r="E8203" s="4" t="s">
        <v>1533</v>
      </c>
    </row>
    <row r="8204" spans="1:5">
      <c r="A8204">
        <v>8145</v>
      </c>
      <c r="B8204" s="85">
        <f>'Expenditures 16-24'!D348</f>
        <v>0</v>
      </c>
      <c r="D8204" s="2" t="str">
        <f t="shared" si="134"/>
        <v>Error?</v>
      </c>
      <c r="E8204" s="4" t="s">
        <v>1533</v>
      </c>
    </row>
    <row r="8205" spans="1:5">
      <c r="A8205">
        <v>8146</v>
      </c>
      <c r="B8205" s="85">
        <f>'Expenditures 16-24'!D349</f>
        <v>0</v>
      </c>
      <c r="D8205" s="2" t="str">
        <f t="shared" si="134"/>
        <v>Error?</v>
      </c>
      <c r="E8205" s="4" t="s">
        <v>1533</v>
      </c>
    </row>
    <row r="8206" spans="1:5">
      <c r="A8206">
        <v>8147</v>
      </c>
      <c r="B8206" s="85">
        <f>'Expenditures 16-24'!D350</f>
        <v>0</v>
      </c>
      <c r="D8206" s="2" t="str">
        <f t="shared" si="134"/>
        <v>Error?</v>
      </c>
      <c r="E8206" s="4" t="s">
        <v>1533</v>
      </c>
    </row>
    <row r="8207" spans="1:5">
      <c r="A8207">
        <v>8148</v>
      </c>
      <c r="B8207" s="85">
        <f>'Expenditures 16-24'!D351</f>
        <v>0</v>
      </c>
      <c r="D8207" s="2" t="str">
        <f t="shared" si="134"/>
        <v>Error?</v>
      </c>
      <c r="E8207" s="4" t="s">
        <v>1533</v>
      </c>
    </row>
    <row r="8208" spans="1:5">
      <c r="A8208">
        <v>8149</v>
      </c>
      <c r="B8208" s="85">
        <f>'Expenditures 16-24'!D352</f>
        <v>0</v>
      </c>
      <c r="D8208" s="2" t="str">
        <f t="shared" si="134"/>
        <v>Error?</v>
      </c>
      <c r="E8208" s="4" t="s">
        <v>1533</v>
      </c>
    </row>
    <row r="8209" spans="1:5">
      <c r="A8209">
        <v>8150</v>
      </c>
      <c r="B8209" s="85">
        <f>'Expenditures 16-24'!D353</f>
        <v>0</v>
      </c>
      <c r="D8209" s="2" t="str">
        <f t="shared" si="134"/>
        <v>Error?</v>
      </c>
      <c r="E8209" s="4" t="s">
        <v>1533</v>
      </c>
    </row>
    <row r="8210" spans="1:5">
      <c r="A8210">
        <v>8151</v>
      </c>
      <c r="B8210" s="85">
        <f>'Expenditures 16-24'!D355</f>
        <v>0</v>
      </c>
      <c r="D8210" s="2" t="str">
        <f t="shared" si="134"/>
        <v>Error?</v>
      </c>
      <c r="E8210" s="4" t="s">
        <v>1533</v>
      </c>
    </row>
    <row r="8211" spans="1:5">
      <c r="A8211">
        <v>8152</v>
      </c>
      <c r="B8211" s="85">
        <f>'Expenditures 16-24'!D356</f>
        <v>0</v>
      </c>
      <c r="D8211" s="2" t="str">
        <f t="shared" si="134"/>
        <v>Error?</v>
      </c>
      <c r="E8211" s="4" t="s">
        <v>1533</v>
      </c>
    </row>
    <row r="8212" spans="1:5">
      <c r="A8212">
        <v>8153</v>
      </c>
      <c r="B8212" s="85">
        <f>'Expenditures 16-24'!D357</f>
        <v>0</v>
      </c>
      <c r="D8212" s="2" t="str">
        <f t="shared" si="134"/>
        <v>Error?</v>
      </c>
      <c r="E8212" s="4" t="s">
        <v>1533</v>
      </c>
    </row>
    <row r="8213" spans="1:5">
      <c r="A8213">
        <v>8154</v>
      </c>
      <c r="B8213" s="85">
        <f>'Expenditures 16-24'!D358</f>
        <v>0</v>
      </c>
      <c r="D8213" s="2" t="str">
        <f t="shared" si="134"/>
        <v>Error?</v>
      </c>
      <c r="E8213" s="4" t="s">
        <v>1533</v>
      </c>
    </row>
    <row r="8214" spans="1:5">
      <c r="A8214">
        <v>8155</v>
      </c>
      <c r="B8214" s="85">
        <f>'Expenditures 16-24'!D360</f>
        <v>0</v>
      </c>
      <c r="D8214" s="2" t="str">
        <f t="shared" si="134"/>
        <v>Error?</v>
      </c>
      <c r="E8214" s="4" t="s">
        <v>1533</v>
      </c>
    </row>
    <row r="8215" spans="1:5">
      <c r="A8215">
        <v>8156</v>
      </c>
      <c r="B8215" s="85">
        <f>'Expenditures 16-24'!D361</f>
        <v>0</v>
      </c>
      <c r="D8215" s="2" t="str">
        <f t="shared" si="134"/>
        <v>Error?</v>
      </c>
      <c r="E8215" s="4" t="s">
        <v>1533</v>
      </c>
    </row>
    <row r="8216" spans="1:5">
      <c r="A8216">
        <v>8157</v>
      </c>
      <c r="B8216" s="85">
        <f>'Expenditures 16-24'!D362</f>
        <v>6945</v>
      </c>
      <c r="D8216" s="2" t="str">
        <f t="shared" si="134"/>
        <v>Error?</v>
      </c>
      <c r="E8216" s="4" t="s">
        <v>1533</v>
      </c>
    </row>
    <row r="8217" spans="1:5">
      <c r="A8217" s="5">
        <v>8158</v>
      </c>
      <c r="D8217" s="2" t="str">
        <f t="shared" si="134"/>
        <v>OK</v>
      </c>
      <c r="E8217" s="4" t="s">
        <v>1533</v>
      </c>
    </row>
    <row r="8218" spans="1:5">
      <c r="A8218" s="5">
        <v>8159</v>
      </c>
      <c r="D8218" s="2" t="str">
        <f t="shared" si="134"/>
        <v>OK</v>
      </c>
      <c r="E8218" s="4" t="s">
        <v>1533</v>
      </c>
    </row>
    <row r="8219" spans="1:5">
      <c r="A8219" s="5">
        <v>8160</v>
      </c>
      <c r="D8219" s="2" t="str">
        <f t="shared" si="134"/>
        <v>OK</v>
      </c>
      <c r="E8219" s="4" t="s">
        <v>1533</v>
      </c>
    </row>
    <row r="8220" spans="1:5">
      <c r="A8220">
        <v>8161</v>
      </c>
      <c r="B8220" s="85">
        <f>'Expenditures 16-24'!D367</f>
        <v>0</v>
      </c>
      <c r="D8220" s="2" t="str">
        <f t="shared" si="134"/>
        <v>Error?</v>
      </c>
      <c r="E8220" s="4" t="s">
        <v>1533</v>
      </c>
    </row>
    <row r="8221" spans="1:5">
      <c r="A8221">
        <v>8162</v>
      </c>
      <c r="B8221" s="85">
        <f>'Expenditures 16-24'!D368</f>
        <v>0</v>
      </c>
      <c r="D8221" s="2" t="str">
        <f t="shared" si="134"/>
        <v>Error?</v>
      </c>
      <c r="E8221" s="4" t="s">
        <v>1533</v>
      </c>
    </row>
    <row r="8222" spans="1:5">
      <c r="A8222">
        <v>8163</v>
      </c>
      <c r="B8222" s="85">
        <f>'Expenditures 16-24'!D369</f>
        <v>0</v>
      </c>
      <c r="D8222" s="2" t="str">
        <f t="shared" si="134"/>
        <v>Error?</v>
      </c>
      <c r="E8222" s="4" t="s">
        <v>1533</v>
      </c>
    </row>
    <row r="8223" spans="1:5">
      <c r="A8223">
        <v>8164</v>
      </c>
      <c r="B8223" s="85">
        <f>'Expenditures 16-24'!D371</f>
        <v>0</v>
      </c>
      <c r="D8223" s="2" t="str">
        <f t="shared" si="134"/>
        <v>Error?</v>
      </c>
      <c r="E8223" s="4" t="s">
        <v>1533</v>
      </c>
    </row>
    <row r="8224" spans="1:5">
      <c r="A8224">
        <v>8165</v>
      </c>
      <c r="B8224" s="85">
        <f>'Expenditures 16-24'!D372</f>
        <v>0</v>
      </c>
      <c r="D8224" s="2" t="str">
        <f t="shared" si="134"/>
        <v>Error?</v>
      </c>
      <c r="E8224" s="4" t="s">
        <v>1533</v>
      </c>
    </row>
    <row r="8225" spans="1:5">
      <c r="A8225">
        <v>8166</v>
      </c>
      <c r="B8225" s="85">
        <f>'Expenditures 16-24'!D374</f>
        <v>0</v>
      </c>
      <c r="D8225" s="2" t="str">
        <f t="shared" si="134"/>
        <v>Error?</v>
      </c>
      <c r="E8225" s="4" t="s">
        <v>1533</v>
      </c>
    </row>
    <row r="8226" spans="1:5">
      <c r="A8226">
        <v>8167</v>
      </c>
      <c r="B8226" s="85">
        <f>'Expenditures 16-24'!D375</f>
        <v>0</v>
      </c>
      <c r="D8226" s="2" t="str">
        <f t="shared" si="134"/>
        <v>Error?</v>
      </c>
      <c r="E8226" s="4" t="s">
        <v>1533</v>
      </c>
    </row>
    <row r="8227" spans="1:5">
      <c r="A8227">
        <v>8168</v>
      </c>
      <c r="B8227" s="85">
        <f>'Expenditures 16-24'!D376</f>
        <v>0</v>
      </c>
      <c r="D8227" s="2" t="str">
        <f t="shared" si="134"/>
        <v>Error?</v>
      </c>
      <c r="E8227" s="4" t="s">
        <v>1533</v>
      </c>
    </row>
    <row r="8228" spans="1:5">
      <c r="A8228">
        <v>8169</v>
      </c>
      <c r="B8228" s="85">
        <f>'Expenditures 16-24'!D377</f>
        <v>0</v>
      </c>
      <c r="D8228" s="2" t="str">
        <f t="shared" si="134"/>
        <v>Error?</v>
      </c>
      <c r="E8228" s="4" t="s">
        <v>1533</v>
      </c>
    </row>
    <row r="8229" spans="1:5">
      <c r="A8229">
        <v>8170</v>
      </c>
      <c r="B8229" s="85">
        <f>'Expenditures 16-24'!D378</f>
        <v>0</v>
      </c>
      <c r="D8229" s="2" t="str">
        <f t="shared" si="134"/>
        <v>Error?</v>
      </c>
      <c r="E8229" s="4" t="s">
        <v>1533</v>
      </c>
    </row>
    <row r="8230" spans="1:5">
      <c r="A8230">
        <v>8171</v>
      </c>
      <c r="B8230" s="85">
        <f>'Expenditures 16-24'!D380</f>
        <v>0</v>
      </c>
      <c r="D8230" s="2" t="str">
        <f t="shared" si="134"/>
        <v>Error?</v>
      </c>
      <c r="E8230" s="4" t="s">
        <v>1533</v>
      </c>
    </row>
    <row r="8231" spans="1:5">
      <c r="A8231">
        <v>8172</v>
      </c>
      <c r="B8231" s="85">
        <f>'Expenditures 16-24'!D381</f>
        <v>0</v>
      </c>
      <c r="D8231" s="2" t="str">
        <f t="shared" si="134"/>
        <v>Error?</v>
      </c>
      <c r="E8231" s="4" t="s">
        <v>1533</v>
      </c>
    </row>
    <row r="8232" spans="1:5">
      <c r="A8232">
        <v>8173</v>
      </c>
      <c r="B8232" s="85">
        <f>'Expenditures 16-24'!D382</f>
        <v>0</v>
      </c>
      <c r="D8232" s="2" t="str">
        <f t="shared" si="134"/>
        <v>Error?</v>
      </c>
      <c r="E8232" s="4" t="s">
        <v>1533</v>
      </c>
    </row>
    <row r="8233" spans="1:5">
      <c r="A8233">
        <v>8174</v>
      </c>
      <c r="B8233" s="85">
        <f>'Expenditures 16-24'!D383</f>
        <v>0</v>
      </c>
      <c r="D8233" s="2" t="str">
        <f t="shared" si="134"/>
        <v>Error?</v>
      </c>
      <c r="E8233" s="4" t="s">
        <v>1533</v>
      </c>
    </row>
    <row r="8234" spans="1:5">
      <c r="A8234">
        <v>8175</v>
      </c>
      <c r="B8234" s="85">
        <f>'Expenditures 16-24'!D384</f>
        <v>0</v>
      </c>
      <c r="D8234" s="2" t="str">
        <f t="shared" si="134"/>
        <v>Error?</v>
      </c>
      <c r="E8234" s="4" t="s">
        <v>1533</v>
      </c>
    </row>
    <row r="8235" spans="1:5">
      <c r="A8235">
        <v>8176</v>
      </c>
      <c r="B8235" s="85">
        <f>'Expenditures 16-24'!D385</f>
        <v>0</v>
      </c>
      <c r="D8235" s="2" t="str">
        <f t="shared" si="134"/>
        <v>Error?</v>
      </c>
      <c r="E8235" s="4" t="s">
        <v>1533</v>
      </c>
    </row>
    <row r="8236" spans="1:5">
      <c r="A8236">
        <v>8177</v>
      </c>
      <c r="B8236" s="85">
        <f>'Expenditures 16-24'!D386</f>
        <v>0</v>
      </c>
      <c r="D8236" s="2" t="str">
        <f t="shared" si="134"/>
        <v>Error?</v>
      </c>
      <c r="E8236" s="4" t="s">
        <v>1533</v>
      </c>
    </row>
    <row r="8237" spans="1:5">
      <c r="A8237">
        <v>8178</v>
      </c>
      <c r="B8237" s="85">
        <f>'Expenditures 16-24'!D387</f>
        <v>95619</v>
      </c>
      <c r="D8237" s="2" t="str">
        <f t="shared" si="134"/>
        <v>Error?</v>
      </c>
      <c r="E8237" s="4" t="s">
        <v>1533</v>
      </c>
    </row>
    <row r="8238" spans="1:5">
      <c r="A8238">
        <v>8179</v>
      </c>
      <c r="B8238" s="85">
        <f>'Expenditures 16-24'!D388</f>
        <v>0</v>
      </c>
      <c r="D8238" s="2" t="str">
        <f t="shared" si="134"/>
        <v>Error?</v>
      </c>
      <c r="E8238" s="4" t="s">
        <v>1533</v>
      </c>
    </row>
    <row r="8239" spans="1:5">
      <c r="A8239">
        <v>8180</v>
      </c>
      <c r="B8239" s="85">
        <f>'Expenditures 16-24'!E316</f>
        <v>0</v>
      </c>
      <c r="D8239" s="2" t="str">
        <f t="shared" si="134"/>
        <v>Error?</v>
      </c>
      <c r="E8239" s="4" t="s">
        <v>1533</v>
      </c>
    </row>
    <row r="8240" spans="1:5">
      <c r="A8240">
        <v>8181</v>
      </c>
      <c r="B8240" s="85">
        <f>'Expenditures 16-24'!E317</f>
        <v>0</v>
      </c>
      <c r="D8240" s="2" t="str">
        <f t="shared" si="134"/>
        <v>Error?</v>
      </c>
      <c r="E8240" s="4" t="s">
        <v>1533</v>
      </c>
    </row>
    <row r="8241" spans="1:5">
      <c r="A8241">
        <v>8182</v>
      </c>
      <c r="B8241" s="85">
        <f>'Expenditures 16-24'!E318</f>
        <v>0</v>
      </c>
      <c r="D8241" s="2" t="str">
        <f t="shared" si="134"/>
        <v>Error?</v>
      </c>
      <c r="E8241" s="4" t="s">
        <v>1533</v>
      </c>
    </row>
    <row r="8242" spans="1:5">
      <c r="A8242">
        <v>8183</v>
      </c>
      <c r="B8242" s="85">
        <f>'Expenditures 16-24'!E319</f>
        <v>0</v>
      </c>
      <c r="D8242" s="2" t="str">
        <f t="shared" si="134"/>
        <v>Error?</v>
      </c>
      <c r="E8242" s="4" t="s">
        <v>1533</v>
      </c>
    </row>
    <row r="8243" spans="1:5">
      <c r="A8243">
        <v>8184</v>
      </c>
      <c r="B8243" s="85">
        <f>'Expenditures 16-24'!E320</f>
        <v>0</v>
      </c>
      <c r="D8243" s="2" t="str">
        <f t="shared" si="134"/>
        <v>Error?</v>
      </c>
      <c r="E8243" s="4" t="s">
        <v>1533</v>
      </c>
    </row>
    <row r="8244" spans="1:5">
      <c r="A8244">
        <v>8185</v>
      </c>
      <c r="B8244" s="85">
        <f>'Expenditures 16-24'!E321</f>
        <v>0</v>
      </c>
      <c r="D8244" s="2" t="str">
        <f t="shared" si="134"/>
        <v>Error?</v>
      </c>
      <c r="E8244" s="4" t="s">
        <v>1533</v>
      </c>
    </row>
    <row r="8245" spans="1:5">
      <c r="A8245">
        <v>8186</v>
      </c>
      <c r="B8245" s="85">
        <f>'Expenditures 16-24'!E322</f>
        <v>0</v>
      </c>
      <c r="D8245" s="2" t="str">
        <f t="shared" si="134"/>
        <v>Error?</v>
      </c>
      <c r="E8245" s="4" t="s">
        <v>1533</v>
      </c>
    </row>
    <row r="8246" spans="1:5">
      <c r="A8246">
        <v>8187</v>
      </c>
      <c r="B8246" s="85">
        <f>'Expenditures 16-24'!E323</f>
        <v>0</v>
      </c>
      <c r="D8246" s="2" t="str">
        <f t="shared" si="134"/>
        <v>Error?</v>
      </c>
      <c r="E8246" s="4" t="s">
        <v>1533</v>
      </c>
    </row>
    <row r="8247" spans="1:5">
      <c r="A8247">
        <v>8188</v>
      </c>
      <c r="B8247" s="85">
        <f>'Expenditures 16-24'!E324</f>
        <v>0</v>
      </c>
      <c r="D8247" s="2" t="str">
        <f t="shared" si="134"/>
        <v>Error?</v>
      </c>
      <c r="E8247" s="4" t="s">
        <v>1533</v>
      </c>
    </row>
    <row r="8248" spans="1:5">
      <c r="A8248">
        <v>8189</v>
      </c>
      <c r="B8248" s="85">
        <f>'Expenditures 16-24'!E325</f>
        <v>0</v>
      </c>
      <c r="D8248" s="2" t="str">
        <f t="shared" si="134"/>
        <v>Error?</v>
      </c>
      <c r="E8248" s="4" t="s">
        <v>1533</v>
      </c>
    </row>
    <row r="8249" spans="1:5">
      <c r="A8249">
        <v>8190</v>
      </c>
      <c r="B8249" s="85">
        <f>'Expenditures 16-24'!E326</f>
        <v>0</v>
      </c>
      <c r="D8249" s="2" t="str">
        <f t="shared" si="134"/>
        <v>Error?</v>
      </c>
      <c r="E8249" s="4" t="s">
        <v>1533</v>
      </c>
    </row>
    <row r="8250" spans="1:5">
      <c r="A8250">
        <v>8191</v>
      </c>
      <c r="B8250" s="85">
        <f>'Expenditures 16-24'!E327</f>
        <v>0</v>
      </c>
      <c r="D8250" s="2" t="str">
        <f t="shared" si="134"/>
        <v>Error?</v>
      </c>
      <c r="E8250" s="4" t="s">
        <v>1533</v>
      </c>
    </row>
    <row r="8251" spans="1:5">
      <c r="A8251">
        <v>8192</v>
      </c>
      <c r="B8251" s="85">
        <f>'Expenditures 16-24'!E328</f>
        <v>0</v>
      </c>
      <c r="D8251" s="2" t="str">
        <f t="shared" si="134"/>
        <v>Error?</v>
      </c>
      <c r="E8251" s="4" t="s">
        <v>1533</v>
      </c>
    </row>
    <row r="8252" spans="1:5">
      <c r="A8252">
        <v>8193</v>
      </c>
      <c r="B8252" s="85">
        <f>'Expenditures 16-24'!E329</f>
        <v>0</v>
      </c>
      <c r="D8252" s="2" t="str">
        <f t="shared" si="134"/>
        <v>Error?</v>
      </c>
      <c r="E8252" s="4" t="s">
        <v>1533</v>
      </c>
    </row>
    <row r="8253" spans="1:5">
      <c r="A8253">
        <v>8194</v>
      </c>
      <c r="B8253" s="85">
        <f>'Expenditures 16-24'!E330</f>
        <v>0</v>
      </c>
      <c r="D8253" s="2" t="str">
        <f t="shared" ref="D8253:D8316" si="135">IF(ISBLANK(B8253),"OK",IF(A8253-B8253=0,"OK","Error?"))</f>
        <v>Error?</v>
      </c>
      <c r="E8253" s="4" t="s">
        <v>1533</v>
      </c>
    </row>
    <row r="8254" spans="1:5">
      <c r="A8254">
        <v>8195</v>
      </c>
      <c r="B8254" s="85">
        <f>'Expenditures 16-24'!E344</f>
        <v>0</v>
      </c>
      <c r="D8254" s="2" t="str">
        <f t="shared" si="135"/>
        <v>Error?</v>
      </c>
      <c r="E8254" s="4" t="s">
        <v>1533</v>
      </c>
    </row>
    <row r="8255" spans="1:5">
      <c r="A8255">
        <v>8196</v>
      </c>
      <c r="B8255" s="85">
        <f>'Expenditures 16-24'!E347</f>
        <v>0</v>
      </c>
      <c r="D8255" s="2" t="str">
        <f t="shared" si="135"/>
        <v>Error?</v>
      </c>
      <c r="E8255" s="4" t="s">
        <v>1533</v>
      </c>
    </row>
    <row r="8256" spans="1:5">
      <c r="A8256">
        <v>8197</v>
      </c>
      <c r="B8256" s="85">
        <f>'Expenditures 16-24'!E348</f>
        <v>0</v>
      </c>
      <c r="D8256" s="2" t="str">
        <f t="shared" si="135"/>
        <v>Error?</v>
      </c>
      <c r="E8256" s="4" t="s">
        <v>1533</v>
      </c>
    </row>
    <row r="8257" spans="1:5">
      <c r="A8257">
        <v>8198</v>
      </c>
      <c r="B8257" s="85">
        <f>'Expenditures 16-24'!E349</f>
        <v>0</v>
      </c>
      <c r="D8257" s="2" t="str">
        <f t="shared" si="135"/>
        <v>Error?</v>
      </c>
      <c r="E8257" s="4" t="s">
        <v>1533</v>
      </c>
    </row>
    <row r="8258" spans="1:5">
      <c r="A8258">
        <v>8199</v>
      </c>
      <c r="B8258" s="85">
        <f>'Expenditures 16-24'!E350</f>
        <v>0</v>
      </c>
      <c r="D8258" s="2" t="str">
        <f t="shared" si="135"/>
        <v>Error?</v>
      </c>
      <c r="E8258" s="4" t="s">
        <v>1533</v>
      </c>
    </row>
    <row r="8259" spans="1:5">
      <c r="A8259">
        <v>8200</v>
      </c>
      <c r="B8259" s="85">
        <f>'Expenditures 16-24'!E351</f>
        <v>0</v>
      </c>
      <c r="D8259" s="2" t="str">
        <f t="shared" si="135"/>
        <v>Error?</v>
      </c>
      <c r="E8259" s="4" t="s">
        <v>1533</v>
      </c>
    </row>
    <row r="8260" spans="1:5">
      <c r="A8260">
        <v>8201</v>
      </c>
      <c r="B8260" s="85">
        <f>'Expenditures 16-24'!E352</f>
        <v>0</v>
      </c>
      <c r="D8260" s="2" t="str">
        <f t="shared" si="135"/>
        <v>Error?</v>
      </c>
      <c r="E8260" s="4" t="s">
        <v>1533</v>
      </c>
    </row>
    <row r="8261" spans="1:5">
      <c r="A8261">
        <v>8202</v>
      </c>
      <c r="B8261" s="85">
        <f>'Expenditures 16-24'!E353</f>
        <v>0</v>
      </c>
      <c r="D8261" s="2" t="str">
        <f t="shared" si="135"/>
        <v>Error?</v>
      </c>
      <c r="E8261" s="4" t="s">
        <v>1533</v>
      </c>
    </row>
    <row r="8262" spans="1:5">
      <c r="A8262">
        <v>8203</v>
      </c>
      <c r="B8262" s="85">
        <f>'Expenditures 16-24'!E355</f>
        <v>0</v>
      </c>
      <c r="D8262" s="2" t="str">
        <f t="shared" si="135"/>
        <v>Error?</v>
      </c>
      <c r="E8262" s="4" t="s">
        <v>1533</v>
      </c>
    </row>
    <row r="8263" spans="1:5">
      <c r="A8263">
        <v>8204</v>
      </c>
      <c r="B8263" s="85">
        <f>'Expenditures 16-24'!E356</f>
        <v>0</v>
      </c>
      <c r="D8263" s="2" t="str">
        <f t="shared" si="135"/>
        <v>Error?</v>
      </c>
      <c r="E8263" s="4" t="s">
        <v>1533</v>
      </c>
    </row>
    <row r="8264" spans="1:5">
      <c r="A8264">
        <v>8205</v>
      </c>
      <c r="B8264" s="85">
        <f>'Expenditures 16-24'!E357</f>
        <v>0</v>
      </c>
      <c r="D8264" s="2" t="str">
        <f t="shared" si="135"/>
        <v>Error?</v>
      </c>
      <c r="E8264" s="4" t="s">
        <v>1533</v>
      </c>
    </row>
    <row r="8265" spans="1:5">
      <c r="A8265">
        <v>8206</v>
      </c>
      <c r="B8265" s="85">
        <f>'Expenditures 16-24'!E358</f>
        <v>0</v>
      </c>
      <c r="D8265" s="2" t="str">
        <f t="shared" si="135"/>
        <v>Error?</v>
      </c>
      <c r="E8265" s="4" t="s">
        <v>1533</v>
      </c>
    </row>
    <row r="8266" spans="1:5">
      <c r="A8266">
        <v>8207</v>
      </c>
      <c r="B8266" s="85">
        <f>'Expenditures 16-24'!E360</f>
        <v>0</v>
      </c>
      <c r="D8266" s="2" t="str">
        <f t="shared" si="135"/>
        <v>Error?</v>
      </c>
      <c r="E8266" s="4" t="s">
        <v>1533</v>
      </c>
    </row>
    <row r="8267" spans="1:5">
      <c r="A8267">
        <v>8208</v>
      </c>
      <c r="B8267" s="85">
        <f>'Expenditures 16-24'!E361</f>
        <v>0</v>
      </c>
      <c r="D8267" s="2" t="str">
        <f t="shared" si="135"/>
        <v>Error?</v>
      </c>
      <c r="E8267" s="4" t="s">
        <v>1533</v>
      </c>
    </row>
    <row r="8268" spans="1:5">
      <c r="A8268">
        <v>8209</v>
      </c>
      <c r="B8268" s="85">
        <f>'Expenditures 16-24'!E362</f>
        <v>0</v>
      </c>
      <c r="D8268" s="2" t="str">
        <f t="shared" si="135"/>
        <v>Error?</v>
      </c>
      <c r="E8268" s="4" t="s">
        <v>1533</v>
      </c>
    </row>
    <row r="8269" spans="1:5">
      <c r="A8269" s="5">
        <v>8210</v>
      </c>
      <c r="D8269" s="2" t="str">
        <f t="shared" si="135"/>
        <v>OK</v>
      </c>
      <c r="E8269" s="4" t="s">
        <v>1533</v>
      </c>
    </row>
    <row r="8270" spans="1:5">
      <c r="A8270" s="5">
        <v>8211</v>
      </c>
      <c r="D8270" s="2" t="str">
        <f t="shared" si="135"/>
        <v>OK</v>
      </c>
      <c r="E8270" s="4" t="s">
        <v>1533</v>
      </c>
    </row>
    <row r="8271" spans="1:5">
      <c r="A8271">
        <v>8212</v>
      </c>
      <c r="B8271" s="85">
        <f>'Expenditures 16-24'!E367</f>
        <v>0</v>
      </c>
      <c r="D8271" s="2" t="str">
        <f t="shared" si="135"/>
        <v>Error?</v>
      </c>
      <c r="E8271" s="4" t="s">
        <v>1533</v>
      </c>
    </row>
    <row r="8272" spans="1:5">
      <c r="A8272">
        <v>8213</v>
      </c>
      <c r="B8272" s="85">
        <f>'Expenditures 16-24'!E368</f>
        <v>0</v>
      </c>
      <c r="D8272" s="2" t="str">
        <f t="shared" si="135"/>
        <v>Error?</v>
      </c>
      <c r="E8272" s="4" t="s">
        <v>1533</v>
      </c>
    </row>
    <row r="8273" spans="1:5">
      <c r="A8273">
        <v>8214</v>
      </c>
      <c r="B8273" s="85">
        <f>'Expenditures 16-24'!E369</f>
        <v>0</v>
      </c>
      <c r="D8273" s="2" t="str">
        <f t="shared" si="135"/>
        <v>Error?</v>
      </c>
      <c r="E8273" s="4" t="s">
        <v>1533</v>
      </c>
    </row>
    <row r="8274" spans="1:5">
      <c r="A8274">
        <v>8215</v>
      </c>
      <c r="B8274" s="85">
        <f>'Expenditures 16-24'!E371</f>
        <v>0</v>
      </c>
      <c r="D8274" s="2" t="str">
        <f t="shared" si="135"/>
        <v>Error?</v>
      </c>
      <c r="E8274" s="4" t="s">
        <v>1533</v>
      </c>
    </row>
    <row r="8275" spans="1:5">
      <c r="A8275">
        <v>8216</v>
      </c>
      <c r="B8275" s="85">
        <f>'Expenditures 16-24'!E372</f>
        <v>0</v>
      </c>
      <c r="D8275" s="2" t="str">
        <f t="shared" si="135"/>
        <v>Error?</v>
      </c>
      <c r="E8275" s="4" t="s">
        <v>1533</v>
      </c>
    </row>
    <row r="8276" spans="1:5">
      <c r="A8276">
        <v>8217</v>
      </c>
      <c r="B8276" s="85">
        <f>'Expenditures 16-24'!E374</f>
        <v>0</v>
      </c>
      <c r="D8276" s="2" t="str">
        <f t="shared" si="135"/>
        <v>Error?</v>
      </c>
      <c r="E8276" s="4" t="s">
        <v>1533</v>
      </c>
    </row>
    <row r="8277" spans="1:5">
      <c r="A8277">
        <v>8218</v>
      </c>
      <c r="B8277" s="85">
        <f>'Expenditures 16-24'!E375</f>
        <v>0</v>
      </c>
      <c r="D8277" s="2" t="str">
        <f t="shared" si="135"/>
        <v>Error?</v>
      </c>
      <c r="E8277" s="4" t="s">
        <v>1533</v>
      </c>
    </row>
    <row r="8278" spans="1:5">
      <c r="A8278">
        <v>8219</v>
      </c>
      <c r="B8278" s="85">
        <f>'Expenditures 16-24'!E376</f>
        <v>0</v>
      </c>
      <c r="D8278" s="2" t="str">
        <f t="shared" si="135"/>
        <v>Error?</v>
      </c>
      <c r="E8278" s="4" t="s">
        <v>1533</v>
      </c>
    </row>
    <row r="8279" spans="1:5">
      <c r="A8279">
        <v>8220</v>
      </c>
      <c r="B8279" s="85">
        <f>'Expenditures 16-24'!E377</f>
        <v>0</v>
      </c>
      <c r="D8279" s="2" t="str">
        <f t="shared" si="135"/>
        <v>Error?</v>
      </c>
      <c r="E8279" s="4" t="s">
        <v>1533</v>
      </c>
    </row>
    <row r="8280" spans="1:5">
      <c r="A8280">
        <v>8221</v>
      </c>
      <c r="B8280" s="85">
        <f>'Expenditures 16-24'!E378</f>
        <v>0</v>
      </c>
      <c r="D8280" s="2" t="str">
        <f t="shared" si="135"/>
        <v>Error?</v>
      </c>
      <c r="E8280" s="4" t="s">
        <v>1533</v>
      </c>
    </row>
    <row r="8281" spans="1:5">
      <c r="A8281">
        <v>8222</v>
      </c>
      <c r="B8281" s="85">
        <f>'Expenditures 16-24'!E380</f>
        <v>0</v>
      </c>
      <c r="D8281" s="2" t="str">
        <f t="shared" si="135"/>
        <v>Error?</v>
      </c>
      <c r="E8281" s="4" t="s">
        <v>1533</v>
      </c>
    </row>
    <row r="8282" spans="1:5">
      <c r="A8282">
        <v>8223</v>
      </c>
      <c r="B8282" s="85">
        <f>'Expenditures 16-24'!E381</f>
        <v>0</v>
      </c>
      <c r="D8282" s="2" t="str">
        <f t="shared" si="135"/>
        <v>Error?</v>
      </c>
      <c r="E8282" s="4" t="s">
        <v>1533</v>
      </c>
    </row>
    <row r="8283" spans="1:5">
      <c r="A8283">
        <v>8224</v>
      </c>
      <c r="B8283" s="85">
        <f>'Expenditures 16-24'!E382</f>
        <v>0</v>
      </c>
      <c r="D8283" s="2" t="str">
        <f t="shared" si="135"/>
        <v>Error?</v>
      </c>
      <c r="E8283" s="4" t="s">
        <v>1533</v>
      </c>
    </row>
    <row r="8284" spans="1:5">
      <c r="A8284">
        <v>8225</v>
      </c>
      <c r="B8284" s="85">
        <f>'Expenditures 16-24'!E383</f>
        <v>0</v>
      </c>
      <c r="D8284" s="2" t="str">
        <f t="shared" si="135"/>
        <v>Error?</v>
      </c>
      <c r="E8284" s="4" t="s">
        <v>1533</v>
      </c>
    </row>
    <row r="8285" spans="1:5">
      <c r="A8285">
        <v>8226</v>
      </c>
      <c r="B8285" s="85">
        <f>'Expenditures 16-24'!E384</f>
        <v>0</v>
      </c>
      <c r="D8285" s="2" t="str">
        <f t="shared" si="135"/>
        <v>Error?</v>
      </c>
      <c r="E8285" s="4" t="s">
        <v>1533</v>
      </c>
    </row>
    <row r="8286" spans="1:5">
      <c r="A8286">
        <v>8227</v>
      </c>
      <c r="B8286" s="85">
        <f>'Expenditures 16-24'!E385</f>
        <v>0</v>
      </c>
      <c r="D8286" s="2" t="str">
        <f t="shared" si="135"/>
        <v>Error?</v>
      </c>
      <c r="E8286" s="4" t="s">
        <v>1533</v>
      </c>
    </row>
    <row r="8287" spans="1:5">
      <c r="A8287">
        <v>8228</v>
      </c>
      <c r="B8287" s="85">
        <f>'Expenditures 16-24'!E386</f>
        <v>0</v>
      </c>
      <c r="D8287" s="2" t="str">
        <f t="shared" si="135"/>
        <v>Error?</v>
      </c>
      <c r="E8287" s="4" t="s">
        <v>1533</v>
      </c>
    </row>
    <row r="8288" spans="1:5">
      <c r="A8288">
        <v>8229</v>
      </c>
      <c r="B8288" s="85">
        <f>'Expenditures 16-24'!E387</f>
        <v>0</v>
      </c>
      <c r="D8288" s="2" t="str">
        <f t="shared" si="135"/>
        <v>Error?</v>
      </c>
      <c r="E8288" s="4" t="s">
        <v>1533</v>
      </c>
    </row>
    <row r="8289" spans="1:5">
      <c r="A8289">
        <v>8230</v>
      </c>
      <c r="B8289" s="85">
        <f>'Expenditures 16-24'!E388</f>
        <v>0</v>
      </c>
      <c r="D8289" s="2" t="str">
        <f t="shared" si="135"/>
        <v>Error?</v>
      </c>
      <c r="E8289" s="4" t="s">
        <v>1533</v>
      </c>
    </row>
    <row r="8290" spans="1:5">
      <c r="A8290">
        <v>8231</v>
      </c>
      <c r="B8290" s="85">
        <f>'Expenditures 16-24'!E393</f>
        <v>0</v>
      </c>
      <c r="D8290" s="2" t="str">
        <f t="shared" si="135"/>
        <v>Error?</v>
      </c>
      <c r="E8290" s="4" t="s">
        <v>1533</v>
      </c>
    </row>
    <row r="8291" spans="1:5">
      <c r="A8291">
        <v>8232</v>
      </c>
      <c r="B8291" s="85">
        <f>'Expenditures 16-24'!E394</f>
        <v>0</v>
      </c>
      <c r="D8291" s="2" t="str">
        <f t="shared" si="135"/>
        <v>Error?</v>
      </c>
      <c r="E8291" s="4" t="s">
        <v>1533</v>
      </c>
    </row>
    <row r="8292" spans="1:5">
      <c r="A8292">
        <v>8233</v>
      </c>
      <c r="B8292" s="85">
        <f>'Expenditures 16-24'!E395</f>
        <v>0</v>
      </c>
      <c r="D8292" s="2" t="str">
        <f t="shared" si="135"/>
        <v>Error?</v>
      </c>
      <c r="E8292" s="4" t="s">
        <v>1533</v>
      </c>
    </row>
    <row r="8293" spans="1:5">
      <c r="A8293">
        <v>8234</v>
      </c>
      <c r="B8293" s="85">
        <f>'Expenditures 16-24'!E396</f>
        <v>0</v>
      </c>
      <c r="D8293" s="2" t="str">
        <f t="shared" si="135"/>
        <v>Error?</v>
      </c>
      <c r="E8293" s="4" t="s">
        <v>1533</v>
      </c>
    </row>
    <row r="8294" spans="1:5">
      <c r="A8294">
        <v>8235</v>
      </c>
      <c r="B8294" s="85">
        <f>'Expenditures 16-24'!E397</f>
        <v>0</v>
      </c>
      <c r="D8294" s="2" t="str">
        <f t="shared" si="135"/>
        <v>Error?</v>
      </c>
      <c r="E8294" s="4" t="s">
        <v>1533</v>
      </c>
    </row>
    <row r="8295" spans="1:5">
      <c r="A8295">
        <v>8236</v>
      </c>
      <c r="B8295" s="85">
        <f>'Expenditures 16-24'!E412</f>
        <v>0</v>
      </c>
      <c r="D8295" s="2" t="str">
        <f t="shared" si="135"/>
        <v>Error?</v>
      </c>
      <c r="E8295" s="4" t="s">
        <v>1533</v>
      </c>
    </row>
    <row r="8296" spans="1:5">
      <c r="A8296">
        <v>8237</v>
      </c>
      <c r="B8296" s="85">
        <f>'Expenditures 16-24'!E413</f>
        <v>0</v>
      </c>
      <c r="D8296" s="2" t="str">
        <f t="shared" si="135"/>
        <v>Error?</v>
      </c>
      <c r="E8296" s="4" t="s">
        <v>1533</v>
      </c>
    </row>
    <row r="8297" spans="1:5">
      <c r="A8297">
        <v>8238</v>
      </c>
      <c r="B8297" s="85">
        <f>'Expenditures 16-24'!E414</f>
        <v>0</v>
      </c>
      <c r="D8297" s="2" t="str">
        <f t="shared" si="135"/>
        <v>Error?</v>
      </c>
      <c r="E8297" s="4" t="s">
        <v>1533</v>
      </c>
    </row>
    <row r="8298" spans="1:5">
      <c r="A8298">
        <v>8239</v>
      </c>
      <c r="B8298" s="85">
        <f>'Expenditures 16-24'!F316</f>
        <v>0</v>
      </c>
      <c r="D8298" s="2" t="str">
        <f t="shared" si="135"/>
        <v>Error?</v>
      </c>
      <c r="E8298" s="4" t="s">
        <v>1533</v>
      </c>
    </row>
    <row r="8299" spans="1:5">
      <c r="A8299">
        <v>8240</v>
      </c>
      <c r="B8299" s="85">
        <f>'Expenditures 16-24'!F318</f>
        <v>0</v>
      </c>
      <c r="D8299" s="2" t="str">
        <f t="shared" si="135"/>
        <v>Error?</v>
      </c>
      <c r="E8299" s="4" t="s">
        <v>1533</v>
      </c>
    </row>
    <row r="8300" spans="1:5">
      <c r="A8300">
        <v>8241</v>
      </c>
      <c r="B8300" s="85">
        <f>'Expenditures 16-24'!F319</f>
        <v>0</v>
      </c>
      <c r="D8300" s="2" t="str">
        <f t="shared" si="135"/>
        <v>Error?</v>
      </c>
      <c r="E8300" s="4" t="s">
        <v>1533</v>
      </c>
    </row>
    <row r="8301" spans="1:5">
      <c r="A8301">
        <v>8242</v>
      </c>
      <c r="B8301" s="85">
        <f>'Expenditures 16-24'!F320</f>
        <v>0</v>
      </c>
      <c r="D8301" s="2" t="str">
        <f t="shared" si="135"/>
        <v>Error?</v>
      </c>
      <c r="E8301" s="4" t="s">
        <v>1533</v>
      </c>
    </row>
    <row r="8302" spans="1:5">
      <c r="A8302">
        <v>8243</v>
      </c>
      <c r="B8302" s="85">
        <f>'Expenditures 16-24'!F321</f>
        <v>0</v>
      </c>
      <c r="D8302" s="2" t="str">
        <f t="shared" si="135"/>
        <v>Error?</v>
      </c>
      <c r="E8302" s="4" t="s">
        <v>1533</v>
      </c>
    </row>
    <row r="8303" spans="1:5">
      <c r="A8303">
        <v>8244</v>
      </c>
      <c r="B8303" s="85">
        <f>'Expenditures 16-24'!F322</f>
        <v>0</v>
      </c>
      <c r="D8303" s="2" t="str">
        <f t="shared" si="135"/>
        <v>Error?</v>
      </c>
      <c r="E8303" s="4" t="s">
        <v>1533</v>
      </c>
    </row>
    <row r="8304" spans="1:5">
      <c r="A8304">
        <v>8245</v>
      </c>
      <c r="B8304" s="85">
        <f>'Expenditures 16-24'!F323</f>
        <v>0</v>
      </c>
      <c r="D8304" s="2" t="str">
        <f t="shared" si="135"/>
        <v>Error?</v>
      </c>
      <c r="E8304" s="4" t="s">
        <v>1533</v>
      </c>
    </row>
    <row r="8305" spans="1:5">
      <c r="A8305">
        <v>8246</v>
      </c>
      <c r="B8305" s="85">
        <f>'Expenditures 16-24'!F324</f>
        <v>0</v>
      </c>
      <c r="D8305" s="2" t="str">
        <f t="shared" si="135"/>
        <v>Error?</v>
      </c>
      <c r="E8305" s="4" t="s">
        <v>1533</v>
      </c>
    </row>
    <row r="8306" spans="1:5">
      <c r="A8306">
        <v>8247</v>
      </c>
      <c r="B8306" s="85">
        <f>'Expenditures 16-24'!F325</f>
        <v>0</v>
      </c>
      <c r="D8306" s="2" t="str">
        <f t="shared" si="135"/>
        <v>Error?</v>
      </c>
      <c r="E8306" s="4" t="s">
        <v>1533</v>
      </c>
    </row>
    <row r="8307" spans="1:5">
      <c r="A8307">
        <v>8248</v>
      </c>
      <c r="B8307" s="85">
        <f>'Expenditures 16-24'!F326</f>
        <v>0</v>
      </c>
      <c r="D8307" s="2" t="str">
        <f t="shared" si="135"/>
        <v>Error?</v>
      </c>
      <c r="E8307" s="4" t="s">
        <v>1533</v>
      </c>
    </row>
    <row r="8308" spans="1:5">
      <c r="A8308">
        <v>8249</v>
      </c>
      <c r="B8308" s="85">
        <f>'Expenditures 16-24'!F327</f>
        <v>0</v>
      </c>
      <c r="D8308" s="2" t="str">
        <f t="shared" si="135"/>
        <v>Error?</v>
      </c>
      <c r="E8308" s="4" t="s">
        <v>1533</v>
      </c>
    </row>
    <row r="8309" spans="1:5">
      <c r="A8309">
        <v>8250</v>
      </c>
      <c r="B8309" s="85">
        <f>'Expenditures 16-24'!F328</f>
        <v>0</v>
      </c>
      <c r="D8309" s="2" t="str">
        <f t="shared" si="135"/>
        <v>Error?</v>
      </c>
      <c r="E8309" s="4" t="s">
        <v>1533</v>
      </c>
    </row>
    <row r="8310" spans="1:5">
      <c r="A8310">
        <v>8251</v>
      </c>
      <c r="B8310" s="85">
        <f>'Expenditures 16-24'!F329</f>
        <v>0</v>
      </c>
      <c r="D8310" s="2" t="str">
        <f t="shared" si="135"/>
        <v>Error?</v>
      </c>
      <c r="E8310" s="4" t="s">
        <v>1533</v>
      </c>
    </row>
    <row r="8311" spans="1:5">
      <c r="A8311">
        <v>8252</v>
      </c>
      <c r="B8311" s="85">
        <f>'Expenditures 16-24'!F330</f>
        <v>0</v>
      </c>
      <c r="D8311" s="2" t="str">
        <f t="shared" si="135"/>
        <v>Error?</v>
      </c>
      <c r="E8311" s="4" t="s">
        <v>1533</v>
      </c>
    </row>
    <row r="8312" spans="1:5">
      <c r="A8312">
        <v>8253</v>
      </c>
      <c r="B8312" s="85">
        <f>'Expenditures 16-24'!F344</f>
        <v>0</v>
      </c>
      <c r="D8312" s="2" t="str">
        <f t="shared" si="135"/>
        <v>Error?</v>
      </c>
      <c r="E8312" s="4" t="s">
        <v>1533</v>
      </c>
    </row>
    <row r="8313" spans="1:5">
      <c r="A8313">
        <v>8254</v>
      </c>
      <c r="B8313" s="85">
        <f>'Expenditures 16-24'!F347</f>
        <v>0</v>
      </c>
      <c r="D8313" s="2" t="str">
        <f t="shared" si="135"/>
        <v>Error?</v>
      </c>
      <c r="E8313" s="4" t="s">
        <v>1533</v>
      </c>
    </row>
    <row r="8314" spans="1:5">
      <c r="A8314">
        <v>8255</v>
      </c>
      <c r="B8314" s="85">
        <f>'Expenditures 16-24'!F348</f>
        <v>0</v>
      </c>
      <c r="D8314" s="2" t="str">
        <f t="shared" si="135"/>
        <v>Error?</v>
      </c>
      <c r="E8314" s="4" t="s">
        <v>1533</v>
      </c>
    </row>
    <row r="8315" spans="1:5">
      <c r="A8315">
        <v>8256</v>
      </c>
      <c r="B8315" s="85">
        <f>'Expenditures 16-24'!F349</f>
        <v>0</v>
      </c>
      <c r="D8315" s="2" t="str">
        <f t="shared" si="135"/>
        <v>Error?</v>
      </c>
      <c r="E8315" s="4" t="s">
        <v>1533</v>
      </c>
    </row>
    <row r="8316" spans="1:5">
      <c r="A8316">
        <v>8257</v>
      </c>
      <c r="B8316" s="85">
        <f>'Expenditures 16-24'!F350</f>
        <v>0</v>
      </c>
      <c r="D8316" s="2" t="str">
        <f t="shared" si="135"/>
        <v>Error?</v>
      </c>
      <c r="E8316" s="4" t="s">
        <v>1533</v>
      </c>
    </row>
    <row r="8317" spans="1:5">
      <c r="A8317">
        <v>8258</v>
      </c>
      <c r="B8317" s="85">
        <f>'Expenditures 16-24'!F351</f>
        <v>0</v>
      </c>
      <c r="D8317" s="2" t="str">
        <f t="shared" ref="D8317:D8380" si="136">IF(ISBLANK(B8317),"OK",IF(A8317-B8317=0,"OK","Error?"))</f>
        <v>Error?</v>
      </c>
      <c r="E8317" s="4" t="s">
        <v>1533</v>
      </c>
    </row>
    <row r="8318" spans="1:5">
      <c r="A8318">
        <v>8259</v>
      </c>
      <c r="B8318" s="85">
        <f>'Expenditures 16-24'!F352</f>
        <v>0</v>
      </c>
      <c r="D8318" s="2" t="str">
        <f t="shared" si="136"/>
        <v>Error?</v>
      </c>
      <c r="E8318" s="4" t="s">
        <v>1533</v>
      </c>
    </row>
    <row r="8319" spans="1:5">
      <c r="A8319">
        <v>8260</v>
      </c>
      <c r="B8319" s="85">
        <f>'Expenditures 16-24'!F353</f>
        <v>0</v>
      </c>
      <c r="D8319" s="2" t="str">
        <f t="shared" si="136"/>
        <v>Error?</v>
      </c>
      <c r="E8319" s="4" t="s">
        <v>1533</v>
      </c>
    </row>
    <row r="8320" spans="1:5">
      <c r="A8320">
        <v>8261</v>
      </c>
      <c r="B8320" s="85">
        <f>'Expenditures 16-24'!F355</f>
        <v>0</v>
      </c>
      <c r="D8320" s="2" t="str">
        <f t="shared" si="136"/>
        <v>Error?</v>
      </c>
      <c r="E8320" s="4" t="s">
        <v>1533</v>
      </c>
    </row>
    <row r="8321" spans="1:5">
      <c r="A8321">
        <v>8262</v>
      </c>
      <c r="B8321" s="85">
        <f>'Expenditures 16-24'!F356</f>
        <v>0</v>
      </c>
      <c r="D8321" s="2" t="str">
        <f t="shared" si="136"/>
        <v>Error?</v>
      </c>
      <c r="E8321" s="4" t="s">
        <v>1533</v>
      </c>
    </row>
    <row r="8322" spans="1:5">
      <c r="A8322">
        <v>8263</v>
      </c>
      <c r="B8322" s="85">
        <f>'Expenditures 16-24'!F357</f>
        <v>0</v>
      </c>
      <c r="D8322" s="2" t="str">
        <f t="shared" si="136"/>
        <v>Error?</v>
      </c>
      <c r="E8322" s="4" t="s">
        <v>1533</v>
      </c>
    </row>
    <row r="8323" spans="1:5">
      <c r="A8323">
        <v>8264</v>
      </c>
      <c r="B8323" s="85">
        <f>'Expenditures 16-24'!F358</f>
        <v>0</v>
      </c>
      <c r="D8323" s="2" t="str">
        <f t="shared" si="136"/>
        <v>Error?</v>
      </c>
      <c r="E8323" s="4" t="s">
        <v>1533</v>
      </c>
    </row>
    <row r="8324" spans="1:5">
      <c r="A8324">
        <v>8265</v>
      </c>
      <c r="B8324" s="85">
        <f>'Expenditures 16-24'!F360</f>
        <v>0</v>
      </c>
      <c r="D8324" s="2" t="str">
        <f t="shared" si="136"/>
        <v>Error?</v>
      </c>
      <c r="E8324" s="4" t="s">
        <v>1533</v>
      </c>
    </row>
    <row r="8325" spans="1:5">
      <c r="A8325">
        <v>8266</v>
      </c>
      <c r="B8325" s="85">
        <f>'Expenditures 16-24'!F361</f>
        <v>0</v>
      </c>
      <c r="D8325" s="2" t="str">
        <f t="shared" si="136"/>
        <v>Error?</v>
      </c>
      <c r="E8325" s="4" t="s">
        <v>1533</v>
      </c>
    </row>
    <row r="8326" spans="1:5">
      <c r="A8326">
        <v>8267</v>
      </c>
      <c r="B8326" s="85">
        <f>'Expenditures 16-24'!F362</f>
        <v>0</v>
      </c>
      <c r="D8326" s="2" t="str">
        <f t="shared" si="136"/>
        <v>Error?</v>
      </c>
      <c r="E8326" s="4" t="s">
        <v>1533</v>
      </c>
    </row>
    <row r="8327" spans="1:5">
      <c r="A8327" s="5">
        <v>8268</v>
      </c>
      <c r="D8327" s="2" t="str">
        <f t="shared" si="136"/>
        <v>OK</v>
      </c>
      <c r="E8327" s="4" t="s">
        <v>1533</v>
      </c>
    </row>
    <row r="8328" spans="1:5">
      <c r="A8328" s="5">
        <v>8269</v>
      </c>
      <c r="D8328" s="2" t="str">
        <f t="shared" si="136"/>
        <v>OK</v>
      </c>
      <c r="E8328" s="4" t="s">
        <v>1533</v>
      </c>
    </row>
    <row r="8329" spans="1:5">
      <c r="A8329">
        <v>8270</v>
      </c>
      <c r="B8329" s="85">
        <f>'Expenditures 16-24'!F367</f>
        <v>0</v>
      </c>
      <c r="D8329" s="2" t="str">
        <f t="shared" si="136"/>
        <v>Error?</v>
      </c>
      <c r="E8329" s="4" t="s">
        <v>1533</v>
      </c>
    </row>
    <row r="8330" spans="1:5">
      <c r="A8330">
        <v>8271</v>
      </c>
      <c r="B8330" s="85">
        <f>'Expenditures 16-24'!F368</f>
        <v>0</v>
      </c>
      <c r="D8330" s="2" t="str">
        <f t="shared" si="136"/>
        <v>Error?</v>
      </c>
      <c r="E8330" s="4" t="s">
        <v>1533</v>
      </c>
    </row>
    <row r="8331" spans="1:5">
      <c r="A8331">
        <v>8272</v>
      </c>
      <c r="B8331" s="85">
        <f>'Expenditures 16-24'!F371</f>
        <v>0</v>
      </c>
      <c r="D8331" s="2" t="str">
        <f t="shared" si="136"/>
        <v>Error?</v>
      </c>
      <c r="E8331" s="4" t="s">
        <v>1533</v>
      </c>
    </row>
    <row r="8332" spans="1:5">
      <c r="A8332">
        <v>8273</v>
      </c>
      <c r="B8332" s="85">
        <f>'Expenditures 16-24'!F372</f>
        <v>0</v>
      </c>
      <c r="D8332" s="2" t="str">
        <f t="shared" si="136"/>
        <v>Error?</v>
      </c>
      <c r="E8332" s="4" t="s">
        <v>1533</v>
      </c>
    </row>
    <row r="8333" spans="1:5">
      <c r="A8333">
        <v>8274</v>
      </c>
      <c r="B8333" s="85">
        <f>'Expenditures 16-24'!F374</f>
        <v>0</v>
      </c>
      <c r="D8333" s="2" t="str">
        <f t="shared" si="136"/>
        <v>Error?</v>
      </c>
      <c r="E8333" s="4" t="s">
        <v>1533</v>
      </c>
    </row>
    <row r="8334" spans="1:5">
      <c r="A8334">
        <v>8275</v>
      </c>
      <c r="B8334" s="85">
        <f>'Expenditures 16-24'!F375</f>
        <v>0</v>
      </c>
      <c r="D8334" s="2" t="str">
        <f t="shared" si="136"/>
        <v>Error?</v>
      </c>
      <c r="E8334" s="4" t="s">
        <v>1533</v>
      </c>
    </row>
    <row r="8335" spans="1:5">
      <c r="A8335">
        <v>8276</v>
      </c>
      <c r="B8335" s="85">
        <f>'Expenditures 16-24'!F376</f>
        <v>0</v>
      </c>
      <c r="D8335" s="2" t="str">
        <f t="shared" si="136"/>
        <v>Error?</v>
      </c>
      <c r="E8335" s="4" t="s">
        <v>1533</v>
      </c>
    </row>
    <row r="8336" spans="1:5">
      <c r="A8336">
        <v>8277</v>
      </c>
      <c r="B8336" s="85">
        <f>'Expenditures 16-24'!F377</f>
        <v>0</v>
      </c>
      <c r="D8336" s="2" t="str">
        <f t="shared" si="136"/>
        <v>Error?</v>
      </c>
      <c r="E8336" s="4" t="s">
        <v>1533</v>
      </c>
    </row>
    <row r="8337" spans="1:5">
      <c r="A8337">
        <v>8278</v>
      </c>
      <c r="B8337" s="85">
        <f>'Expenditures 16-24'!F378</f>
        <v>0</v>
      </c>
      <c r="D8337" s="2" t="str">
        <f t="shared" si="136"/>
        <v>Error?</v>
      </c>
      <c r="E8337" s="4" t="s">
        <v>1533</v>
      </c>
    </row>
    <row r="8338" spans="1:5">
      <c r="A8338">
        <v>8279</v>
      </c>
      <c r="B8338" s="85">
        <f>'Expenditures 16-24'!F380</f>
        <v>0</v>
      </c>
      <c r="D8338" s="2" t="str">
        <f t="shared" si="136"/>
        <v>Error?</v>
      </c>
      <c r="E8338" s="4" t="s">
        <v>1533</v>
      </c>
    </row>
    <row r="8339" spans="1:5">
      <c r="A8339">
        <v>8280</v>
      </c>
      <c r="B8339" s="85">
        <f>'Expenditures 16-24'!F381</f>
        <v>0</v>
      </c>
      <c r="D8339" s="2" t="str">
        <f t="shared" si="136"/>
        <v>Error?</v>
      </c>
      <c r="E8339" s="4" t="s">
        <v>1533</v>
      </c>
    </row>
    <row r="8340" spans="1:5">
      <c r="A8340">
        <v>8281</v>
      </c>
      <c r="B8340" s="85">
        <f>'Expenditures 16-24'!F382</f>
        <v>0</v>
      </c>
      <c r="D8340" s="2" t="str">
        <f t="shared" si="136"/>
        <v>Error?</v>
      </c>
      <c r="E8340" s="4" t="s">
        <v>1533</v>
      </c>
    </row>
    <row r="8341" spans="1:5">
      <c r="A8341">
        <v>8282</v>
      </c>
      <c r="B8341" s="85">
        <f>'Expenditures 16-24'!F383</f>
        <v>0</v>
      </c>
      <c r="D8341" s="2" t="str">
        <f t="shared" si="136"/>
        <v>Error?</v>
      </c>
      <c r="E8341" s="4" t="s">
        <v>1533</v>
      </c>
    </row>
    <row r="8342" spans="1:5">
      <c r="A8342">
        <v>8283</v>
      </c>
      <c r="B8342" s="85">
        <f>'Expenditures 16-24'!F384</f>
        <v>0</v>
      </c>
      <c r="D8342" s="2" t="str">
        <f t="shared" si="136"/>
        <v>Error?</v>
      </c>
      <c r="E8342" s="4" t="s">
        <v>1533</v>
      </c>
    </row>
    <row r="8343" spans="1:5">
      <c r="A8343">
        <v>8284</v>
      </c>
      <c r="B8343" s="85">
        <f>'Expenditures 16-24'!F385</f>
        <v>0</v>
      </c>
      <c r="D8343" s="2" t="str">
        <f t="shared" si="136"/>
        <v>Error?</v>
      </c>
      <c r="E8343" s="4" t="s">
        <v>1533</v>
      </c>
    </row>
    <row r="8344" spans="1:5">
      <c r="A8344">
        <v>8285</v>
      </c>
      <c r="B8344" s="85">
        <f>'Expenditures 16-24'!F386</f>
        <v>0</v>
      </c>
      <c r="D8344" s="2" t="str">
        <f t="shared" si="136"/>
        <v>Error?</v>
      </c>
      <c r="E8344" s="4" t="s">
        <v>1533</v>
      </c>
    </row>
    <row r="8345" spans="1:5">
      <c r="A8345">
        <v>8286</v>
      </c>
      <c r="B8345" s="85">
        <f>'Expenditures 16-24'!F387</f>
        <v>0</v>
      </c>
      <c r="D8345" s="2" t="str">
        <f t="shared" si="136"/>
        <v>Error?</v>
      </c>
      <c r="E8345" s="4" t="s">
        <v>1533</v>
      </c>
    </row>
    <row r="8346" spans="1:5">
      <c r="A8346">
        <v>8287</v>
      </c>
      <c r="B8346" s="85">
        <f>'Expenditures 16-24'!F388</f>
        <v>0</v>
      </c>
      <c r="D8346" s="2" t="str">
        <f t="shared" si="136"/>
        <v>Error?</v>
      </c>
      <c r="E8346" s="4" t="s">
        <v>1533</v>
      </c>
    </row>
    <row r="8347" spans="1:5">
      <c r="A8347">
        <v>8288</v>
      </c>
      <c r="B8347" s="85">
        <f>'Expenditures 16-24'!F369</f>
        <v>0</v>
      </c>
      <c r="D8347" s="2" t="str">
        <f t="shared" si="136"/>
        <v>Error?</v>
      </c>
      <c r="E8347" s="4" t="s">
        <v>1533</v>
      </c>
    </row>
    <row r="8348" spans="1:5">
      <c r="A8348">
        <v>8289</v>
      </c>
      <c r="B8348" s="85">
        <f>'Expenditures 16-24'!G316</f>
        <v>0</v>
      </c>
      <c r="D8348" s="2" t="str">
        <f t="shared" si="136"/>
        <v>Error?</v>
      </c>
      <c r="E8348" s="4" t="s">
        <v>1533</v>
      </c>
    </row>
    <row r="8349" spans="1:5">
      <c r="A8349">
        <v>8290</v>
      </c>
      <c r="B8349" s="85">
        <f>'Expenditures 16-24'!G318</f>
        <v>0</v>
      </c>
      <c r="D8349" s="2" t="str">
        <f t="shared" si="136"/>
        <v>Error?</v>
      </c>
      <c r="E8349" s="4" t="s">
        <v>1533</v>
      </c>
    </row>
    <row r="8350" spans="1:5">
      <c r="A8350">
        <v>8291</v>
      </c>
      <c r="B8350" s="85">
        <f>'Expenditures 16-24'!G319</f>
        <v>0</v>
      </c>
      <c r="D8350" s="2" t="str">
        <f t="shared" si="136"/>
        <v>Error?</v>
      </c>
      <c r="E8350" s="4" t="s">
        <v>1533</v>
      </c>
    </row>
    <row r="8351" spans="1:5">
      <c r="A8351">
        <v>8292</v>
      </c>
      <c r="B8351" s="85">
        <f>'Expenditures 16-24'!G320</f>
        <v>0</v>
      </c>
      <c r="D8351" s="2" t="str">
        <f t="shared" si="136"/>
        <v>Error?</v>
      </c>
      <c r="E8351" s="4" t="s">
        <v>1533</v>
      </c>
    </row>
    <row r="8352" spans="1:5">
      <c r="A8352">
        <v>8293</v>
      </c>
      <c r="B8352" s="85">
        <f>'Expenditures 16-24'!G321</f>
        <v>0</v>
      </c>
      <c r="D8352" s="2" t="str">
        <f t="shared" si="136"/>
        <v>Error?</v>
      </c>
      <c r="E8352" s="4" t="s">
        <v>1533</v>
      </c>
    </row>
    <row r="8353" spans="1:5">
      <c r="A8353">
        <v>8294</v>
      </c>
      <c r="B8353" s="85">
        <f>'Expenditures 16-24'!G322</f>
        <v>0</v>
      </c>
      <c r="D8353" s="2" t="str">
        <f t="shared" si="136"/>
        <v>Error?</v>
      </c>
      <c r="E8353" s="4" t="s">
        <v>1533</v>
      </c>
    </row>
    <row r="8354" spans="1:5">
      <c r="A8354">
        <v>8295</v>
      </c>
      <c r="B8354" s="85">
        <f>'Expenditures 16-24'!G323</f>
        <v>0</v>
      </c>
      <c r="D8354" s="2" t="str">
        <f t="shared" si="136"/>
        <v>Error?</v>
      </c>
      <c r="E8354" s="4" t="s">
        <v>1533</v>
      </c>
    </row>
    <row r="8355" spans="1:5">
      <c r="A8355">
        <v>8296</v>
      </c>
      <c r="B8355" s="85">
        <f>'Expenditures 16-24'!G324</f>
        <v>0</v>
      </c>
      <c r="D8355" s="2" t="str">
        <f t="shared" si="136"/>
        <v>Error?</v>
      </c>
      <c r="E8355" s="4" t="s">
        <v>1533</v>
      </c>
    </row>
    <row r="8356" spans="1:5">
      <c r="A8356">
        <v>8297</v>
      </c>
      <c r="B8356" s="85">
        <f>'Expenditures 16-24'!G325</f>
        <v>0</v>
      </c>
      <c r="D8356" s="2" t="str">
        <f t="shared" si="136"/>
        <v>Error?</v>
      </c>
      <c r="E8356" s="4" t="s">
        <v>1533</v>
      </c>
    </row>
    <row r="8357" spans="1:5">
      <c r="A8357">
        <v>8298</v>
      </c>
      <c r="B8357" s="85">
        <f>'Expenditures 16-24'!G326</f>
        <v>0</v>
      </c>
      <c r="D8357" s="2" t="str">
        <f t="shared" si="136"/>
        <v>Error?</v>
      </c>
      <c r="E8357" s="4" t="s">
        <v>1533</v>
      </c>
    </row>
    <row r="8358" spans="1:5">
      <c r="A8358">
        <v>8299</v>
      </c>
      <c r="B8358" s="85">
        <f>'Expenditures 16-24'!G327</f>
        <v>0</v>
      </c>
      <c r="D8358" s="2" t="str">
        <f t="shared" si="136"/>
        <v>Error?</v>
      </c>
      <c r="E8358" s="4" t="s">
        <v>1533</v>
      </c>
    </row>
    <row r="8359" spans="1:5">
      <c r="A8359">
        <v>8300</v>
      </c>
      <c r="B8359" s="85">
        <f>'Expenditures 16-24'!G328</f>
        <v>0</v>
      </c>
      <c r="D8359" s="2" t="str">
        <f t="shared" si="136"/>
        <v>Error?</v>
      </c>
      <c r="E8359" s="4" t="s">
        <v>1533</v>
      </c>
    </row>
    <row r="8360" spans="1:5">
      <c r="A8360">
        <v>8301</v>
      </c>
      <c r="B8360" s="85">
        <f>'Expenditures 16-24'!G329</f>
        <v>0</v>
      </c>
      <c r="D8360" s="2" t="str">
        <f t="shared" si="136"/>
        <v>Error?</v>
      </c>
      <c r="E8360" s="4" t="s">
        <v>1533</v>
      </c>
    </row>
    <row r="8361" spans="1:5">
      <c r="A8361">
        <v>8302</v>
      </c>
      <c r="B8361" s="85">
        <f>'Expenditures 16-24'!G330</f>
        <v>0</v>
      </c>
      <c r="D8361" s="2" t="str">
        <f t="shared" si="136"/>
        <v>Error?</v>
      </c>
      <c r="E8361" s="4" t="s">
        <v>1533</v>
      </c>
    </row>
    <row r="8362" spans="1:5">
      <c r="A8362">
        <v>8303</v>
      </c>
      <c r="B8362" s="85">
        <f>'Expenditures 16-24'!G344</f>
        <v>0</v>
      </c>
      <c r="D8362" s="2" t="str">
        <f t="shared" si="136"/>
        <v>Error?</v>
      </c>
      <c r="E8362" s="4" t="s">
        <v>1533</v>
      </c>
    </row>
    <row r="8363" spans="1:5">
      <c r="A8363">
        <v>8304</v>
      </c>
      <c r="B8363" s="85">
        <f>'Expenditures 16-24'!G347</f>
        <v>0</v>
      </c>
      <c r="D8363" s="2" t="str">
        <f t="shared" si="136"/>
        <v>Error?</v>
      </c>
      <c r="E8363" s="4" t="s">
        <v>1533</v>
      </c>
    </row>
    <row r="8364" spans="1:5">
      <c r="A8364">
        <v>8305</v>
      </c>
      <c r="B8364" s="85">
        <f>'Expenditures 16-24'!G348</f>
        <v>0</v>
      </c>
      <c r="D8364" s="2" t="str">
        <f t="shared" si="136"/>
        <v>Error?</v>
      </c>
      <c r="E8364" s="4" t="s">
        <v>1533</v>
      </c>
    </row>
    <row r="8365" spans="1:5">
      <c r="A8365">
        <v>8306</v>
      </c>
      <c r="B8365" s="85">
        <f>'Expenditures 16-24'!G349</f>
        <v>0</v>
      </c>
      <c r="D8365" s="2" t="str">
        <f t="shared" si="136"/>
        <v>Error?</v>
      </c>
      <c r="E8365" s="4" t="s">
        <v>1533</v>
      </c>
    </row>
    <row r="8366" spans="1:5">
      <c r="A8366">
        <v>8307</v>
      </c>
      <c r="B8366" s="85">
        <f>'Expenditures 16-24'!G350</f>
        <v>0</v>
      </c>
      <c r="D8366" s="2" t="str">
        <f t="shared" si="136"/>
        <v>Error?</v>
      </c>
      <c r="E8366" s="4" t="s">
        <v>1533</v>
      </c>
    </row>
    <row r="8367" spans="1:5">
      <c r="A8367">
        <v>8308</v>
      </c>
      <c r="B8367" s="85">
        <f>'Expenditures 16-24'!G351</f>
        <v>0</v>
      </c>
      <c r="D8367" s="2" t="str">
        <f t="shared" si="136"/>
        <v>Error?</v>
      </c>
      <c r="E8367" s="4" t="s">
        <v>1533</v>
      </c>
    </row>
    <row r="8368" spans="1:5">
      <c r="A8368">
        <v>8309</v>
      </c>
      <c r="B8368" s="85">
        <f>'Expenditures 16-24'!G352</f>
        <v>0</v>
      </c>
      <c r="D8368" s="2" t="str">
        <f t="shared" si="136"/>
        <v>Error?</v>
      </c>
      <c r="E8368" s="4" t="s">
        <v>1533</v>
      </c>
    </row>
    <row r="8369" spans="1:5">
      <c r="A8369">
        <v>8310</v>
      </c>
      <c r="B8369" s="85">
        <f>'Expenditures 16-24'!G353</f>
        <v>0</v>
      </c>
      <c r="D8369" s="2" t="str">
        <f t="shared" si="136"/>
        <v>Error?</v>
      </c>
      <c r="E8369" s="4" t="s">
        <v>1533</v>
      </c>
    </row>
    <row r="8370" spans="1:5">
      <c r="A8370">
        <v>8311</v>
      </c>
      <c r="B8370" s="85">
        <f>'Expenditures 16-24'!G355</f>
        <v>0</v>
      </c>
      <c r="D8370" s="2" t="str">
        <f t="shared" si="136"/>
        <v>Error?</v>
      </c>
      <c r="E8370" s="4" t="s">
        <v>1533</v>
      </c>
    </row>
    <row r="8371" spans="1:5">
      <c r="A8371">
        <v>8312</v>
      </c>
      <c r="B8371" s="85">
        <f>'Expenditures 16-24'!G356</f>
        <v>0</v>
      </c>
      <c r="D8371" s="2" t="str">
        <f t="shared" si="136"/>
        <v>Error?</v>
      </c>
      <c r="E8371" s="4" t="s">
        <v>1533</v>
      </c>
    </row>
    <row r="8372" spans="1:5">
      <c r="A8372">
        <v>8313</v>
      </c>
      <c r="B8372" s="85">
        <f>'Expenditures 16-24'!G357</f>
        <v>0</v>
      </c>
      <c r="D8372" s="2" t="str">
        <f t="shared" si="136"/>
        <v>Error?</v>
      </c>
      <c r="E8372" s="4" t="s">
        <v>1533</v>
      </c>
    </row>
    <row r="8373" spans="1:5">
      <c r="A8373">
        <v>8314</v>
      </c>
      <c r="B8373" s="85">
        <f>'Expenditures 16-24'!G358</f>
        <v>0</v>
      </c>
      <c r="D8373" s="2" t="str">
        <f t="shared" si="136"/>
        <v>Error?</v>
      </c>
      <c r="E8373" s="4" t="s">
        <v>1533</v>
      </c>
    </row>
    <row r="8374" spans="1:5">
      <c r="A8374">
        <v>8315</v>
      </c>
      <c r="B8374" s="85">
        <f>'Expenditures 16-24'!G360</f>
        <v>0</v>
      </c>
      <c r="D8374" s="2" t="str">
        <f t="shared" si="136"/>
        <v>Error?</v>
      </c>
      <c r="E8374" s="4" t="s">
        <v>1533</v>
      </c>
    </row>
    <row r="8375" spans="1:5">
      <c r="A8375">
        <v>8316</v>
      </c>
      <c r="B8375" s="85">
        <f>'Expenditures 16-24'!G361</f>
        <v>0</v>
      </c>
      <c r="D8375" s="2" t="str">
        <f t="shared" si="136"/>
        <v>Error?</v>
      </c>
      <c r="E8375" s="4" t="s">
        <v>1533</v>
      </c>
    </row>
    <row r="8376" spans="1:5">
      <c r="A8376">
        <v>8317</v>
      </c>
      <c r="B8376" s="85">
        <f>'Expenditures 16-24'!G362</f>
        <v>0</v>
      </c>
      <c r="D8376" s="2" t="str">
        <f t="shared" si="136"/>
        <v>Error?</v>
      </c>
      <c r="E8376" s="4" t="s">
        <v>1533</v>
      </c>
    </row>
    <row r="8377" spans="1:5">
      <c r="A8377" s="5">
        <v>8318</v>
      </c>
      <c r="D8377" s="2" t="str">
        <f t="shared" si="136"/>
        <v>OK</v>
      </c>
      <c r="E8377" s="4" t="s">
        <v>1533</v>
      </c>
    </row>
    <row r="8378" spans="1:5">
      <c r="A8378" s="5">
        <v>8319</v>
      </c>
      <c r="D8378" s="2" t="str">
        <f t="shared" si="136"/>
        <v>OK</v>
      </c>
      <c r="E8378" s="4" t="s">
        <v>1533</v>
      </c>
    </row>
    <row r="8379" spans="1:5">
      <c r="A8379">
        <v>8320</v>
      </c>
      <c r="B8379" s="85">
        <f>'Expenditures 16-24'!G367</f>
        <v>0</v>
      </c>
      <c r="D8379" s="2" t="str">
        <f t="shared" si="136"/>
        <v>Error?</v>
      </c>
      <c r="E8379" s="4" t="s">
        <v>1533</v>
      </c>
    </row>
    <row r="8380" spans="1:5">
      <c r="A8380">
        <v>8321</v>
      </c>
      <c r="B8380" s="85">
        <f>'Expenditures 16-24'!G368</f>
        <v>0</v>
      </c>
      <c r="D8380" s="2" t="str">
        <f t="shared" si="136"/>
        <v>Error?</v>
      </c>
      <c r="E8380" s="4" t="s">
        <v>1533</v>
      </c>
    </row>
    <row r="8381" spans="1:5">
      <c r="A8381">
        <v>8322</v>
      </c>
      <c r="B8381" s="85">
        <f>'Expenditures 16-24'!G369</f>
        <v>0</v>
      </c>
      <c r="D8381" s="2" t="str">
        <f t="shared" ref="D8381:D8444" si="137">IF(ISBLANK(B8381),"OK",IF(A8381-B8381=0,"OK","Error?"))</f>
        <v>Error?</v>
      </c>
      <c r="E8381" s="4" t="s">
        <v>1533</v>
      </c>
    </row>
    <row r="8382" spans="1:5">
      <c r="A8382">
        <v>8323</v>
      </c>
      <c r="B8382" s="85">
        <f>'Expenditures 16-24'!G371</f>
        <v>0</v>
      </c>
      <c r="D8382" s="2" t="str">
        <f t="shared" si="137"/>
        <v>Error?</v>
      </c>
      <c r="E8382" s="4" t="s">
        <v>1533</v>
      </c>
    </row>
    <row r="8383" spans="1:5">
      <c r="A8383">
        <v>8324</v>
      </c>
      <c r="B8383" s="85">
        <f>'Expenditures 16-24'!G372</f>
        <v>0</v>
      </c>
      <c r="D8383" s="2" t="str">
        <f t="shared" si="137"/>
        <v>Error?</v>
      </c>
      <c r="E8383" s="4" t="s">
        <v>1533</v>
      </c>
    </row>
    <row r="8384" spans="1:5">
      <c r="A8384">
        <v>8325</v>
      </c>
      <c r="B8384" s="85">
        <f>'Expenditures 16-24'!G374</f>
        <v>0</v>
      </c>
      <c r="D8384" s="2" t="str">
        <f t="shared" si="137"/>
        <v>Error?</v>
      </c>
      <c r="E8384" s="4" t="s">
        <v>1533</v>
      </c>
    </row>
    <row r="8385" spans="1:5">
      <c r="A8385">
        <v>8326</v>
      </c>
      <c r="B8385" s="85">
        <f>'Expenditures 16-24'!G375</f>
        <v>0</v>
      </c>
      <c r="D8385" s="2" t="str">
        <f t="shared" si="137"/>
        <v>Error?</v>
      </c>
      <c r="E8385" s="4" t="s">
        <v>1533</v>
      </c>
    </row>
    <row r="8386" spans="1:5">
      <c r="A8386">
        <v>8327</v>
      </c>
      <c r="B8386" s="85">
        <f>'Expenditures 16-24'!G376</f>
        <v>0</v>
      </c>
      <c r="D8386" s="2" t="str">
        <f t="shared" si="137"/>
        <v>Error?</v>
      </c>
      <c r="E8386" s="4" t="s">
        <v>1533</v>
      </c>
    </row>
    <row r="8387" spans="1:5">
      <c r="A8387">
        <v>8328</v>
      </c>
      <c r="B8387" s="85">
        <f>'Expenditures 16-24'!G377</f>
        <v>0</v>
      </c>
      <c r="D8387" s="2" t="str">
        <f t="shared" si="137"/>
        <v>Error?</v>
      </c>
      <c r="E8387" s="4" t="s">
        <v>1533</v>
      </c>
    </row>
    <row r="8388" spans="1:5">
      <c r="A8388">
        <v>8329</v>
      </c>
      <c r="B8388" s="85">
        <f>'Expenditures 16-24'!G378</f>
        <v>0</v>
      </c>
      <c r="D8388" s="2" t="str">
        <f t="shared" si="137"/>
        <v>Error?</v>
      </c>
      <c r="E8388" s="4" t="s">
        <v>1533</v>
      </c>
    </row>
    <row r="8389" spans="1:5">
      <c r="A8389">
        <v>8330</v>
      </c>
      <c r="B8389" s="85">
        <f>'Expenditures 16-24'!G380</f>
        <v>0</v>
      </c>
      <c r="D8389" s="2" t="str">
        <f t="shared" si="137"/>
        <v>Error?</v>
      </c>
      <c r="E8389" s="4" t="s">
        <v>1533</v>
      </c>
    </row>
    <row r="8390" spans="1:5">
      <c r="A8390">
        <v>8331</v>
      </c>
      <c r="B8390" s="85">
        <f>'Expenditures 16-24'!G381</f>
        <v>0</v>
      </c>
      <c r="D8390" s="2" t="str">
        <f t="shared" si="137"/>
        <v>Error?</v>
      </c>
      <c r="E8390" s="4" t="s">
        <v>1533</v>
      </c>
    </row>
    <row r="8391" spans="1:5">
      <c r="A8391">
        <v>8332</v>
      </c>
      <c r="B8391" s="85">
        <f>'Expenditures 16-24'!G382</f>
        <v>0</v>
      </c>
      <c r="D8391" s="2" t="str">
        <f t="shared" si="137"/>
        <v>Error?</v>
      </c>
      <c r="E8391" s="4" t="s">
        <v>1533</v>
      </c>
    </row>
    <row r="8392" spans="1:5">
      <c r="A8392">
        <v>8333</v>
      </c>
      <c r="B8392" s="85">
        <f>'Expenditures 16-24'!G383</f>
        <v>0</v>
      </c>
      <c r="D8392" s="2" t="str">
        <f t="shared" si="137"/>
        <v>Error?</v>
      </c>
      <c r="E8392" s="4" t="s">
        <v>1533</v>
      </c>
    </row>
    <row r="8393" spans="1:5">
      <c r="A8393">
        <v>8334</v>
      </c>
      <c r="B8393" s="85">
        <f>'Expenditures 16-24'!G384</f>
        <v>0</v>
      </c>
      <c r="D8393" s="2" t="str">
        <f t="shared" si="137"/>
        <v>Error?</v>
      </c>
      <c r="E8393" s="4" t="s">
        <v>1533</v>
      </c>
    </row>
    <row r="8394" spans="1:5">
      <c r="A8394">
        <v>8335</v>
      </c>
      <c r="B8394" s="85">
        <f>'Expenditures 16-24'!G385</f>
        <v>0</v>
      </c>
      <c r="D8394" s="2" t="str">
        <f t="shared" si="137"/>
        <v>Error?</v>
      </c>
      <c r="E8394" s="4" t="s">
        <v>1533</v>
      </c>
    </row>
    <row r="8395" spans="1:5">
      <c r="A8395">
        <v>8336</v>
      </c>
      <c r="B8395" s="85">
        <f>'Expenditures 16-24'!G386</f>
        <v>0</v>
      </c>
      <c r="D8395" s="2" t="str">
        <f t="shared" si="137"/>
        <v>Error?</v>
      </c>
      <c r="E8395" s="4" t="s">
        <v>1533</v>
      </c>
    </row>
    <row r="8396" spans="1:5">
      <c r="A8396">
        <v>8337</v>
      </c>
      <c r="B8396" s="85">
        <f>'Expenditures 16-24'!G387</f>
        <v>0</v>
      </c>
      <c r="D8396" s="2" t="str">
        <f t="shared" si="137"/>
        <v>Error?</v>
      </c>
      <c r="E8396" s="4" t="s">
        <v>1533</v>
      </c>
    </row>
    <row r="8397" spans="1:5">
      <c r="A8397">
        <v>8338</v>
      </c>
      <c r="B8397" s="85">
        <f>'Expenditures 16-24'!G388</f>
        <v>0</v>
      </c>
      <c r="D8397" s="2" t="str">
        <f t="shared" si="137"/>
        <v>Error?</v>
      </c>
      <c r="E8397" s="4" t="s">
        <v>1533</v>
      </c>
    </row>
    <row r="8398" spans="1:5" ht="15">
      <c r="A8398">
        <v>8339</v>
      </c>
      <c r="B8398" s="1028">
        <f>'Expenditures 16-24'!H316</f>
        <v>0</v>
      </c>
      <c r="D8398" s="2" t="str">
        <f t="shared" si="137"/>
        <v>Error?</v>
      </c>
      <c r="E8398" s="4" t="s">
        <v>1533</v>
      </c>
    </row>
    <row r="8399" spans="1:5" ht="15">
      <c r="A8399">
        <v>8340</v>
      </c>
      <c r="B8399" s="1028">
        <f>'Expenditures 16-24'!H318</f>
        <v>0</v>
      </c>
      <c r="D8399" s="2" t="str">
        <f t="shared" si="137"/>
        <v>Error?</v>
      </c>
      <c r="E8399" s="4" t="s">
        <v>1533</v>
      </c>
    </row>
    <row r="8400" spans="1:5" ht="15">
      <c r="A8400">
        <v>8341</v>
      </c>
      <c r="B8400" s="1028">
        <f>'Expenditures 16-24'!H319</f>
        <v>0</v>
      </c>
      <c r="D8400" s="2" t="str">
        <f t="shared" si="137"/>
        <v>Error?</v>
      </c>
      <c r="E8400" s="4" t="s">
        <v>1533</v>
      </c>
    </row>
    <row r="8401" spans="1:5" ht="15">
      <c r="A8401">
        <v>8342</v>
      </c>
      <c r="B8401" s="1028">
        <f>'Expenditures 16-24'!H320</f>
        <v>0</v>
      </c>
      <c r="D8401" s="2" t="str">
        <f t="shared" si="137"/>
        <v>Error?</v>
      </c>
      <c r="E8401" s="4" t="s">
        <v>1533</v>
      </c>
    </row>
    <row r="8402" spans="1:5" ht="15">
      <c r="A8402">
        <v>8343</v>
      </c>
      <c r="B8402" s="1028">
        <f>'Expenditures 16-24'!H321</f>
        <v>0</v>
      </c>
      <c r="D8402" s="2" t="str">
        <f t="shared" si="137"/>
        <v>Error?</v>
      </c>
      <c r="E8402" s="4" t="s">
        <v>1533</v>
      </c>
    </row>
    <row r="8403" spans="1:5">
      <c r="A8403">
        <v>8344</v>
      </c>
      <c r="B8403" s="85">
        <f>'Expenditures 16-24'!H322</f>
        <v>0</v>
      </c>
      <c r="D8403" s="2" t="str">
        <f t="shared" si="137"/>
        <v>Error?</v>
      </c>
      <c r="E8403" s="4" t="s">
        <v>1533</v>
      </c>
    </row>
    <row r="8404" spans="1:5">
      <c r="A8404">
        <v>8345</v>
      </c>
      <c r="B8404" s="85">
        <f>'Expenditures 16-24'!H323</f>
        <v>0</v>
      </c>
      <c r="D8404" s="2" t="str">
        <f t="shared" si="137"/>
        <v>Error?</v>
      </c>
      <c r="E8404" s="4" t="s">
        <v>1533</v>
      </c>
    </row>
    <row r="8405" spans="1:5">
      <c r="A8405">
        <v>8346</v>
      </c>
      <c r="B8405" s="85">
        <f>'Expenditures 16-24'!H324</f>
        <v>0</v>
      </c>
      <c r="D8405" s="2" t="str">
        <f t="shared" si="137"/>
        <v>Error?</v>
      </c>
      <c r="E8405" s="4" t="s">
        <v>1533</v>
      </c>
    </row>
    <row r="8406" spans="1:5">
      <c r="A8406">
        <v>8347</v>
      </c>
      <c r="B8406" s="85">
        <f>'Expenditures 16-24'!H325</f>
        <v>0</v>
      </c>
      <c r="D8406" s="2" t="str">
        <f t="shared" si="137"/>
        <v>Error?</v>
      </c>
      <c r="E8406" s="4" t="s">
        <v>1533</v>
      </c>
    </row>
    <row r="8407" spans="1:5">
      <c r="A8407">
        <v>8348</v>
      </c>
      <c r="B8407" s="85">
        <f>'Expenditures 16-24'!H326</f>
        <v>0</v>
      </c>
      <c r="D8407" s="2" t="str">
        <f t="shared" si="137"/>
        <v>Error?</v>
      </c>
      <c r="E8407" s="4" t="s">
        <v>1533</v>
      </c>
    </row>
    <row r="8408" spans="1:5">
      <c r="A8408">
        <v>8349</v>
      </c>
      <c r="B8408" s="85">
        <f>'Expenditures 16-24'!H327</f>
        <v>0</v>
      </c>
      <c r="D8408" s="2" t="str">
        <f t="shared" si="137"/>
        <v>Error?</v>
      </c>
      <c r="E8408" s="4" t="s">
        <v>1533</v>
      </c>
    </row>
    <row r="8409" spans="1:5">
      <c r="A8409">
        <v>8350</v>
      </c>
      <c r="B8409" s="85">
        <f>'Expenditures 16-24'!H328</f>
        <v>0</v>
      </c>
      <c r="D8409" s="2" t="str">
        <f t="shared" si="137"/>
        <v>Error?</v>
      </c>
      <c r="E8409" s="4" t="s">
        <v>1533</v>
      </c>
    </row>
    <row r="8410" spans="1:5">
      <c r="A8410">
        <v>8351</v>
      </c>
      <c r="B8410" s="85">
        <f>'Expenditures 16-24'!H329</f>
        <v>0</v>
      </c>
      <c r="D8410" s="2" t="str">
        <f t="shared" si="137"/>
        <v>Error?</v>
      </c>
      <c r="E8410" s="4" t="s">
        <v>1533</v>
      </c>
    </row>
    <row r="8411" spans="1:5">
      <c r="A8411">
        <v>8352</v>
      </c>
      <c r="B8411" s="85">
        <f>'Expenditures 16-24'!H330</f>
        <v>0</v>
      </c>
      <c r="D8411" s="2" t="str">
        <f t="shared" si="137"/>
        <v>Error?</v>
      </c>
      <c r="E8411" s="4" t="s">
        <v>1533</v>
      </c>
    </row>
    <row r="8412" spans="1:5">
      <c r="A8412">
        <v>8353</v>
      </c>
      <c r="B8412" s="85">
        <f>'Expenditures 16-24'!H331</f>
        <v>0</v>
      </c>
      <c r="D8412" s="2" t="str">
        <f t="shared" si="137"/>
        <v>Error?</v>
      </c>
      <c r="E8412" s="4" t="s">
        <v>1533</v>
      </c>
    </row>
    <row r="8413" spans="1:5">
      <c r="A8413">
        <v>8354</v>
      </c>
      <c r="B8413" s="85">
        <f>'Expenditures 16-24'!H332</f>
        <v>0</v>
      </c>
      <c r="D8413" s="2" t="str">
        <f t="shared" si="137"/>
        <v>Error?</v>
      </c>
      <c r="E8413" s="4" t="s">
        <v>1533</v>
      </c>
    </row>
    <row r="8414" spans="1:5">
      <c r="A8414">
        <v>8355</v>
      </c>
      <c r="B8414" s="85">
        <f>'Expenditures 16-24'!H333</f>
        <v>0</v>
      </c>
      <c r="D8414" s="2" t="str">
        <f t="shared" si="137"/>
        <v>Error?</v>
      </c>
      <c r="E8414" s="4" t="s">
        <v>1533</v>
      </c>
    </row>
    <row r="8415" spans="1:5">
      <c r="A8415">
        <v>8356</v>
      </c>
      <c r="B8415" s="85">
        <f>'Expenditures 16-24'!H334</f>
        <v>0</v>
      </c>
      <c r="D8415" s="2" t="str">
        <f t="shared" si="137"/>
        <v>Error?</v>
      </c>
      <c r="E8415" s="4" t="s">
        <v>1533</v>
      </c>
    </row>
    <row r="8416" spans="1:5">
      <c r="A8416">
        <v>8357</v>
      </c>
      <c r="B8416" s="85">
        <f>'Expenditures 16-24'!H335</f>
        <v>0</v>
      </c>
      <c r="D8416" s="2" t="str">
        <f t="shared" si="137"/>
        <v>Error?</v>
      </c>
      <c r="E8416" s="4" t="s">
        <v>1533</v>
      </c>
    </row>
    <row r="8417" spans="1:5">
      <c r="A8417">
        <v>8358</v>
      </c>
      <c r="B8417" s="85">
        <f>'Expenditures 16-24'!H336</f>
        <v>0</v>
      </c>
      <c r="D8417" s="2" t="str">
        <f t="shared" si="137"/>
        <v>Error?</v>
      </c>
      <c r="E8417" s="4" t="s">
        <v>1533</v>
      </c>
    </row>
    <row r="8418" spans="1:5">
      <c r="A8418">
        <v>8359</v>
      </c>
      <c r="B8418" s="85">
        <f>'Expenditures 16-24'!H337</f>
        <v>0</v>
      </c>
      <c r="D8418" s="2" t="str">
        <f t="shared" si="137"/>
        <v>Error?</v>
      </c>
      <c r="E8418" s="4" t="s">
        <v>1533</v>
      </c>
    </row>
    <row r="8419" spans="1:5">
      <c r="A8419">
        <v>8360</v>
      </c>
      <c r="B8419" s="85">
        <f>'Expenditures 16-24'!H338</f>
        <v>0</v>
      </c>
      <c r="D8419" s="2" t="str">
        <f t="shared" si="137"/>
        <v>Error?</v>
      </c>
      <c r="E8419" s="4" t="s">
        <v>1533</v>
      </c>
    </row>
    <row r="8420" spans="1:5">
      <c r="A8420">
        <v>8361</v>
      </c>
      <c r="B8420" s="85">
        <f>'Expenditures 16-24'!H339</f>
        <v>0</v>
      </c>
      <c r="D8420" s="2" t="str">
        <f t="shared" si="137"/>
        <v>Error?</v>
      </c>
      <c r="E8420" s="4" t="s">
        <v>1533</v>
      </c>
    </row>
    <row r="8421" spans="1:5">
      <c r="A8421">
        <v>8362</v>
      </c>
      <c r="B8421" s="85">
        <f>'Expenditures 16-24'!H340</f>
        <v>0</v>
      </c>
      <c r="D8421" s="2" t="str">
        <f t="shared" si="137"/>
        <v>Error?</v>
      </c>
      <c r="E8421" s="4" t="s">
        <v>1533</v>
      </c>
    </row>
    <row r="8422" spans="1:5">
      <c r="A8422">
        <v>8363</v>
      </c>
      <c r="B8422" s="85">
        <f>'Expenditures 16-24'!H341</f>
        <v>0</v>
      </c>
      <c r="D8422" s="2" t="str">
        <f t="shared" si="137"/>
        <v>Error?</v>
      </c>
      <c r="E8422" s="4" t="s">
        <v>1533</v>
      </c>
    </row>
    <row r="8423" spans="1:5">
      <c r="A8423">
        <v>8364</v>
      </c>
      <c r="B8423" s="85">
        <f>'Expenditures 16-24'!H342</f>
        <v>0</v>
      </c>
      <c r="D8423" s="2" t="str">
        <f t="shared" si="137"/>
        <v>Error?</v>
      </c>
      <c r="E8423" s="4" t="s">
        <v>1533</v>
      </c>
    </row>
    <row r="8424" spans="1:5">
      <c r="A8424">
        <v>8365</v>
      </c>
      <c r="B8424" s="85">
        <f>'Expenditures 16-24'!H343</f>
        <v>0</v>
      </c>
      <c r="D8424" s="2" t="str">
        <f t="shared" si="137"/>
        <v>Error?</v>
      </c>
      <c r="E8424" s="4" t="s">
        <v>1533</v>
      </c>
    </row>
    <row r="8425" spans="1:5">
      <c r="A8425">
        <v>8366</v>
      </c>
      <c r="B8425" s="85">
        <f>'Expenditures 16-24'!H344</f>
        <v>0</v>
      </c>
      <c r="D8425" s="2" t="str">
        <f t="shared" si="137"/>
        <v>Error?</v>
      </c>
      <c r="E8425" s="4" t="s">
        <v>1533</v>
      </c>
    </row>
    <row r="8426" spans="1:5">
      <c r="A8426">
        <v>8367</v>
      </c>
      <c r="B8426" s="85">
        <f>'Expenditures 16-24'!H347</f>
        <v>0</v>
      </c>
      <c r="D8426" s="2" t="str">
        <f t="shared" si="137"/>
        <v>Error?</v>
      </c>
      <c r="E8426" s="4" t="s">
        <v>1533</v>
      </c>
    </row>
    <row r="8427" spans="1:5">
      <c r="A8427">
        <v>8368</v>
      </c>
      <c r="B8427" s="85">
        <f>'Expenditures 16-24'!H348</f>
        <v>0</v>
      </c>
      <c r="D8427" s="2" t="str">
        <f t="shared" si="137"/>
        <v>Error?</v>
      </c>
      <c r="E8427" s="4" t="s">
        <v>1533</v>
      </c>
    </row>
    <row r="8428" spans="1:5">
      <c r="A8428">
        <v>8369</v>
      </c>
      <c r="B8428" s="85">
        <f>'Expenditures 16-24'!H349</f>
        <v>0</v>
      </c>
      <c r="D8428" s="2" t="str">
        <f t="shared" si="137"/>
        <v>Error?</v>
      </c>
      <c r="E8428" s="4" t="s">
        <v>1533</v>
      </c>
    </row>
    <row r="8429" spans="1:5">
      <c r="A8429">
        <v>8370</v>
      </c>
      <c r="B8429" s="85">
        <f>'Expenditures 16-24'!H350</f>
        <v>0</v>
      </c>
      <c r="D8429" s="2" t="str">
        <f t="shared" si="137"/>
        <v>Error?</v>
      </c>
      <c r="E8429" s="4" t="s">
        <v>1533</v>
      </c>
    </row>
    <row r="8430" spans="1:5">
      <c r="A8430">
        <v>8371</v>
      </c>
      <c r="B8430" s="85">
        <f>'Expenditures 16-24'!H351</f>
        <v>0</v>
      </c>
      <c r="D8430" s="2" t="str">
        <f t="shared" si="137"/>
        <v>Error?</v>
      </c>
      <c r="E8430" s="4" t="s">
        <v>1533</v>
      </c>
    </row>
    <row r="8431" spans="1:5">
      <c r="A8431">
        <v>8372</v>
      </c>
      <c r="B8431" s="85">
        <f>'Expenditures 16-24'!H352</f>
        <v>0</v>
      </c>
      <c r="D8431" s="2" t="str">
        <f t="shared" si="137"/>
        <v>Error?</v>
      </c>
      <c r="E8431" s="4" t="s">
        <v>1533</v>
      </c>
    </row>
    <row r="8432" spans="1:5">
      <c r="A8432">
        <v>8373</v>
      </c>
      <c r="B8432" s="85">
        <f>'Expenditures 16-24'!H353</f>
        <v>0</v>
      </c>
      <c r="D8432" s="2" t="str">
        <f t="shared" si="137"/>
        <v>Error?</v>
      </c>
      <c r="E8432" s="4" t="s">
        <v>1533</v>
      </c>
    </row>
    <row r="8433" spans="1:5">
      <c r="A8433">
        <v>8374</v>
      </c>
      <c r="B8433" s="85">
        <f>'Expenditures 16-24'!H355</f>
        <v>0</v>
      </c>
      <c r="D8433" s="2" t="str">
        <f t="shared" si="137"/>
        <v>Error?</v>
      </c>
      <c r="E8433" s="4" t="s">
        <v>1533</v>
      </c>
    </row>
    <row r="8434" spans="1:5">
      <c r="A8434">
        <v>8375</v>
      </c>
      <c r="B8434" s="85">
        <f>'Expenditures 16-24'!H356</f>
        <v>0</v>
      </c>
      <c r="D8434" s="2" t="str">
        <f t="shared" si="137"/>
        <v>Error?</v>
      </c>
      <c r="E8434" s="4" t="s">
        <v>1533</v>
      </c>
    </row>
    <row r="8435" spans="1:5">
      <c r="A8435">
        <v>8376</v>
      </c>
      <c r="B8435" s="85">
        <f>'Expenditures 16-24'!H357</f>
        <v>0</v>
      </c>
      <c r="D8435" s="2" t="str">
        <f t="shared" si="137"/>
        <v>Error?</v>
      </c>
      <c r="E8435" s="4" t="s">
        <v>1533</v>
      </c>
    </row>
    <row r="8436" spans="1:5">
      <c r="A8436">
        <v>8377</v>
      </c>
      <c r="B8436" s="85">
        <f>'Expenditures 16-24'!H358</f>
        <v>0</v>
      </c>
      <c r="D8436" s="2" t="str">
        <f t="shared" si="137"/>
        <v>Error?</v>
      </c>
      <c r="E8436" s="4" t="s">
        <v>1533</v>
      </c>
    </row>
    <row r="8437" spans="1:5">
      <c r="A8437">
        <v>8378</v>
      </c>
      <c r="B8437" s="85">
        <f>'Expenditures 16-24'!H360</f>
        <v>0</v>
      </c>
      <c r="D8437" s="2" t="str">
        <f t="shared" si="137"/>
        <v>Error?</v>
      </c>
      <c r="E8437" s="4" t="s">
        <v>1533</v>
      </c>
    </row>
    <row r="8438" spans="1:5">
      <c r="A8438">
        <v>8379</v>
      </c>
      <c r="B8438" s="85">
        <f>'Expenditures 16-24'!H361</f>
        <v>0</v>
      </c>
      <c r="D8438" s="2" t="str">
        <f t="shared" si="137"/>
        <v>Error?</v>
      </c>
      <c r="E8438" s="4" t="s">
        <v>1533</v>
      </c>
    </row>
    <row r="8439" spans="1:5">
      <c r="A8439">
        <v>8380</v>
      </c>
      <c r="B8439" s="85">
        <f>'Expenditures 16-24'!H362</f>
        <v>0</v>
      </c>
      <c r="D8439" s="2" t="str">
        <f t="shared" si="137"/>
        <v>Error?</v>
      </c>
      <c r="E8439" s="4" t="s">
        <v>1533</v>
      </c>
    </row>
    <row r="8440" spans="1:5">
      <c r="A8440" s="5">
        <v>8381</v>
      </c>
      <c r="D8440" s="2" t="str">
        <f t="shared" si="137"/>
        <v>OK</v>
      </c>
      <c r="E8440" s="4" t="s">
        <v>1533</v>
      </c>
    </row>
    <row r="8441" spans="1:5">
      <c r="A8441" s="5">
        <v>8382</v>
      </c>
      <c r="D8441" s="2" t="str">
        <f t="shared" si="137"/>
        <v>OK</v>
      </c>
      <c r="E8441" s="4" t="s">
        <v>1533</v>
      </c>
    </row>
    <row r="8442" spans="1:5">
      <c r="A8442">
        <v>8383</v>
      </c>
      <c r="B8442" s="85">
        <f>'Expenditures 16-24'!H367</f>
        <v>0</v>
      </c>
      <c r="D8442" s="2" t="str">
        <f t="shared" si="137"/>
        <v>Error?</v>
      </c>
      <c r="E8442" s="4" t="s">
        <v>1533</v>
      </c>
    </row>
    <row r="8443" spans="1:5">
      <c r="A8443">
        <v>8384</v>
      </c>
      <c r="B8443" s="85">
        <f>'Expenditures 16-24'!H368</f>
        <v>0</v>
      </c>
      <c r="D8443" s="2" t="str">
        <f t="shared" si="137"/>
        <v>Error?</v>
      </c>
      <c r="E8443" s="4" t="s">
        <v>1533</v>
      </c>
    </row>
    <row r="8444" spans="1:5">
      <c r="A8444">
        <v>8385</v>
      </c>
      <c r="B8444" s="85">
        <f>'Expenditures 16-24'!H369</f>
        <v>0</v>
      </c>
      <c r="D8444" s="2" t="str">
        <f t="shared" si="137"/>
        <v>Error?</v>
      </c>
      <c r="E8444" s="4" t="s">
        <v>1533</v>
      </c>
    </row>
    <row r="8445" spans="1:5">
      <c r="A8445">
        <v>8386</v>
      </c>
      <c r="B8445" s="85">
        <f>'Expenditures 16-24'!H371</f>
        <v>0</v>
      </c>
      <c r="D8445" s="2" t="str">
        <f t="shared" ref="D8445:D8508" si="138">IF(ISBLANK(B8445),"OK",IF(A8445-B8445=0,"OK","Error?"))</f>
        <v>Error?</v>
      </c>
      <c r="E8445" s="4" t="s">
        <v>1533</v>
      </c>
    </row>
    <row r="8446" spans="1:5">
      <c r="A8446">
        <v>8387</v>
      </c>
      <c r="B8446" s="85">
        <f>'Expenditures 16-24'!H372</f>
        <v>0</v>
      </c>
      <c r="D8446" s="2" t="str">
        <f t="shared" si="138"/>
        <v>Error?</v>
      </c>
      <c r="E8446" s="4" t="s">
        <v>1533</v>
      </c>
    </row>
    <row r="8447" spans="1:5">
      <c r="A8447">
        <v>8388</v>
      </c>
      <c r="B8447" s="85">
        <f>'Expenditures 16-24'!H374</f>
        <v>0</v>
      </c>
      <c r="D8447" s="2" t="str">
        <f t="shared" si="138"/>
        <v>Error?</v>
      </c>
      <c r="E8447" s="4" t="s">
        <v>1533</v>
      </c>
    </row>
    <row r="8448" spans="1:5">
      <c r="A8448">
        <v>8389</v>
      </c>
      <c r="B8448" s="85">
        <f>'Expenditures 16-24'!H375</f>
        <v>0</v>
      </c>
      <c r="D8448" s="2" t="str">
        <f t="shared" si="138"/>
        <v>Error?</v>
      </c>
      <c r="E8448" s="4" t="s">
        <v>1533</v>
      </c>
    </row>
    <row r="8449" spans="1:5">
      <c r="A8449">
        <v>8390</v>
      </c>
      <c r="B8449" s="85">
        <f>'Expenditures 16-24'!H376</f>
        <v>0</v>
      </c>
      <c r="D8449" s="2" t="str">
        <f t="shared" si="138"/>
        <v>Error?</v>
      </c>
      <c r="E8449" s="4" t="s">
        <v>1533</v>
      </c>
    </row>
    <row r="8450" spans="1:5">
      <c r="A8450">
        <v>8391</v>
      </c>
      <c r="B8450" s="85">
        <f>'Expenditures 16-24'!H377</f>
        <v>0</v>
      </c>
      <c r="D8450" s="2" t="str">
        <f t="shared" si="138"/>
        <v>Error?</v>
      </c>
      <c r="E8450" s="4" t="s">
        <v>1533</v>
      </c>
    </row>
    <row r="8451" spans="1:5">
      <c r="A8451">
        <v>8392</v>
      </c>
      <c r="B8451" s="85">
        <f>'Expenditures 16-24'!H378</f>
        <v>0</v>
      </c>
      <c r="D8451" s="2" t="str">
        <f t="shared" si="138"/>
        <v>Error?</v>
      </c>
      <c r="E8451" s="4" t="s">
        <v>1533</v>
      </c>
    </row>
    <row r="8452" spans="1:5">
      <c r="A8452">
        <v>8393</v>
      </c>
      <c r="B8452" s="85">
        <f>'Expenditures 16-24'!H380</f>
        <v>0</v>
      </c>
      <c r="D8452" s="2" t="str">
        <f t="shared" si="138"/>
        <v>Error?</v>
      </c>
      <c r="E8452" s="4" t="s">
        <v>1533</v>
      </c>
    </row>
    <row r="8453" spans="1:5">
      <c r="A8453">
        <v>8394</v>
      </c>
      <c r="B8453" s="85">
        <f>'Expenditures 16-24'!H381</f>
        <v>0</v>
      </c>
      <c r="D8453" s="2" t="str">
        <f t="shared" si="138"/>
        <v>Error?</v>
      </c>
      <c r="E8453" s="4" t="s">
        <v>1533</v>
      </c>
    </row>
    <row r="8454" spans="1:5">
      <c r="A8454">
        <v>8395</v>
      </c>
      <c r="B8454" s="85">
        <f>'Expenditures 16-24'!H382</f>
        <v>0</v>
      </c>
      <c r="D8454" s="2" t="str">
        <f t="shared" si="138"/>
        <v>Error?</v>
      </c>
      <c r="E8454" s="4" t="s">
        <v>1533</v>
      </c>
    </row>
    <row r="8455" spans="1:5">
      <c r="A8455">
        <v>8396</v>
      </c>
      <c r="B8455" s="85">
        <f>'Expenditures 16-24'!H383</f>
        <v>0</v>
      </c>
      <c r="D8455" s="2" t="str">
        <f t="shared" si="138"/>
        <v>Error?</v>
      </c>
      <c r="E8455" s="4" t="s">
        <v>1533</v>
      </c>
    </row>
    <row r="8456" spans="1:5">
      <c r="A8456">
        <v>8397</v>
      </c>
      <c r="B8456" s="85">
        <f>'Expenditures 16-24'!H384</f>
        <v>0</v>
      </c>
      <c r="D8456" s="2" t="str">
        <f t="shared" si="138"/>
        <v>Error?</v>
      </c>
      <c r="E8456" s="4" t="s">
        <v>1533</v>
      </c>
    </row>
    <row r="8457" spans="1:5">
      <c r="A8457">
        <v>8398</v>
      </c>
      <c r="B8457" s="85">
        <f>'Expenditures 16-24'!H385</f>
        <v>0</v>
      </c>
      <c r="D8457" s="2" t="str">
        <f t="shared" si="138"/>
        <v>Error?</v>
      </c>
      <c r="E8457" s="4" t="s">
        <v>1533</v>
      </c>
    </row>
    <row r="8458" spans="1:5">
      <c r="A8458">
        <v>8399</v>
      </c>
      <c r="B8458" s="85">
        <f>'Expenditures 16-24'!H386</f>
        <v>0</v>
      </c>
      <c r="D8458" s="2" t="str">
        <f t="shared" si="138"/>
        <v>Error?</v>
      </c>
      <c r="E8458" s="4" t="s">
        <v>1533</v>
      </c>
    </row>
    <row r="8459" spans="1:5">
      <c r="A8459">
        <v>8400</v>
      </c>
      <c r="B8459" s="85">
        <f>'Expenditures 16-24'!H387</f>
        <v>0</v>
      </c>
      <c r="D8459" s="2" t="str">
        <f t="shared" si="138"/>
        <v>Error?</v>
      </c>
      <c r="E8459" s="4" t="s">
        <v>1533</v>
      </c>
    </row>
    <row r="8460" spans="1:5">
      <c r="A8460">
        <v>8401</v>
      </c>
      <c r="B8460" s="85">
        <f>'Expenditures 16-24'!H388</f>
        <v>0</v>
      </c>
      <c r="D8460" s="2" t="str">
        <f t="shared" si="138"/>
        <v>Error?</v>
      </c>
      <c r="E8460" s="4" t="s">
        <v>1533</v>
      </c>
    </row>
    <row r="8461" spans="1:5">
      <c r="A8461" s="5">
        <v>8402</v>
      </c>
      <c r="D8461" s="2" t="str">
        <f t="shared" si="138"/>
        <v>OK</v>
      </c>
      <c r="E8461" s="4" t="s">
        <v>1533</v>
      </c>
    </row>
    <row r="8462" spans="1:5">
      <c r="A8462" s="5">
        <v>8403</v>
      </c>
      <c r="D8462" s="2" t="str">
        <f t="shared" si="138"/>
        <v>OK</v>
      </c>
      <c r="E8462" s="4" t="s">
        <v>1533</v>
      </c>
    </row>
    <row r="8463" spans="1:5">
      <c r="A8463">
        <v>8404</v>
      </c>
      <c r="B8463" s="85">
        <f>'Expenditures 16-24'!H393</f>
        <v>0</v>
      </c>
      <c r="D8463" s="2" t="str">
        <f t="shared" si="138"/>
        <v>Error?</v>
      </c>
      <c r="E8463" s="4" t="s">
        <v>1533</v>
      </c>
    </row>
    <row r="8464" spans="1:5">
      <c r="A8464">
        <v>8405</v>
      </c>
      <c r="B8464" s="85">
        <f>'Expenditures 16-24'!H394</f>
        <v>0</v>
      </c>
      <c r="D8464" s="2" t="str">
        <f t="shared" si="138"/>
        <v>Error?</v>
      </c>
      <c r="E8464" s="4" t="s">
        <v>1533</v>
      </c>
    </row>
    <row r="8465" spans="1:5">
      <c r="A8465">
        <v>8406</v>
      </c>
      <c r="B8465" s="85">
        <f>'Expenditures 16-24'!H395</f>
        <v>0</v>
      </c>
      <c r="D8465" s="2" t="str">
        <f t="shared" si="138"/>
        <v>Error?</v>
      </c>
      <c r="E8465" s="4" t="s">
        <v>1533</v>
      </c>
    </row>
    <row r="8466" spans="1:5">
      <c r="A8466">
        <v>8407</v>
      </c>
      <c r="B8466" s="85">
        <f>'Expenditures 16-24'!H396</f>
        <v>0</v>
      </c>
      <c r="D8466" s="2" t="str">
        <f t="shared" si="138"/>
        <v>Error?</v>
      </c>
      <c r="E8466" s="4" t="s">
        <v>1533</v>
      </c>
    </row>
    <row r="8467" spans="1:5">
      <c r="A8467" s="5">
        <v>8408</v>
      </c>
      <c r="D8467" s="2" t="str">
        <f t="shared" si="138"/>
        <v>OK</v>
      </c>
      <c r="E8467" s="4" t="s">
        <v>1533</v>
      </c>
    </row>
    <row r="8468" spans="1:5">
      <c r="A8468">
        <v>8409</v>
      </c>
      <c r="B8468" s="85">
        <f>'Expenditures 16-24'!H398</f>
        <v>0</v>
      </c>
      <c r="D8468" s="2" t="str">
        <f t="shared" si="138"/>
        <v>Error?</v>
      </c>
      <c r="E8468" s="4" t="s">
        <v>1533</v>
      </c>
    </row>
    <row r="8469" spans="1:5">
      <c r="A8469">
        <v>8410</v>
      </c>
      <c r="B8469" s="85">
        <f>'Expenditures 16-24'!H399</f>
        <v>0</v>
      </c>
      <c r="D8469" s="2" t="str">
        <f t="shared" si="138"/>
        <v>Error?</v>
      </c>
      <c r="E8469" s="4" t="s">
        <v>1533</v>
      </c>
    </row>
    <row r="8470" spans="1:5">
      <c r="A8470">
        <v>8411</v>
      </c>
      <c r="B8470" s="85">
        <f>'Expenditures 16-24'!H400</f>
        <v>0</v>
      </c>
      <c r="D8470" s="2" t="str">
        <f t="shared" si="138"/>
        <v>Error?</v>
      </c>
      <c r="E8470" s="4" t="s">
        <v>1533</v>
      </c>
    </row>
    <row r="8471" spans="1:5">
      <c r="A8471">
        <v>8412</v>
      </c>
      <c r="B8471" s="85">
        <f>'Expenditures 16-24'!H401</f>
        <v>0</v>
      </c>
      <c r="D8471" s="2" t="str">
        <f t="shared" si="138"/>
        <v>Error?</v>
      </c>
      <c r="E8471" s="4" t="s">
        <v>1533</v>
      </c>
    </row>
    <row r="8472" spans="1:5">
      <c r="A8472">
        <v>8413</v>
      </c>
      <c r="B8472" s="85">
        <f>'Expenditures 16-24'!H402</f>
        <v>0</v>
      </c>
      <c r="D8472" s="2" t="str">
        <f t="shared" si="138"/>
        <v>Error?</v>
      </c>
      <c r="E8472" s="4" t="s">
        <v>1533</v>
      </c>
    </row>
    <row r="8473" spans="1:5">
      <c r="A8473">
        <v>8414</v>
      </c>
      <c r="B8473" s="85">
        <f>'Expenditures 16-24'!H403</f>
        <v>0</v>
      </c>
      <c r="D8473" s="2" t="str">
        <f t="shared" si="138"/>
        <v>Error?</v>
      </c>
      <c r="E8473" s="4" t="s">
        <v>1533</v>
      </c>
    </row>
    <row r="8474" spans="1:5">
      <c r="A8474">
        <v>8415</v>
      </c>
      <c r="B8474" s="85">
        <f>'Expenditures 16-24'!H404</f>
        <v>0</v>
      </c>
      <c r="D8474" s="2" t="str">
        <f t="shared" si="138"/>
        <v>Error?</v>
      </c>
      <c r="E8474" s="4" t="s">
        <v>1533</v>
      </c>
    </row>
    <row r="8475" spans="1:5">
      <c r="A8475">
        <v>8416</v>
      </c>
      <c r="B8475" s="85">
        <f>'Expenditures 16-24'!H405</f>
        <v>0</v>
      </c>
      <c r="D8475" s="2" t="str">
        <f t="shared" si="138"/>
        <v>Error?</v>
      </c>
      <c r="E8475" s="4" t="s">
        <v>1533</v>
      </c>
    </row>
    <row r="8476" spans="1:5">
      <c r="A8476">
        <v>8417</v>
      </c>
      <c r="B8476" s="85">
        <f>'Expenditures 16-24'!H406</f>
        <v>0</v>
      </c>
      <c r="D8476" s="2" t="str">
        <f t="shared" si="138"/>
        <v>Error?</v>
      </c>
      <c r="E8476" s="4" t="s">
        <v>1533</v>
      </c>
    </row>
    <row r="8477" spans="1:5">
      <c r="A8477">
        <v>8418</v>
      </c>
      <c r="B8477" s="85">
        <f>'Expenditures 16-24'!H407</f>
        <v>0</v>
      </c>
      <c r="D8477" s="2" t="str">
        <f t="shared" si="138"/>
        <v>Error?</v>
      </c>
      <c r="E8477" s="4" t="s">
        <v>1533</v>
      </c>
    </row>
    <row r="8478" spans="1:5">
      <c r="A8478">
        <v>8419</v>
      </c>
      <c r="B8478" s="85">
        <f>'Expenditures 16-24'!H408</f>
        <v>0</v>
      </c>
      <c r="D8478" s="2" t="str">
        <f t="shared" si="138"/>
        <v>Error?</v>
      </c>
      <c r="E8478" s="4" t="s">
        <v>1533</v>
      </c>
    </row>
    <row r="8479" spans="1:5">
      <c r="A8479">
        <v>8420</v>
      </c>
      <c r="B8479" s="85">
        <f>'Expenditures 16-24'!H409</f>
        <v>0</v>
      </c>
      <c r="D8479" s="2" t="str">
        <f t="shared" si="138"/>
        <v>Error?</v>
      </c>
      <c r="E8479" s="4" t="s">
        <v>1533</v>
      </c>
    </row>
    <row r="8480" spans="1:5">
      <c r="A8480">
        <v>8421</v>
      </c>
      <c r="B8480" s="85">
        <f>'Expenditures 16-24'!H410</f>
        <v>0</v>
      </c>
      <c r="D8480" s="2" t="str">
        <f t="shared" si="138"/>
        <v>Error?</v>
      </c>
      <c r="E8480" s="4" t="s">
        <v>1533</v>
      </c>
    </row>
    <row r="8481" spans="1:5">
      <c r="A8481">
        <v>8422</v>
      </c>
      <c r="B8481" s="85">
        <f>'Expenditures 16-24'!H411</f>
        <v>0</v>
      </c>
      <c r="D8481" s="2" t="str">
        <f t="shared" si="138"/>
        <v>Error?</v>
      </c>
      <c r="E8481" s="4" t="s">
        <v>1533</v>
      </c>
    </row>
    <row r="8482" spans="1:5">
      <c r="A8482">
        <v>8423</v>
      </c>
      <c r="B8482" s="85">
        <f>'Expenditures 16-24'!H412</f>
        <v>0</v>
      </c>
      <c r="D8482" s="2" t="str">
        <f t="shared" si="138"/>
        <v>Error?</v>
      </c>
      <c r="E8482" s="4" t="s">
        <v>1533</v>
      </c>
    </row>
    <row r="8483" spans="1:5">
      <c r="A8483">
        <v>8424</v>
      </c>
      <c r="B8483" s="85">
        <f>'Expenditures 16-24'!H413</f>
        <v>0</v>
      </c>
      <c r="D8483" s="2" t="str">
        <f t="shared" si="138"/>
        <v>Error?</v>
      </c>
      <c r="E8483" s="4" t="s">
        <v>1533</v>
      </c>
    </row>
    <row r="8484" spans="1:5">
      <c r="A8484">
        <v>8425</v>
      </c>
      <c r="B8484" s="85">
        <f>'Expenditures 16-24'!H414</f>
        <v>0</v>
      </c>
      <c r="D8484" s="2" t="str">
        <f t="shared" si="138"/>
        <v>Error?</v>
      </c>
      <c r="E8484" s="4" t="s">
        <v>1533</v>
      </c>
    </row>
    <row r="8485" spans="1:5">
      <c r="A8485" s="5">
        <v>8426</v>
      </c>
      <c r="D8485" s="2" t="str">
        <f t="shared" si="138"/>
        <v>OK</v>
      </c>
      <c r="E8485" s="4" t="s">
        <v>1533</v>
      </c>
    </row>
    <row r="8486" spans="1:5">
      <c r="A8486" s="5">
        <v>8427</v>
      </c>
      <c r="D8486" s="2" t="str">
        <f t="shared" si="138"/>
        <v>OK</v>
      </c>
      <c r="E8486" s="4" t="s">
        <v>1533</v>
      </c>
    </row>
    <row r="8487" spans="1:5">
      <c r="A8487" s="5">
        <v>8428</v>
      </c>
      <c r="D8487" s="2" t="str">
        <f t="shared" si="138"/>
        <v>OK</v>
      </c>
      <c r="E8487" s="4" t="s">
        <v>1533</v>
      </c>
    </row>
    <row r="8488" spans="1:5">
      <c r="A8488">
        <v>8429</v>
      </c>
      <c r="B8488" s="85">
        <f>'Expenditures 16-24'!I316</f>
        <v>0</v>
      </c>
      <c r="D8488" s="2" t="str">
        <f t="shared" si="138"/>
        <v>Error?</v>
      </c>
      <c r="E8488" s="4" t="s">
        <v>1533</v>
      </c>
    </row>
    <row r="8489" spans="1:5">
      <c r="A8489">
        <v>8430</v>
      </c>
      <c r="B8489" s="85">
        <f>'Expenditures 16-24'!I318</f>
        <v>0</v>
      </c>
      <c r="D8489" s="2" t="str">
        <f t="shared" si="138"/>
        <v>Error?</v>
      </c>
      <c r="E8489" s="4" t="s">
        <v>1533</v>
      </c>
    </row>
    <row r="8490" spans="1:5">
      <c r="A8490">
        <v>8431</v>
      </c>
      <c r="B8490" s="85">
        <f>'Expenditures 16-24'!I319</f>
        <v>0</v>
      </c>
      <c r="D8490" s="2" t="str">
        <f t="shared" si="138"/>
        <v>Error?</v>
      </c>
      <c r="E8490" s="4" t="s">
        <v>1533</v>
      </c>
    </row>
    <row r="8491" spans="1:5">
      <c r="A8491">
        <v>8432</v>
      </c>
      <c r="B8491" s="85">
        <f>'Expenditures 16-24'!I320</f>
        <v>0</v>
      </c>
      <c r="D8491" s="2" t="str">
        <f t="shared" si="138"/>
        <v>Error?</v>
      </c>
      <c r="E8491" s="4" t="s">
        <v>1533</v>
      </c>
    </row>
    <row r="8492" spans="1:5">
      <c r="A8492">
        <v>8433</v>
      </c>
      <c r="B8492" s="85">
        <f>'Expenditures 16-24'!I321</f>
        <v>0</v>
      </c>
      <c r="D8492" s="2" t="str">
        <f t="shared" si="138"/>
        <v>Error?</v>
      </c>
      <c r="E8492" s="4" t="s">
        <v>1533</v>
      </c>
    </row>
    <row r="8493" spans="1:5">
      <c r="A8493">
        <v>8434</v>
      </c>
      <c r="B8493" s="85">
        <f>'Expenditures 16-24'!I322</f>
        <v>0</v>
      </c>
      <c r="D8493" s="2" t="str">
        <f t="shared" si="138"/>
        <v>Error?</v>
      </c>
      <c r="E8493" s="4" t="s">
        <v>1533</v>
      </c>
    </row>
    <row r="8494" spans="1:5">
      <c r="A8494">
        <v>8435</v>
      </c>
      <c r="B8494" s="85">
        <f>'Expenditures 16-24'!I323</f>
        <v>0</v>
      </c>
      <c r="D8494" s="2" t="str">
        <f t="shared" si="138"/>
        <v>Error?</v>
      </c>
      <c r="E8494" s="4" t="s">
        <v>1533</v>
      </c>
    </row>
    <row r="8495" spans="1:5">
      <c r="A8495">
        <v>8436</v>
      </c>
      <c r="B8495" s="85">
        <f>'Expenditures 16-24'!I324</f>
        <v>0</v>
      </c>
      <c r="D8495" s="2" t="str">
        <f t="shared" si="138"/>
        <v>Error?</v>
      </c>
      <c r="E8495" s="4" t="s">
        <v>1533</v>
      </c>
    </row>
    <row r="8496" spans="1:5">
      <c r="A8496">
        <v>8437</v>
      </c>
      <c r="B8496" s="85">
        <f>'Expenditures 16-24'!I325</f>
        <v>0</v>
      </c>
      <c r="D8496" s="2" t="str">
        <f t="shared" si="138"/>
        <v>Error?</v>
      </c>
      <c r="E8496" s="4" t="s">
        <v>1533</v>
      </c>
    </row>
    <row r="8497" spans="1:5">
      <c r="A8497">
        <v>8438</v>
      </c>
      <c r="B8497" s="85">
        <f>'Expenditures 16-24'!I326</f>
        <v>0</v>
      </c>
      <c r="D8497" s="2" t="str">
        <f t="shared" si="138"/>
        <v>Error?</v>
      </c>
      <c r="E8497" s="4" t="s">
        <v>1533</v>
      </c>
    </row>
    <row r="8498" spans="1:5">
      <c r="A8498">
        <v>8439</v>
      </c>
      <c r="B8498" s="85">
        <f>'Expenditures 16-24'!I327</f>
        <v>0</v>
      </c>
      <c r="D8498" s="2" t="str">
        <f t="shared" si="138"/>
        <v>Error?</v>
      </c>
      <c r="E8498" s="4" t="s">
        <v>1533</v>
      </c>
    </row>
    <row r="8499" spans="1:5">
      <c r="A8499">
        <v>8440</v>
      </c>
      <c r="B8499" s="85">
        <f>'Expenditures 16-24'!I328</f>
        <v>0</v>
      </c>
      <c r="D8499" s="2" t="str">
        <f t="shared" si="138"/>
        <v>Error?</v>
      </c>
      <c r="E8499" s="4" t="s">
        <v>1533</v>
      </c>
    </row>
    <row r="8500" spans="1:5">
      <c r="A8500">
        <v>8441</v>
      </c>
      <c r="B8500" s="85">
        <f>'Expenditures 16-24'!I329</f>
        <v>0</v>
      </c>
      <c r="D8500" s="2" t="str">
        <f t="shared" si="138"/>
        <v>Error?</v>
      </c>
      <c r="E8500" s="4" t="s">
        <v>1533</v>
      </c>
    </row>
    <row r="8501" spans="1:5">
      <c r="A8501">
        <v>8442</v>
      </c>
      <c r="B8501" s="85">
        <f>'Expenditures 16-24'!I330</f>
        <v>0</v>
      </c>
      <c r="D8501" s="2" t="str">
        <f t="shared" si="138"/>
        <v>Error?</v>
      </c>
      <c r="E8501" s="4" t="s">
        <v>1533</v>
      </c>
    </row>
    <row r="8502" spans="1:5">
      <c r="A8502">
        <v>8443</v>
      </c>
      <c r="B8502" s="85">
        <f>'Expenditures 16-24'!I344</f>
        <v>0</v>
      </c>
      <c r="D8502" s="2" t="str">
        <f t="shared" si="138"/>
        <v>Error?</v>
      </c>
      <c r="E8502" s="4" t="s">
        <v>1533</v>
      </c>
    </row>
    <row r="8503" spans="1:5">
      <c r="A8503">
        <v>8444</v>
      </c>
      <c r="B8503" s="85">
        <f>'Expenditures 16-24'!I347</f>
        <v>0</v>
      </c>
      <c r="D8503" s="2" t="str">
        <f t="shared" si="138"/>
        <v>Error?</v>
      </c>
      <c r="E8503" s="4" t="s">
        <v>1533</v>
      </c>
    </row>
    <row r="8504" spans="1:5">
      <c r="A8504">
        <v>8445</v>
      </c>
      <c r="B8504" s="85">
        <f>'Expenditures 16-24'!I348</f>
        <v>0</v>
      </c>
      <c r="D8504" s="2" t="str">
        <f t="shared" si="138"/>
        <v>Error?</v>
      </c>
      <c r="E8504" s="4" t="s">
        <v>1533</v>
      </c>
    </row>
    <row r="8505" spans="1:5">
      <c r="A8505">
        <v>8446</v>
      </c>
      <c r="B8505" s="85">
        <f>'Expenditures 16-24'!I349</f>
        <v>0</v>
      </c>
      <c r="D8505" s="2" t="str">
        <f t="shared" si="138"/>
        <v>Error?</v>
      </c>
      <c r="E8505" s="4" t="s">
        <v>1533</v>
      </c>
    </row>
    <row r="8506" spans="1:5">
      <c r="A8506">
        <v>8447</v>
      </c>
      <c r="B8506" s="85">
        <f>'Expenditures 16-24'!I350</f>
        <v>0</v>
      </c>
      <c r="D8506" s="2" t="str">
        <f t="shared" si="138"/>
        <v>Error?</v>
      </c>
      <c r="E8506" s="4" t="s">
        <v>1533</v>
      </c>
    </row>
    <row r="8507" spans="1:5">
      <c r="A8507">
        <v>8448</v>
      </c>
      <c r="B8507" s="85">
        <f>'Expenditures 16-24'!I351</f>
        <v>0</v>
      </c>
      <c r="D8507" s="2" t="str">
        <f t="shared" si="138"/>
        <v>Error?</v>
      </c>
      <c r="E8507" s="4" t="s">
        <v>1533</v>
      </c>
    </row>
    <row r="8508" spans="1:5">
      <c r="A8508">
        <v>8449</v>
      </c>
      <c r="B8508" s="85">
        <f>'Expenditures 16-24'!I352</f>
        <v>0</v>
      </c>
      <c r="D8508" s="2" t="str">
        <f t="shared" si="138"/>
        <v>Error?</v>
      </c>
      <c r="E8508" s="4" t="s">
        <v>1533</v>
      </c>
    </row>
    <row r="8509" spans="1:5">
      <c r="A8509">
        <v>8450</v>
      </c>
      <c r="B8509" s="85">
        <f>'Expenditures 16-24'!I353</f>
        <v>0</v>
      </c>
      <c r="D8509" s="2" t="str">
        <f t="shared" ref="D8509:D8572" si="139">IF(ISBLANK(B8509),"OK",IF(A8509-B8509=0,"OK","Error?"))</f>
        <v>Error?</v>
      </c>
      <c r="E8509" s="4" t="s">
        <v>1533</v>
      </c>
    </row>
    <row r="8510" spans="1:5">
      <c r="A8510">
        <v>8451</v>
      </c>
      <c r="B8510" s="85">
        <f>'Expenditures 16-24'!I355</f>
        <v>0</v>
      </c>
      <c r="D8510" s="2" t="str">
        <f t="shared" si="139"/>
        <v>Error?</v>
      </c>
      <c r="E8510" s="4" t="s">
        <v>1533</v>
      </c>
    </row>
    <row r="8511" spans="1:5">
      <c r="A8511">
        <v>8452</v>
      </c>
      <c r="B8511" s="85">
        <f>'Expenditures 16-24'!I356</f>
        <v>0</v>
      </c>
      <c r="D8511" s="2" t="str">
        <f t="shared" si="139"/>
        <v>Error?</v>
      </c>
      <c r="E8511" s="4" t="s">
        <v>1533</v>
      </c>
    </row>
    <row r="8512" spans="1:5">
      <c r="A8512">
        <v>8453</v>
      </c>
      <c r="B8512" s="85">
        <f>'Expenditures 16-24'!I357</f>
        <v>0</v>
      </c>
      <c r="D8512" s="2" t="str">
        <f t="shared" si="139"/>
        <v>Error?</v>
      </c>
      <c r="E8512" s="4" t="s">
        <v>1533</v>
      </c>
    </row>
    <row r="8513" spans="1:5">
      <c r="A8513">
        <v>8454</v>
      </c>
      <c r="B8513" s="85">
        <f>'Expenditures 16-24'!I358</f>
        <v>0</v>
      </c>
      <c r="D8513" s="2" t="str">
        <f t="shared" si="139"/>
        <v>Error?</v>
      </c>
      <c r="E8513" s="4" t="s">
        <v>1533</v>
      </c>
    </row>
    <row r="8514" spans="1:5">
      <c r="A8514">
        <v>8455</v>
      </c>
      <c r="B8514" s="85">
        <f>'Expenditures 16-24'!I360</f>
        <v>0</v>
      </c>
      <c r="D8514" s="2" t="str">
        <f t="shared" si="139"/>
        <v>Error?</v>
      </c>
      <c r="E8514" s="4" t="s">
        <v>1533</v>
      </c>
    </row>
    <row r="8515" spans="1:5">
      <c r="A8515">
        <v>8456</v>
      </c>
      <c r="B8515" s="85">
        <f>'Expenditures 16-24'!I361</f>
        <v>0</v>
      </c>
      <c r="D8515" s="2" t="str">
        <f t="shared" si="139"/>
        <v>Error?</v>
      </c>
      <c r="E8515" s="4" t="s">
        <v>1533</v>
      </c>
    </row>
    <row r="8516" spans="1:5">
      <c r="A8516">
        <v>8457</v>
      </c>
      <c r="B8516" s="85">
        <f>'Expenditures 16-24'!I362</f>
        <v>0</v>
      </c>
      <c r="D8516" s="2" t="str">
        <f t="shared" si="139"/>
        <v>Error?</v>
      </c>
      <c r="E8516" s="4" t="s">
        <v>1533</v>
      </c>
    </row>
    <row r="8517" spans="1:5">
      <c r="A8517">
        <v>8458</v>
      </c>
      <c r="B8517" s="85">
        <f>'Expenditures 16-24'!I367</f>
        <v>0</v>
      </c>
      <c r="D8517" s="2" t="str">
        <f t="shared" si="139"/>
        <v>Error?</v>
      </c>
      <c r="E8517" s="4" t="s">
        <v>1533</v>
      </c>
    </row>
    <row r="8518" spans="1:5">
      <c r="A8518">
        <v>8459</v>
      </c>
      <c r="B8518" s="85">
        <f>'Expenditures 16-24'!I368</f>
        <v>0</v>
      </c>
      <c r="D8518" s="2" t="str">
        <f t="shared" si="139"/>
        <v>Error?</v>
      </c>
      <c r="E8518" s="4" t="s">
        <v>1533</v>
      </c>
    </row>
    <row r="8519" spans="1:5">
      <c r="A8519">
        <v>8460</v>
      </c>
      <c r="B8519" s="85">
        <f>'Expenditures 16-24'!I369</f>
        <v>0</v>
      </c>
      <c r="D8519" s="2" t="str">
        <f t="shared" si="139"/>
        <v>Error?</v>
      </c>
      <c r="E8519" s="4" t="s">
        <v>1533</v>
      </c>
    </row>
    <row r="8520" spans="1:5">
      <c r="A8520">
        <v>8461</v>
      </c>
      <c r="B8520" s="85">
        <f>'Expenditures 16-24'!I371</f>
        <v>0</v>
      </c>
      <c r="D8520" s="2" t="str">
        <f t="shared" si="139"/>
        <v>Error?</v>
      </c>
      <c r="E8520" s="4" t="s">
        <v>1533</v>
      </c>
    </row>
    <row r="8521" spans="1:5">
      <c r="A8521">
        <v>8462</v>
      </c>
      <c r="B8521" s="85">
        <f>'Expenditures 16-24'!I372</f>
        <v>0</v>
      </c>
      <c r="D8521" s="2" t="str">
        <f t="shared" si="139"/>
        <v>Error?</v>
      </c>
      <c r="E8521" s="4" t="s">
        <v>1533</v>
      </c>
    </row>
    <row r="8522" spans="1:5">
      <c r="A8522">
        <v>8463</v>
      </c>
      <c r="B8522" s="85">
        <f>'Expenditures 16-24'!I374</f>
        <v>0</v>
      </c>
      <c r="D8522" s="2" t="str">
        <f t="shared" si="139"/>
        <v>Error?</v>
      </c>
      <c r="E8522" s="4" t="s">
        <v>1533</v>
      </c>
    </row>
    <row r="8523" spans="1:5">
      <c r="A8523">
        <v>8464</v>
      </c>
      <c r="B8523" s="85">
        <f>'Expenditures 16-24'!I375</f>
        <v>0</v>
      </c>
      <c r="D8523" s="2" t="str">
        <f t="shared" si="139"/>
        <v>Error?</v>
      </c>
      <c r="E8523" s="4" t="s">
        <v>1533</v>
      </c>
    </row>
    <row r="8524" spans="1:5">
      <c r="A8524">
        <v>8465</v>
      </c>
      <c r="B8524" s="85">
        <f>'Expenditures 16-24'!I376</f>
        <v>0</v>
      </c>
      <c r="D8524" s="2" t="str">
        <f t="shared" si="139"/>
        <v>Error?</v>
      </c>
      <c r="E8524" s="4" t="s">
        <v>1533</v>
      </c>
    </row>
    <row r="8525" spans="1:5">
      <c r="A8525">
        <v>8466</v>
      </c>
      <c r="B8525" s="85">
        <f>'Expenditures 16-24'!I377</f>
        <v>0</v>
      </c>
      <c r="D8525" s="2" t="str">
        <f t="shared" si="139"/>
        <v>Error?</v>
      </c>
      <c r="E8525" s="4" t="s">
        <v>1533</v>
      </c>
    </row>
    <row r="8526" spans="1:5">
      <c r="A8526">
        <v>8467</v>
      </c>
      <c r="B8526" s="85">
        <f>'Expenditures 16-24'!I378</f>
        <v>0</v>
      </c>
      <c r="D8526" s="2" t="str">
        <f t="shared" si="139"/>
        <v>Error?</v>
      </c>
      <c r="E8526" s="4" t="s">
        <v>1533</v>
      </c>
    </row>
    <row r="8527" spans="1:5">
      <c r="A8527">
        <v>8468</v>
      </c>
      <c r="B8527" s="85">
        <f>'Expenditures 16-24'!I380</f>
        <v>0</v>
      </c>
      <c r="D8527" s="2" t="str">
        <f t="shared" si="139"/>
        <v>Error?</v>
      </c>
      <c r="E8527" s="4" t="s">
        <v>1533</v>
      </c>
    </row>
    <row r="8528" spans="1:5">
      <c r="A8528">
        <v>8469</v>
      </c>
      <c r="B8528" s="85">
        <f>'Expenditures 16-24'!I381</f>
        <v>0</v>
      </c>
      <c r="D8528" s="2" t="str">
        <f t="shared" si="139"/>
        <v>Error?</v>
      </c>
      <c r="E8528" s="4" t="s">
        <v>1533</v>
      </c>
    </row>
    <row r="8529" spans="1:5">
      <c r="A8529">
        <v>8470</v>
      </c>
      <c r="B8529" s="85">
        <f>'Expenditures 16-24'!I382</f>
        <v>0</v>
      </c>
      <c r="D8529" s="2" t="str">
        <f t="shared" si="139"/>
        <v>Error?</v>
      </c>
      <c r="E8529" s="4" t="s">
        <v>1533</v>
      </c>
    </row>
    <row r="8530" spans="1:5">
      <c r="A8530">
        <v>8471</v>
      </c>
      <c r="B8530" s="85">
        <f>'Expenditures 16-24'!I383</f>
        <v>0</v>
      </c>
      <c r="D8530" s="2" t="str">
        <f t="shared" si="139"/>
        <v>Error?</v>
      </c>
      <c r="E8530" s="4" t="s">
        <v>1533</v>
      </c>
    </row>
    <row r="8531" spans="1:5">
      <c r="A8531">
        <v>8472</v>
      </c>
      <c r="B8531" s="85">
        <f>'Expenditures 16-24'!I384</f>
        <v>0</v>
      </c>
      <c r="D8531" s="2" t="str">
        <f t="shared" si="139"/>
        <v>Error?</v>
      </c>
      <c r="E8531" s="4" t="s">
        <v>1533</v>
      </c>
    </row>
    <row r="8532" spans="1:5">
      <c r="A8532">
        <v>8473</v>
      </c>
      <c r="B8532" s="85">
        <f>'Expenditures 16-24'!I385</f>
        <v>0</v>
      </c>
      <c r="D8532" s="2" t="str">
        <f t="shared" si="139"/>
        <v>Error?</v>
      </c>
      <c r="E8532" s="4" t="s">
        <v>1533</v>
      </c>
    </row>
    <row r="8533" spans="1:5">
      <c r="A8533">
        <v>8474</v>
      </c>
      <c r="B8533" s="85">
        <f>'Expenditures 16-24'!I386</f>
        <v>0</v>
      </c>
      <c r="D8533" s="2" t="str">
        <f t="shared" si="139"/>
        <v>Error?</v>
      </c>
      <c r="E8533" s="4" t="s">
        <v>1533</v>
      </c>
    </row>
    <row r="8534" spans="1:5">
      <c r="A8534">
        <v>8475</v>
      </c>
      <c r="B8534" s="85">
        <f>'Expenditures 16-24'!I387</f>
        <v>0</v>
      </c>
      <c r="D8534" s="2" t="str">
        <f t="shared" si="139"/>
        <v>Error?</v>
      </c>
      <c r="E8534" s="4" t="s">
        <v>1533</v>
      </c>
    </row>
    <row r="8535" spans="1:5">
      <c r="A8535">
        <v>8476</v>
      </c>
      <c r="B8535" s="85">
        <f>'Expenditures 16-24'!I388</f>
        <v>0</v>
      </c>
      <c r="D8535" s="2" t="str">
        <f t="shared" si="139"/>
        <v>Error?</v>
      </c>
      <c r="E8535" s="4" t="s">
        <v>1533</v>
      </c>
    </row>
    <row r="8536" spans="1:5">
      <c r="A8536">
        <v>8477</v>
      </c>
      <c r="B8536" s="85">
        <f>'Expenditures 16-24'!J316</f>
        <v>0</v>
      </c>
      <c r="D8536" s="2" t="str">
        <f t="shared" si="139"/>
        <v>Error?</v>
      </c>
      <c r="E8536" s="4" t="s">
        <v>1533</v>
      </c>
    </row>
    <row r="8537" spans="1:5">
      <c r="A8537">
        <v>8478</v>
      </c>
      <c r="B8537" s="85">
        <f>'Expenditures 16-24'!J318</f>
        <v>0</v>
      </c>
      <c r="D8537" s="2" t="str">
        <f t="shared" si="139"/>
        <v>Error?</v>
      </c>
      <c r="E8537" s="4" t="s">
        <v>1533</v>
      </c>
    </row>
    <row r="8538" spans="1:5">
      <c r="A8538">
        <v>8479</v>
      </c>
      <c r="B8538" s="85">
        <f>'Expenditures 16-24'!J319</f>
        <v>0</v>
      </c>
      <c r="D8538" s="2" t="str">
        <f t="shared" si="139"/>
        <v>Error?</v>
      </c>
      <c r="E8538" s="4" t="s">
        <v>1533</v>
      </c>
    </row>
    <row r="8539" spans="1:5">
      <c r="A8539">
        <v>8480</v>
      </c>
      <c r="B8539" s="85">
        <f>'Expenditures 16-24'!J320</f>
        <v>0</v>
      </c>
      <c r="D8539" s="2" t="str">
        <f t="shared" si="139"/>
        <v>Error?</v>
      </c>
      <c r="E8539" s="4" t="s">
        <v>1533</v>
      </c>
    </row>
    <row r="8540" spans="1:5">
      <c r="A8540">
        <v>8481</v>
      </c>
      <c r="B8540" s="85">
        <f>'Expenditures 16-24'!J321</f>
        <v>0</v>
      </c>
      <c r="D8540" s="2" t="str">
        <f t="shared" si="139"/>
        <v>Error?</v>
      </c>
      <c r="E8540" s="4" t="s">
        <v>1533</v>
      </c>
    </row>
    <row r="8541" spans="1:5">
      <c r="A8541">
        <v>8482</v>
      </c>
      <c r="B8541" s="85">
        <f>'Expenditures 16-24'!J322</f>
        <v>0</v>
      </c>
      <c r="D8541" s="2" t="str">
        <f t="shared" si="139"/>
        <v>Error?</v>
      </c>
      <c r="E8541" s="4" t="s">
        <v>1533</v>
      </c>
    </row>
    <row r="8542" spans="1:5">
      <c r="A8542">
        <v>8483</v>
      </c>
      <c r="B8542" s="85">
        <f>'Expenditures 16-24'!J323</f>
        <v>0</v>
      </c>
      <c r="D8542" s="2" t="str">
        <f t="shared" si="139"/>
        <v>Error?</v>
      </c>
      <c r="E8542" s="4" t="s">
        <v>1533</v>
      </c>
    </row>
    <row r="8543" spans="1:5">
      <c r="A8543">
        <v>8484</v>
      </c>
      <c r="B8543" s="85">
        <f>'Expenditures 16-24'!J324</f>
        <v>0</v>
      </c>
      <c r="D8543" s="2" t="str">
        <f t="shared" si="139"/>
        <v>Error?</v>
      </c>
      <c r="E8543" s="4" t="s">
        <v>1533</v>
      </c>
    </row>
    <row r="8544" spans="1:5">
      <c r="A8544">
        <v>8485</v>
      </c>
      <c r="B8544" s="85">
        <f>'Expenditures 16-24'!J325</f>
        <v>0</v>
      </c>
      <c r="D8544" s="2" t="str">
        <f t="shared" si="139"/>
        <v>Error?</v>
      </c>
      <c r="E8544" s="4" t="s">
        <v>1533</v>
      </c>
    </row>
    <row r="8545" spans="1:5">
      <c r="A8545">
        <v>8486</v>
      </c>
      <c r="B8545" s="85">
        <f>'Expenditures 16-24'!J326</f>
        <v>0</v>
      </c>
      <c r="D8545" s="2" t="str">
        <f t="shared" si="139"/>
        <v>Error?</v>
      </c>
      <c r="E8545" s="4" t="s">
        <v>1533</v>
      </c>
    </row>
    <row r="8546" spans="1:5">
      <c r="A8546">
        <v>8487</v>
      </c>
      <c r="B8546" s="85">
        <f>'Expenditures 16-24'!J327</f>
        <v>0</v>
      </c>
      <c r="D8546" s="2" t="str">
        <f t="shared" si="139"/>
        <v>Error?</v>
      </c>
      <c r="E8546" s="4" t="s">
        <v>1533</v>
      </c>
    </row>
    <row r="8547" spans="1:5">
      <c r="A8547">
        <v>8488</v>
      </c>
      <c r="B8547" s="85">
        <f>'Expenditures 16-24'!J328</f>
        <v>0</v>
      </c>
      <c r="D8547" s="2" t="str">
        <f t="shared" si="139"/>
        <v>Error?</v>
      </c>
      <c r="E8547" s="4" t="s">
        <v>1533</v>
      </c>
    </row>
    <row r="8548" spans="1:5">
      <c r="A8548">
        <v>8489</v>
      </c>
      <c r="B8548" s="85">
        <f>'Expenditures 16-24'!J329</f>
        <v>0</v>
      </c>
      <c r="D8548" s="2" t="str">
        <f t="shared" si="139"/>
        <v>Error?</v>
      </c>
      <c r="E8548" s="4" t="s">
        <v>1533</v>
      </c>
    </row>
    <row r="8549" spans="1:5">
      <c r="A8549">
        <v>8490</v>
      </c>
      <c r="B8549" s="85">
        <f>'Expenditures 16-24'!J330</f>
        <v>0</v>
      </c>
      <c r="D8549" s="2" t="str">
        <f t="shared" si="139"/>
        <v>Error?</v>
      </c>
      <c r="E8549" s="4" t="s">
        <v>1533</v>
      </c>
    </row>
    <row r="8550" spans="1:5">
      <c r="A8550">
        <v>8491</v>
      </c>
      <c r="B8550" s="85">
        <f>'Expenditures 16-24'!J344</f>
        <v>0</v>
      </c>
      <c r="D8550" s="2" t="str">
        <f t="shared" si="139"/>
        <v>Error?</v>
      </c>
      <c r="E8550" s="4" t="s">
        <v>1533</v>
      </c>
    </row>
    <row r="8551" spans="1:5">
      <c r="A8551">
        <v>8492</v>
      </c>
      <c r="B8551" s="85">
        <f>'Expenditures 16-24'!J347</f>
        <v>0</v>
      </c>
      <c r="D8551" s="2" t="str">
        <f t="shared" si="139"/>
        <v>Error?</v>
      </c>
      <c r="E8551" s="4" t="s">
        <v>1533</v>
      </c>
    </row>
    <row r="8552" spans="1:5">
      <c r="A8552">
        <v>8493</v>
      </c>
      <c r="B8552" s="85">
        <f>'Expenditures 16-24'!J348</f>
        <v>0</v>
      </c>
      <c r="D8552" s="2" t="str">
        <f t="shared" si="139"/>
        <v>Error?</v>
      </c>
      <c r="E8552" s="4" t="s">
        <v>1533</v>
      </c>
    </row>
    <row r="8553" spans="1:5">
      <c r="A8553">
        <v>8494</v>
      </c>
      <c r="B8553" s="85">
        <f>'Expenditures 16-24'!J349</f>
        <v>0</v>
      </c>
      <c r="D8553" s="2" t="str">
        <f t="shared" si="139"/>
        <v>Error?</v>
      </c>
      <c r="E8553" s="4" t="s">
        <v>1533</v>
      </c>
    </row>
    <row r="8554" spans="1:5">
      <c r="A8554">
        <v>8495</v>
      </c>
      <c r="B8554" s="85">
        <f>'Expenditures 16-24'!J350</f>
        <v>0</v>
      </c>
      <c r="D8554" s="2" t="str">
        <f t="shared" si="139"/>
        <v>Error?</v>
      </c>
      <c r="E8554" s="4" t="s">
        <v>1533</v>
      </c>
    </row>
    <row r="8555" spans="1:5">
      <c r="A8555">
        <v>8496</v>
      </c>
      <c r="B8555" s="85">
        <f>'Expenditures 16-24'!J351</f>
        <v>0</v>
      </c>
      <c r="D8555" s="2" t="str">
        <f t="shared" si="139"/>
        <v>Error?</v>
      </c>
      <c r="E8555" s="4" t="s">
        <v>1533</v>
      </c>
    </row>
    <row r="8556" spans="1:5">
      <c r="A8556">
        <v>8497</v>
      </c>
      <c r="B8556" s="85">
        <f>'Expenditures 16-24'!J352</f>
        <v>0</v>
      </c>
      <c r="D8556" s="2" t="str">
        <f t="shared" si="139"/>
        <v>Error?</v>
      </c>
      <c r="E8556" s="4" t="s">
        <v>1533</v>
      </c>
    </row>
    <row r="8557" spans="1:5">
      <c r="A8557">
        <v>8498</v>
      </c>
      <c r="B8557" s="85">
        <f>'Expenditures 16-24'!J353</f>
        <v>0</v>
      </c>
      <c r="D8557" s="2" t="str">
        <f t="shared" si="139"/>
        <v>Error?</v>
      </c>
      <c r="E8557" s="4" t="s">
        <v>1533</v>
      </c>
    </row>
    <row r="8558" spans="1:5">
      <c r="A8558">
        <v>8499</v>
      </c>
      <c r="B8558" s="85">
        <f>'Expenditures 16-24'!J355</f>
        <v>0</v>
      </c>
      <c r="D8558" s="2" t="str">
        <f t="shared" si="139"/>
        <v>Error?</v>
      </c>
      <c r="E8558" s="4" t="s">
        <v>1533</v>
      </c>
    </row>
    <row r="8559" spans="1:5">
      <c r="A8559">
        <v>8500</v>
      </c>
      <c r="B8559" s="85">
        <f>'Expenditures 16-24'!J356</f>
        <v>0</v>
      </c>
      <c r="D8559" s="2" t="str">
        <f t="shared" si="139"/>
        <v>Error?</v>
      </c>
      <c r="E8559" s="4" t="s">
        <v>1533</v>
      </c>
    </row>
    <row r="8560" spans="1:5">
      <c r="A8560">
        <v>8501</v>
      </c>
      <c r="B8560" s="85">
        <f>'Expenditures 16-24'!J357</f>
        <v>0</v>
      </c>
      <c r="D8560" s="2" t="str">
        <f t="shared" si="139"/>
        <v>Error?</v>
      </c>
      <c r="E8560" s="4" t="s">
        <v>1533</v>
      </c>
    </row>
    <row r="8561" spans="1:5">
      <c r="A8561">
        <v>8502</v>
      </c>
      <c r="B8561" s="85">
        <f>'Expenditures 16-24'!J358</f>
        <v>0</v>
      </c>
      <c r="D8561" s="2" t="str">
        <f t="shared" si="139"/>
        <v>Error?</v>
      </c>
      <c r="E8561" s="4" t="s">
        <v>1533</v>
      </c>
    </row>
    <row r="8562" spans="1:5">
      <c r="A8562">
        <v>8503</v>
      </c>
      <c r="B8562" s="85">
        <f>'Expenditures 16-24'!J360</f>
        <v>0</v>
      </c>
      <c r="D8562" s="2" t="str">
        <f t="shared" si="139"/>
        <v>Error?</v>
      </c>
      <c r="E8562" s="4" t="s">
        <v>1533</v>
      </c>
    </row>
    <row r="8563" spans="1:5">
      <c r="A8563">
        <v>8504</v>
      </c>
      <c r="B8563" s="85">
        <f>'Expenditures 16-24'!J361</f>
        <v>0</v>
      </c>
      <c r="D8563" s="2" t="str">
        <f t="shared" si="139"/>
        <v>Error?</v>
      </c>
      <c r="E8563" s="4" t="s">
        <v>1533</v>
      </c>
    </row>
    <row r="8564" spans="1:5">
      <c r="A8564">
        <v>8505</v>
      </c>
      <c r="B8564" s="85">
        <f>'Expenditures 16-24'!J362</f>
        <v>0</v>
      </c>
      <c r="D8564" s="2" t="str">
        <f t="shared" si="139"/>
        <v>Error?</v>
      </c>
      <c r="E8564" s="4" t="s">
        <v>1533</v>
      </c>
    </row>
    <row r="8565" spans="1:5">
      <c r="A8565">
        <v>8506</v>
      </c>
      <c r="B8565" s="85">
        <f>'Expenditures 16-24'!J367</f>
        <v>0</v>
      </c>
      <c r="D8565" s="2" t="str">
        <f t="shared" si="139"/>
        <v>Error?</v>
      </c>
      <c r="E8565" s="4" t="s">
        <v>1533</v>
      </c>
    </row>
    <row r="8566" spans="1:5">
      <c r="A8566">
        <v>8507</v>
      </c>
      <c r="B8566" s="85">
        <f>'Expenditures 16-24'!J368</f>
        <v>0</v>
      </c>
      <c r="D8566" s="2" t="str">
        <f t="shared" si="139"/>
        <v>Error?</v>
      </c>
      <c r="E8566" s="4" t="s">
        <v>1533</v>
      </c>
    </row>
    <row r="8567" spans="1:5">
      <c r="A8567">
        <v>8508</v>
      </c>
      <c r="B8567" s="85">
        <f>'Expenditures 16-24'!J369</f>
        <v>0</v>
      </c>
      <c r="D8567" s="2" t="str">
        <f t="shared" si="139"/>
        <v>Error?</v>
      </c>
      <c r="E8567" s="4" t="s">
        <v>1533</v>
      </c>
    </row>
    <row r="8568" spans="1:5">
      <c r="A8568">
        <v>8509</v>
      </c>
      <c r="B8568" s="85">
        <f>'Expenditures 16-24'!J371</f>
        <v>0</v>
      </c>
      <c r="D8568" s="2" t="str">
        <f t="shared" si="139"/>
        <v>Error?</v>
      </c>
      <c r="E8568" s="4" t="s">
        <v>1533</v>
      </c>
    </row>
    <row r="8569" spans="1:5">
      <c r="A8569">
        <v>8510</v>
      </c>
      <c r="B8569" s="85">
        <f>'Expenditures 16-24'!J372</f>
        <v>0</v>
      </c>
      <c r="D8569" s="2" t="str">
        <f t="shared" si="139"/>
        <v>Error?</v>
      </c>
      <c r="E8569" s="4" t="s">
        <v>1533</v>
      </c>
    </row>
    <row r="8570" spans="1:5">
      <c r="A8570">
        <v>8511</v>
      </c>
      <c r="B8570" s="85">
        <f>'Expenditures 16-24'!J374</f>
        <v>0</v>
      </c>
      <c r="D8570" s="2" t="str">
        <f t="shared" si="139"/>
        <v>Error?</v>
      </c>
      <c r="E8570" s="4" t="s">
        <v>1533</v>
      </c>
    </row>
    <row r="8571" spans="1:5">
      <c r="A8571">
        <v>8512</v>
      </c>
      <c r="B8571" s="85">
        <f>'Expenditures 16-24'!J375</f>
        <v>0</v>
      </c>
      <c r="D8571" s="2" t="str">
        <f t="shared" si="139"/>
        <v>Error?</v>
      </c>
      <c r="E8571" s="4" t="s">
        <v>1533</v>
      </c>
    </row>
    <row r="8572" spans="1:5">
      <c r="A8572">
        <v>8513</v>
      </c>
      <c r="B8572" s="85">
        <f>'Expenditures 16-24'!J376</f>
        <v>0</v>
      </c>
      <c r="D8572" s="2" t="str">
        <f t="shared" si="139"/>
        <v>Error?</v>
      </c>
      <c r="E8572" s="4" t="s">
        <v>1533</v>
      </c>
    </row>
    <row r="8573" spans="1:5">
      <c r="A8573">
        <v>8514</v>
      </c>
      <c r="B8573" s="85">
        <f>'Expenditures 16-24'!J377</f>
        <v>0</v>
      </c>
      <c r="D8573" s="2" t="str">
        <f t="shared" ref="D8573:D8636" si="140">IF(ISBLANK(B8573),"OK",IF(A8573-B8573=0,"OK","Error?"))</f>
        <v>Error?</v>
      </c>
      <c r="E8573" s="4" t="s">
        <v>1533</v>
      </c>
    </row>
    <row r="8574" spans="1:5">
      <c r="A8574">
        <v>8515</v>
      </c>
      <c r="B8574" s="85">
        <f>'Expenditures 16-24'!J378</f>
        <v>0</v>
      </c>
      <c r="D8574" s="2" t="str">
        <f t="shared" si="140"/>
        <v>Error?</v>
      </c>
      <c r="E8574" s="4" t="s">
        <v>1533</v>
      </c>
    </row>
    <row r="8575" spans="1:5">
      <c r="A8575">
        <v>8516</v>
      </c>
      <c r="B8575" s="85">
        <f>'Expenditures 16-24'!J380</f>
        <v>0</v>
      </c>
      <c r="D8575" s="2" t="str">
        <f t="shared" si="140"/>
        <v>Error?</v>
      </c>
      <c r="E8575" s="4" t="s">
        <v>1533</v>
      </c>
    </row>
    <row r="8576" spans="1:5">
      <c r="A8576">
        <v>8517</v>
      </c>
      <c r="B8576" s="85">
        <f>'Expenditures 16-24'!J381</f>
        <v>0</v>
      </c>
      <c r="D8576" s="2" t="str">
        <f t="shared" si="140"/>
        <v>Error?</v>
      </c>
      <c r="E8576" s="4" t="s">
        <v>1533</v>
      </c>
    </row>
    <row r="8577" spans="1:5">
      <c r="A8577">
        <v>8518</v>
      </c>
      <c r="B8577" s="85">
        <f>'Expenditures 16-24'!J382</f>
        <v>0</v>
      </c>
      <c r="D8577" s="2" t="str">
        <f t="shared" si="140"/>
        <v>Error?</v>
      </c>
      <c r="E8577" s="4" t="s">
        <v>1533</v>
      </c>
    </row>
    <row r="8578" spans="1:5">
      <c r="A8578">
        <v>8519</v>
      </c>
      <c r="B8578" s="85">
        <f>'Expenditures 16-24'!J383</f>
        <v>0</v>
      </c>
      <c r="D8578" s="2" t="str">
        <f t="shared" si="140"/>
        <v>Error?</v>
      </c>
      <c r="E8578" s="4" t="s">
        <v>1533</v>
      </c>
    </row>
    <row r="8579" spans="1:5">
      <c r="A8579">
        <v>8520</v>
      </c>
      <c r="B8579" s="85">
        <f>'Expenditures 16-24'!J384</f>
        <v>0</v>
      </c>
      <c r="D8579" s="2" t="str">
        <f t="shared" si="140"/>
        <v>Error?</v>
      </c>
      <c r="E8579" s="4" t="s">
        <v>1533</v>
      </c>
    </row>
    <row r="8580" spans="1:5">
      <c r="A8580">
        <v>8521</v>
      </c>
      <c r="B8580" s="85">
        <f>'Expenditures 16-24'!J385</f>
        <v>0</v>
      </c>
      <c r="D8580" s="2" t="str">
        <f t="shared" si="140"/>
        <v>Error?</v>
      </c>
      <c r="E8580" s="4" t="s">
        <v>1533</v>
      </c>
    </row>
    <row r="8581" spans="1:5">
      <c r="A8581">
        <v>8522</v>
      </c>
      <c r="B8581" s="85">
        <f>'Expenditures 16-24'!J386</f>
        <v>0</v>
      </c>
      <c r="D8581" s="2" t="str">
        <f t="shared" si="140"/>
        <v>Error?</v>
      </c>
      <c r="E8581" s="4" t="s">
        <v>1533</v>
      </c>
    </row>
    <row r="8582" spans="1:5">
      <c r="A8582">
        <v>8523</v>
      </c>
      <c r="B8582" s="85">
        <f>'Expenditures 16-24'!J387</f>
        <v>0</v>
      </c>
      <c r="D8582" s="2" t="str">
        <f t="shared" si="140"/>
        <v>Error?</v>
      </c>
      <c r="E8582" s="4" t="s">
        <v>1533</v>
      </c>
    </row>
    <row r="8583" spans="1:5">
      <c r="A8583">
        <v>8524</v>
      </c>
      <c r="B8583" s="85">
        <f>'Expenditures 16-24'!J388</f>
        <v>0</v>
      </c>
      <c r="D8583" s="2" t="str">
        <f t="shared" si="140"/>
        <v>Error?</v>
      </c>
      <c r="E8583" s="4" t="s">
        <v>1533</v>
      </c>
    </row>
    <row r="8584" spans="1:5">
      <c r="A8584">
        <v>8525</v>
      </c>
      <c r="B8584" s="85">
        <f>'Expenditures 16-24'!K316</f>
        <v>0</v>
      </c>
      <c r="D8584" s="2" t="str">
        <f t="shared" si="140"/>
        <v>Error?</v>
      </c>
      <c r="E8584" s="4" t="s">
        <v>1533</v>
      </c>
    </row>
    <row r="8585" spans="1:5">
      <c r="A8585">
        <v>8526</v>
      </c>
      <c r="B8585" s="85">
        <f>'Expenditures 16-24'!K317</f>
        <v>0</v>
      </c>
      <c r="D8585" s="2" t="str">
        <f t="shared" si="140"/>
        <v>Error?</v>
      </c>
      <c r="E8585" s="4" t="s">
        <v>1533</v>
      </c>
    </row>
    <row r="8586" spans="1:5">
      <c r="A8586">
        <v>8527</v>
      </c>
      <c r="B8586" s="85">
        <f>'Expenditures 16-24'!K318</f>
        <v>0</v>
      </c>
      <c r="D8586" s="2" t="str">
        <f t="shared" si="140"/>
        <v>Error?</v>
      </c>
      <c r="E8586" s="4" t="s">
        <v>1533</v>
      </c>
    </row>
    <row r="8587" spans="1:5">
      <c r="A8587">
        <v>8528</v>
      </c>
      <c r="B8587" s="85">
        <f>'Expenditures 16-24'!K319</f>
        <v>0</v>
      </c>
      <c r="D8587" s="2" t="str">
        <f t="shared" si="140"/>
        <v>Error?</v>
      </c>
      <c r="E8587" s="4" t="s">
        <v>1533</v>
      </c>
    </row>
    <row r="8588" spans="1:5">
      <c r="A8588">
        <v>8529</v>
      </c>
      <c r="B8588" s="85">
        <f>'Expenditures 16-24'!K320</f>
        <v>0</v>
      </c>
      <c r="D8588" s="2" t="str">
        <f t="shared" si="140"/>
        <v>Error?</v>
      </c>
      <c r="E8588" s="4" t="s">
        <v>1533</v>
      </c>
    </row>
    <row r="8589" spans="1:5">
      <c r="A8589">
        <v>8530</v>
      </c>
      <c r="B8589" s="85">
        <f>'Expenditures 16-24'!K321</f>
        <v>0</v>
      </c>
      <c r="D8589" s="2" t="str">
        <f t="shared" si="140"/>
        <v>Error?</v>
      </c>
      <c r="E8589" s="4" t="s">
        <v>1533</v>
      </c>
    </row>
    <row r="8590" spans="1:5">
      <c r="A8590">
        <v>8531</v>
      </c>
      <c r="B8590" s="85">
        <f>'Expenditures 16-24'!K322</f>
        <v>0</v>
      </c>
      <c r="D8590" s="2" t="str">
        <f t="shared" si="140"/>
        <v>Error?</v>
      </c>
      <c r="E8590" s="4" t="s">
        <v>1533</v>
      </c>
    </row>
    <row r="8591" spans="1:5">
      <c r="A8591">
        <v>8532</v>
      </c>
      <c r="B8591" s="85">
        <f>'Expenditures 16-24'!K323</f>
        <v>0</v>
      </c>
      <c r="D8591" s="2" t="str">
        <f t="shared" si="140"/>
        <v>Error?</v>
      </c>
      <c r="E8591" s="4" t="s">
        <v>1533</v>
      </c>
    </row>
    <row r="8592" spans="1:5">
      <c r="A8592">
        <v>8533</v>
      </c>
      <c r="B8592" s="85">
        <f>'Expenditures 16-24'!K324</f>
        <v>0</v>
      </c>
      <c r="D8592" s="2" t="str">
        <f t="shared" si="140"/>
        <v>Error?</v>
      </c>
      <c r="E8592" s="4" t="s">
        <v>1533</v>
      </c>
    </row>
    <row r="8593" spans="1:5">
      <c r="A8593">
        <v>8534</v>
      </c>
      <c r="B8593" s="85">
        <f>'Expenditures 16-24'!K325</f>
        <v>0</v>
      </c>
      <c r="D8593" s="2" t="str">
        <f t="shared" si="140"/>
        <v>Error?</v>
      </c>
      <c r="E8593" s="4" t="s">
        <v>1533</v>
      </c>
    </row>
    <row r="8594" spans="1:5">
      <c r="A8594">
        <v>8535</v>
      </c>
      <c r="B8594" s="85">
        <f>'Expenditures 16-24'!K326</f>
        <v>0</v>
      </c>
      <c r="D8594" s="2" t="str">
        <f t="shared" si="140"/>
        <v>Error?</v>
      </c>
      <c r="E8594" s="4" t="s">
        <v>1533</v>
      </c>
    </row>
    <row r="8595" spans="1:5">
      <c r="A8595">
        <v>8536</v>
      </c>
      <c r="B8595" s="85">
        <f>'Expenditures 16-24'!K327</f>
        <v>0</v>
      </c>
      <c r="D8595" s="2" t="str">
        <f t="shared" si="140"/>
        <v>Error?</v>
      </c>
      <c r="E8595" s="4" t="s">
        <v>1533</v>
      </c>
    </row>
    <row r="8596" spans="1:5">
      <c r="A8596">
        <v>8537</v>
      </c>
      <c r="B8596" s="85">
        <f>'Expenditures 16-24'!K328</f>
        <v>0</v>
      </c>
      <c r="D8596" s="2" t="str">
        <f t="shared" si="140"/>
        <v>Error?</v>
      </c>
      <c r="E8596" s="4" t="s">
        <v>1533</v>
      </c>
    </row>
    <row r="8597" spans="1:5">
      <c r="A8597">
        <v>8538</v>
      </c>
      <c r="B8597" s="85">
        <f>'Expenditures 16-24'!K329</f>
        <v>0</v>
      </c>
      <c r="D8597" s="2" t="str">
        <f t="shared" si="140"/>
        <v>Error?</v>
      </c>
      <c r="E8597" s="4" t="s">
        <v>1533</v>
      </c>
    </row>
    <row r="8598" spans="1:5">
      <c r="A8598">
        <v>8539</v>
      </c>
      <c r="B8598" s="85">
        <f>'Expenditures 16-24'!K330</f>
        <v>0</v>
      </c>
      <c r="D8598" s="2" t="str">
        <f t="shared" si="140"/>
        <v>Error?</v>
      </c>
      <c r="E8598" s="4" t="s">
        <v>1533</v>
      </c>
    </row>
    <row r="8599" spans="1:5">
      <c r="A8599">
        <v>8540</v>
      </c>
      <c r="B8599" s="85">
        <f>'Expenditures 16-24'!K331</f>
        <v>0</v>
      </c>
      <c r="D8599" s="2" t="str">
        <f t="shared" si="140"/>
        <v>Error?</v>
      </c>
      <c r="E8599" s="4" t="s">
        <v>1533</v>
      </c>
    </row>
    <row r="8600" spans="1:5">
      <c r="A8600">
        <v>8541</v>
      </c>
      <c r="B8600" s="85">
        <f>'Expenditures 16-24'!K332</f>
        <v>0</v>
      </c>
      <c r="D8600" s="2" t="str">
        <f t="shared" si="140"/>
        <v>Error?</v>
      </c>
      <c r="E8600" s="4" t="s">
        <v>1533</v>
      </c>
    </row>
    <row r="8601" spans="1:5">
      <c r="A8601">
        <v>8542</v>
      </c>
      <c r="B8601" s="85">
        <f>'Expenditures 16-24'!K333</f>
        <v>0</v>
      </c>
      <c r="D8601" s="2" t="str">
        <f t="shared" si="140"/>
        <v>Error?</v>
      </c>
      <c r="E8601" s="4" t="s">
        <v>1533</v>
      </c>
    </row>
    <row r="8602" spans="1:5">
      <c r="A8602">
        <v>8543</v>
      </c>
      <c r="B8602" s="85">
        <f>'Expenditures 16-24'!K334</f>
        <v>0</v>
      </c>
      <c r="D8602" s="2" t="str">
        <f t="shared" si="140"/>
        <v>Error?</v>
      </c>
      <c r="E8602" s="4" t="s">
        <v>1533</v>
      </c>
    </row>
    <row r="8603" spans="1:5">
      <c r="A8603">
        <v>8544</v>
      </c>
      <c r="B8603" s="85">
        <f>'Expenditures 16-24'!K335</f>
        <v>0</v>
      </c>
      <c r="D8603" s="2" t="str">
        <f t="shared" si="140"/>
        <v>Error?</v>
      </c>
      <c r="E8603" s="4" t="s">
        <v>1533</v>
      </c>
    </row>
    <row r="8604" spans="1:5">
      <c r="A8604">
        <v>8545</v>
      </c>
      <c r="B8604" s="85">
        <f>'Expenditures 16-24'!K336</f>
        <v>0</v>
      </c>
      <c r="D8604" s="2" t="str">
        <f t="shared" si="140"/>
        <v>Error?</v>
      </c>
      <c r="E8604" s="4" t="s">
        <v>1533</v>
      </c>
    </row>
    <row r="8605" spans="1:5">
      <c r="A8605">
        <v>8546</v>
      </c>
      <c r="B8605" s="85">
        <f>'Expenditures 16-24'!K337</f>
        <v>0</v>
      </c>
      <c r="D8605" s="2" t="str">
        <f t="shared" si="140"/>
        <v>Error?</v>
      </c>
      <c r="E8605" s="4" t="s">
        <v>1533</v>
      </c>
    </row>
    <row r="8606" spans="1:5">
      <c r="A8606">
        <v>8547</v>
      </c>
      <c r="B8606" s="85">
        <f>'Expenditures 16-24'!K338</f>
        <v>0</v>
      </c>
      <c r="D8606" s="2" t="str">
        <f t="shared" si="140"/>
        <v>Error?</v>
      </c>
      <c r="E8606" s="4" t="s">
        <v>1533</v>
      </c>
    </row>
    <row r="8607" spans="1:5">
      <c r="A8607">
        <v>8548</v>
      </c>
      <c r="B8607" s="85">
        <f>'Expenditures 16-24'!K339</f>
        <v>0</v>
      </c>
      <c r="D8607" s="2" t="str">
        <f t="shared" si="140"/>
        <v>Error?</v>
      </c>
      <c r="E8607" s="4" t="s">
        <v>1533</v>
      </c>
    </row>
    <row r="8608" spans="1:5">
      <c r="A8608">
        <v>8549</v>
      </c>
      <c r="B8608" s="85">
        <f>'Expenditures 16-24'!K340</f>
        <v>0</v>
      </c>
      <c r="D8608" s="2" t="str">
        <f t="shared" si="140"/>
        <v>Error?</v>
      </c>
      <c r="E8608" s="4" t="s">
        <v>1533</v>
      </c>
    </row>
    <row r="8609" spans="1:5">
      <c r="A8609">
        <v>8550</v>
      </c>
      <c r="B8609" s="85">
        <f>'Expenditures 16-24'!K341</f>
        <v>0</v>
      </c>
      <c r="D8609" s="2" t="str">
        <f t="shared" si="140"/>
        <v>Error?</v>
      </c>
      <c r="E8609" s="4" t="s">
        <v>1533</v>
      </c>
    </row>
    <row r="8610" spans="1:5">
      <c r="A8610">
        <v>8551</v>
      </c>
      <c r="B8610" s="85">
        <f>'Expenditures 16-24'!K342</f>
        <v>0</v>
      </c>
      <c r="D8610" s="2" t="str">
        <f t="shared" si="140"/>
        <v>Error?</v>
      </c>
      <c r="E8610" s="4" t="s">
        <v>1533</v>
      </c>
    </row>
    <row r="8611" spans="1:5">
      <c r="A8611">
        <v>8552</v>
      </c>
      <c r="B8611" s="85">
        <f>'Expenditures 16-24'!K343</f>
        <v>0</v>
      </c>
      <c r="D8611" s="2" t="str">
        <f t="shared" si="140"/>
        <v>Error?</v>
      </c>
      <c r="E8611" s="4" t="s">
        <v>1533</v>
      </c>
    </row>
    <row r="8612" spans="1:5">
      <c r="A8612">
        <v>8553</v>
      </c>
      <c r="B8612" s="85">
        <f>'Expenditures 16-24'!K344</f>
        <v>0</v>
      </c>
      <c r="D8612" s="2" t="str">
        <f t="shared" si="140"/>
        <v>Error?</v>
      </c>
      <c r="E8612" s="4" t="s">
        <v>1533</v>
      </c>
    </row>
    <row r="8613" spans="1:5">
      <c r="A8613">
        <v>8554</v>
      </c>
      <c r="B8613" s="85">
        <f>'Expenditures 16-24'!K347</f>
        <v>0</v>
      </c>
      <c r="D8613" s="2" t="str">
        <f t="shared" si="140"/>
        <v>Error?</v>
      </c>
      <c r="E8613" s="4" t="s">
        <v>1533</v>
      </c>
    </row>
    <row r="8614" spans="1:5">
      <c r="A8614">
        <v>8555</v>
      </c>
      <c r="B8614" s="85">
        <f>'Expenditures 16-24'!K348</f>
        <v>0</v>
      </c>
      <c r="D8614" s="2" t="str">
        <f t="shared" si="140"/>
        <v>Error?</v>
      </c>
      <c r="E8614" s="4" t="s">
        <v>1533</v>
      </c>
    </row>
    <row r="8615" spans="1:5">
      <c r="A8615">
        <v>8556</v>
      </c>
      <c r="B8615" s="85">
        <f>'Expenditures 16-24'!K349</f>
        <v>0</v>
      </c>
      <c r="D8615" s="2" t="str">
        <f t="shared" si="140"/>
        <v>Error?</v>
      </c>
      <c r="E8615" s="4" t="s">
        <v>1533</v>
      </c>
    </row>
    <row r="8616" spans="1:5">
      <c r="A8616">
        <v>8557</v>
      </c>
      <c r="B8616" s="85">
        <f>'Expenditures 16-24'!K350</f>
        <v>0</v>
      </c>
      <c r="D8616" s="2" t="str">
        <f t="shared" si="140"/>
        <v>Error?</v>
      </c>
      <c r="E8616" s="4" t="s">
        <v>1533</v>
      </c>
    </row>
    <row r="8617" spans="1:5">
      <c r="A8617">
        <v>8558</v>
      </c>
      <c r="B8617" s="85">
        <f>'Expenditures 16-24'!K351</f>
        <v>0</v>
      </c>
      <c r="D8617" s="2" t="str">
        <f t="shared" si="140"/>
        <v>Error?</v>
      </c>
      <c r="E8617" s="4" t="s">
        <v>1533</v>
      </c>
    </row>
    <row r="8618" spans="1:5">
      <c r="A8618">
        <v>8559</v>
      </c>
      <c r="B8618" s="85">
        <f>'Expenditures 16-24'!K352</f>
        <v>0</v>
      </c>
      <c r="D8618" s="2" t="str">
        <f t="shared" si="140"/>
        <v>Error?</v>
      </c>
      <c r="E8618" s="4" t="s">
        <v>1533</v>
      </c>
    </row>
    <row r="8619" spans="1:5">
      <c r="A8619">
        <v>8560</v>
      </c>
      <c r="B8619" s="85">
        <f>'Expenditures 16-24'!K353</f>
        <v>0</v>
      </c>
      <c r="D8619" s="2" t="str">
        <f t="shared" si="140"/>
        <v>Error?</v>
      </c>
      <c r="E8619" s="4" t="s">
        <v>1533</v>
      </c>
    </row>
    <row r="8620" spans="1:5">
      <c r="A8620">
        <v>8561</v>
      </c>
      <c r="B8620" s="85">
        <f>'Expenditures 16-24'!K355</f>
        <v>0</v>
      </c>
      <c r="D8620" s="2" t="str">
        <f t="shared" si="140"/>
        <v>Error?</v>
      </c>
      <c r="E8620" s="4" t="s">
        <v>1533</v>
      </c>
    </row>
    <row r="8621" spans="1:5">
      <c r="A8621">
        <v>8562</v>
      </c>
      <c r="B8621" s="85">
        <f>'Expenditures 16-24'!K356</f>
        <v>0</v>
      </c>
      <c r="D8621" s="2" t="str">
        <f t="shared" si="140"/>
        <v>Error?</v>
      </c>
      <c r="E8621" s="4" t="s">
        <v>1533</v>
      </c>
    </row>
    <row r="8622" spans="1:5">
      <c r="A8622">
        <v>8563</v>
      </c>
      <c r="B8622" s="85">
        <f>'Expenditures 16-24'!K357</f>
        <v>0</v>
      </c>
      <c r="D8622" s="2" t="str">
        <f t="shared" si="140"/>
        <v>Error?</v>
      </c>
      <c r="E8622" s="4" t="s">
        <v>1533</v>
      </c>
    </row>
    <row r="8623" spans="1:5">
      <c r="A8623">
        <v>8564</v>
      </c>
      <c r="B8623" s="85">
        <f>'Expenditures 16-24'!K358</f>
        <v>0</v>
      </c>
      <c r="D8623" s="2" t="str">
        <f t="shared" si="140"/>
        <v>Error?</v>
      </c>
      <c r="E8623" s="4" t="s">
        <v>1533</v>
      </c>
    </row>
    <row r="8624" spans="1:5">
      <c r="A8624">
        <v>8565</v>
      </c>
      <c r="B8624" s="85">
        <f>'Expenditures 16-24'!K360</f>
        <v>0</v>
      </c>
      <c r="D8624" s="2" t="str">
        <f t="shared" si="140"/>
        <v>Error?</v>
      </c>
      <c r="E8624" s="4" t="s">
        <v>1533</v>
      </c>
    </row>
    <row r="8625" spans="1:5">
      <c r="A8625">
        <v>8566</v>
      </c>
      <c r="B8625" s="85">
        <f>'Expenditures 16-24'!K361</f>
        <v>0</v>
      </c>
      <c r="D8625" s="2" t="str">
        <f t="shared" si="140"/>
        <v>Error?</v>
      </c>
      <c r="E8625" s="4" t="s">
        <v>1533</v>
      </c>
    </row>
    <row r="8626" spans="1:5">
      <c r="A8626">
        <v>8567</v>
      </c>
      <c r="B8626" s="85">
        <f>'Expenditures 16-24'!K362</f>
        <v>6945</v>
      </c>
      <c r="D8626" s="2" t="str">
        <f t="shared" si="140"/>
        <v>Error?</v>
      </c>
      <c r="E8626" s="4" t="s">
        <v>1533</v>
      </c>
    </row>
    <row r="8627" spans="1:5">
      <c r="A8627">
        <v>8568</v>
      </c>
      <c r="B8627" s="85">
        <f>'Expenditures 16-24'!K367</f>
        <v>0</v>
      </c>
      <c r="D8627" s="2" t="str">
        <f t="shared" si="140"/>
        <v>Error?</v>
      </c>
      <c r="E8627" s="4" t="s">
        <v>1533</v>
      </c>
    </row>
    <row r="8628" spans="1:5">
      <c r="A8628">
        <v>8569</v>
      </c>
      <c r="B8628" s="85">
        <f>'Expenditures 16-24'!K368</f>
        <v>0</v>
      </c>
      <c r="D8628" s="2" t="str">
        <f t="shared" si="140"/>
        <v>Error?</v>
      </c>
      <c r="E8628" s="4" t="s">
        <v>1533</v>
      </c>
    </row>
    <row r="8629" spans="1:5">
      <c r="A8629">
        <v>8570</v>
      </c>
      <c r="B8629" s="85">
        <f>'Expenditures 16-24'!K369</f>
        <v>0</v>
      </c>
      <c r="D8629" s="2" t="str">
        <f t="shared" si="140"/>
        <v>Error?</v>
      </c>
      <c r="E8629" s="4" t="s">
        <v>1533</v>
      </c>
    </row>
    <row r="8630" spans="1:5">
      <c r="A8630">
        <v>8571</v>
      </c>
      <c r="B8630" s="85">
        <f>'Expenditures 16-24'!K371</f>
        <v>0</v>
      </c>
      <c r="D8630" s="2" t="str">
        <f t="shared" si="140"/>
        <v>Error?</v>
      </c>
      <c r="E8630" s="4" t="s">
        <v>1533</v>
      </c>
    </row>
    <row r="8631" spans="1:5">
      <c r="A8631">
        <v>8572</v>
      </c>
      <c r="B8631" s="85">
        <f>'Expenditures 16-24'!K372</f>
        <v>0</v>
      </c>
      <c r="D8631" s="2" t="str">
        <f t="shared" si="140"/>
        <v>Error?</v>
      </c>
      <c r="E8631" s="4" t="s">
        <v>1533</v>
      </c>
    </row>
    <row r="8632" spans="1:5">
      <c r="A8632">
        <v>8573</v>
      </c>
      <c r="B8632" s="85">
        <f>'Expenditures 16-24'!K374</f>
        <v>0</v>
      </c>
      <c r="D8632" s="2" t="str">
        <f t="shared" si="140"/>
        <v>Error?</v>
      </c>
      <c r="E8632" s="4" t="s">
        <v>1533</v>
      </c>
    </row>
    <row r="8633" spans="1:5">
      <c r="A8633">
        <v>8574</v>
      </c>
      <c r="B8633" s="85">
        <f>'Expenditures 16-24'!K375</f>
        <v>0</v>
      </c>
      <c r="D8633" s="2" t="str">
        <f t="shared" si="140"/>
        <v>Error?</v>
      </c>
      <c r="E8633" s="4" t="s">
        <v>1533</v>
      </c>
    </row>
    <row r="8634" spans="1:5">
      <c r="A8634">
        <v>8575</v>
      </c>
      <c r="B8634" s="85">
        <f>'Expenditures 16-24'!K376</f>
        <v>0</v>
      </c>
      <c r="D8634" s="2" t="str">
        <f t="shared" si="140"/>
        <v>Error?</v>
      </c>
      <c r="E8634" s="4" t="s">
        <v>1533</v>
      </c>
    </row>
    <row r="8635" spans="1:5">
      <c r="A8635">
        <v>8576</v>
      </c>
      <c r="B8635" s="85">
        <f>'Expenditures 16-24'!K377</f>
        <v>0</v>
      </c>
      <c r="D8635" s="2" t="str">
        <f t="shared" si="140"/>
        <v>Error?</v>
      </c>
      <c r="E8635" s="4" t="s">
        <v>1533</v>
      </c>
    </row>
    <row r="8636" spans="1:5">
      <c r="A8636">
        <v>8577</v>
      </c>
      <c r="B8636" s="85">
        <f>'Expenditures 16-24'!K378</f>
        <v>0</v>
      </c>
      <c r="D8636" s="2" t="str">
        <f t="shared" si="140"/>
        <v>Error?</v>
      </c>
      <c r="E8636" s="4" t="s">
        <v>1533</v>
      </c>
    </row>
    <row r="8637" spans="1:5">
      <c r="A8637">
        <v>8578</v>
      </c>
      <c r="B8637" s="85">
        <f>'Expenditures 16-24'!K380</f>
        <v>0</v>
      </c>
      <c r="D8637" s="2" t="str">
        <f t="shared" ref="D8637:D8700" si="141">IF(ISBLANK(B8637),"OK",IF(A8637-B8637=0,"OK","Error?"))</f>
        <v>Error?</v>
      </c>
      <c r="E8637" s="4" t="s">
        <v>1533</v>
      </c>
    </row>
    <row r="8638" spans="1:5">
      <c r="A8638">
        <v>8579</v>
      </c>
      <c r="B8638" s="85">
        <f>'Expenditures 16-24'!K381</f>
        <v>0</v>
      </c>
      <c r="D8638" s="2" t="str">
        <f t="shared" si="141"/>
        <v>Error?</v>
      </c>
      <c r="E8638" s="4" t="s">
        <v>1533</v>
      </c>
    </row>
    <row r="8639" spans="1:5">
      <c r="A8639">
        <v>8580</v>
      </c>
      <c r="B8639" s="85">
        <f>'Expenditures 16-24'!K382</f>
        <v>0</v>
      </c>
      <c r="D8639" s="2" t="str">
        <f t="shared" si="141"/>
        <v>Error?</v>
      </c>
      <c r="E8639" s="4" t="s">
        <v>1533</v>
      </c>
    </row>
    <row r="8640" spans="1:5">
      <c r="A8640">
        <v>8581</v>
      </c>
      <c r="B8640" s="85">
        <f>'Expenditures 16-24'!K383</f>
        <v>0</v>
      </c>
      <c r="D8640" s="2" t="str">
        <f t="shared" si="141"/>
        <v>Error?</v>
      </c>
      <c r="E8640" s="4" t="s">
        <v>1533</v>
      </c>
    </row>
    <row r="8641" spans="1:5">
      <c r="A8641">
        <v>8582</v>
      </c>
      <c r="B8641" s="85">
        <f>'Expenditures 16-24'!K384</f>
        <v>0</v>
      </c>
      <c r="D8641" s="2" t="str">
        <f t="shared" si="141"/>
        <v>Error?</v>
      </c>
      <c r="E8641" s="4" t="s">
        <v>1533</v>
      </c>
    </row>
    <row r="8642" spans="1:5">
      <c r="A8642">
        <v>8583</v>
      </c>
      <c r="B8642" s="85">
        <f>'Expenditures 16-24'!K385</f>
        <v>0</v>
      </c>
      <c r="D8642" s="2" t="str">
        <f t="shared" si="141"/>
        <v>Error?</v>
      </c>
      <c r="E8642" s="4" t="s">
        <v>1533</v>
      </c>
    </row>
    <row r="8643" spans="1:5">
      <c r="A8643">
        <v>8584</v>
      </c>
      <c r="B8643" s="85">
        <f>'Expenditures 16-24'!K386</f>
        <v>0</v>
      </c>
      <c r="D8643" s="2" t="str">
        <f t="shared" si="141"/>
        <v>Error?</v>
      </c>
      <c r="E8643" s="4" t="s">
        <v>1533</v>
      </c>
    </row>
    <row r="8644" spans="1:5">
      <c r="A8644">
        <v>8585</v>
      </c>
      <c r="B8644" s="85">
        <f>'Expenditures 16-24'!K387</f>
        <v>95619</v>
      </c>
      <c r="D8644" s="2" t="str">
        <f t="shared" si="141"/>
        <v>Error?</v>
      </c>
      <c r="E8644" s="4" t="s">
        <v>1533</v>
      </c>
    </row>
    <row r="8645" spans="1:5">
      <c r="A8645">
        <v>8586</v>
      </c>
      <c r="B8645" s="85">
        <f>'Expenditures 16-24'!K388</f>
        <v>0</v>
      </c>
      <c r="D8645" s="2" t="str">
        <f t="shared" si="141"/>
        <v>Error?</v>
      </c>
      <c r="E8645" s="4" t="s">
        <v>1533</v>
      </c>
    </row>
    <row r="8646" spans="1:5">
      <c r="A8646">
        <v>8587</v>
      </c>
      <c r="B8646" s="85">
        <f>'Expenditures 16-24'!K393</f>
        <v>0</v>
      </c>
      <c r="D8646" s="2" t="str">
        <f t="shared" si="141"/>
        <v>Error?</v>
      </c>
      <c r="E8646" s="4" t="s">
        <v>1533</v>
      </c>
    </row>
    <row r="8647" spans="1:5">
      <c r="A8647">
        <v>8588</v>
      </c>
      <c r="B8647" s="85">
        <f>'Expenditures 16-24'!K394</f>
        <v>0</v>
      </c>
      <c r="D8647" s="2" t="str">
        <f t="shared" si="141"/>
        <v>Error?</v>
      </c>
      <c r="E8647" s="4" t="s">
        <v>1533</v>
      </c>
    </row>
    <row r="8648" spans="1:5">
      <c r="A8648">
        <v>8589</v>
      </c>
      <c r="B8648" s="85">
        <f>'Expenditures 16-24'!K395</f>
        <v>0</v>
      </c>
      <c r="D8648" s="2" t="str">
        <f t="shared" si="141"/>
        <v>Error?</v>
      </c>
      <c r="E8648" s="4" t="s">
        <v>1533</v>
      </c>
    </row>
    <row r="8649" spans="1:5">
      <c r="A8649">
        <v>8590</v>
      </c>
      <c r="B8649" s="85">
        <f>'Expenditures 16-24'!K396</f>
        <v>0</v>
      </c>
      <c r="D8649" s="2" t="str">
        <f t="shared" si="141"/>
        <v>Error?</v>
      </c>
      <c r="E8649" s="4" t="s">
        <v>1533</v>
      </c>
    </row>
    <row r="8650" spans="1:5">
      <c r="A8650">
        <v>8591</v>
      </c>
      <c r="B8650" s="85">
        <f>'Expenditures 16-24'!K398</f>
        <v>0</v>
      </c>
      <c r="D8650" s="2" t="str">
        <f t="shared" si="141"/>
        <v>Error?</v>
      </c>
      <c r="E8650" s="4" t="s">
        <v>1533</v>
      </c>
    </row>
    <row r="8651" spans="1:5">
      <c r="A8651">
        <v>8592</v>
      </c>
      <c r="B8651" s="85">
        <f>'Expenditures 16-24'!K399</f>
        <v>0</v>
      </c>
      <c r="D8651" s="2" t="str">
        <f t="shared" si="141"/>
        <v>Error?</v>
      </c>
      <c r="E8651" s="4" t="s">
        <v>1533</v>
      </c>
    </row>
    <row r="8652" spans="1:5">
      <c r="A8652">
        <v>8593</v>
      </c>
      <c r="B8652" s="85">
        <f>'Expenditures 16-24'!K400</f>
        <v>0</v>
      </c>
      <c r="D8652" s="2" t="str">
        <f t="shared" si="141"/>
        <v>Error?</v>
      </c>
      <c r="E8652" s="4" t="s">
        <v>1533</v>
      </c>
    </row>
    <row r="8653" spans="1:5">
      <c r="A8653">
        <v>8594</v>
      </c>
      <c r="B8653" s="85">
        <f>'Expenditures 16-24'!K401</f>
        <v>0</v>
      </c>
      <c r="D8653" s="2" t="str">
        <f t="shared" si="141"/>
        <v>Error?</v>
      </c>
      <c r="E8653" s="4" t="s">
        <v>1533</v>
      </c>
    </row>
    <row r="8654" spans="1:5">
      <c r="A8654">
        <v>8595</v>
      </c>
      <c r="B8654" s="85">
        <f>'Expenditures 16-24'!K402</f>
        <v>0</v>
      </c>
      <c r="D8654" s="2" t="str">
        <f t="shared" si="141"/>
        <v>Error?</v>
      </c>
      <c r="E8654" s="4" t="s">
        <v>1533</v>
      </c>
    </row>
    <row r="8655" spans="1:5">
      <c r="A8655">
        <v>8596</v>
      </c>
      <c r="B8655" s="85">
        <f>'Expenditures 16-24'!K403</f>
        <v>0</v>
      </c>
      <c r="D8655" s="2" t="str">
        <f t="shared" si="141"/>
        <v>Error?</v>
      </c>
      <c r="E8655" s="4" t="s">
        <v>1533</v>
      </c>
    </row>
    <row r="8656" spans="1:5">
      <c r="A8656">
        <v>8597</v>
      </c>
      <c r="B8656" s="85">
        <f>'Expenditures 16-24'!K404</f>
        <v>0</v>
      </c>
      <c r="D8656" s="2" t="str">
        <f t="shared" si="141"/>
        <v>Error?</v>
      </c>
      <c r="E8656" s="4" t="s">
        <v>1533</v>
      </c>
    </row>
    <row r="8657" spans="1:5">
      <c r="A8657">
        <v>8598</v>
      </c>
      <c r="B8657" s="85">
        <f>'Expenditures 16-24'!K405</f>
        <v>0</v>
      </c>
      <c r="D8657" s="2" t="str">
        <f t="shared" si="141"/>
        <v>Error?</v>
      </c>
      <c r="E8657" s="4" t="s">
        <v>1533</v>
      </c>
    </row>
    <row r="8658" spans="1:5">
      <c r="A8658">
        <v>8599</v>
      </c>
      <c r="B8658" s="85">
        <f>'Expenditures 16-24'!K406</f>
        <v>0</v>
      </c>
      <c r="D8658" s="2" t="str">
        <f t="shared" si="141"/>
        <v>Error?</v>
      </c>
      <c r="E8658" s="4" t="s">
        <v>1533</v>
      </c>
    </row>
    <row r="8659" spans="1:5">
      <c r="A8659">
        <v>8600</v>
      </c>
      <c r="B8659" s="85">
        <f>'Expenditures 16-24'!K407</f>
        <v>0</v>
      </c>
      <c r="D8659" s="2" t="str">
        <f t="shared" si="141"/>
        <v>Error?</v>
      </c>
      <c r="E8659" s="4" t="s">
        <v>1533</v>
      </c>
    </row>
    <row r="8660" spans="1:5">
      <c r="A8660">
        <v>8601</v>
      </c>
      <c r="B8660" s="85">
        <f>'Expenditures 16-24'!K408</f>
        <v>0</v>
      </c>
      <c r="D8660" s="2" t="str">
        <f t="shared" si="141"/>
        <v>Error?</v>
      </c>
      <c r="E8660" s="4" t="s">
        <v>1533</v>
      </c>
    </row>
    <row r="8661" spans="1:5">
      <c r="A8661">
        <v>8602</v>
      </c>
      <c r="B8661" s="85">
        <f>'Expenditures 16-24'!K409</f>
        <v>0</v>
      </c>
      <c r="D8661" s="2" t="str">
        <f t="shared" si="141"/>
        <v>Error?</v>
      </c>
      <c r="E8661" s="4" t="s">
        <v>1533</v>
      </c>
    </row>
    <row r="8662" spans="1:5">
      <c r="A8662">
        <v>8603</v>
      </c>
      <c r="B8662" s="85">
        <f>'Expenditures 16-24'!K410</f>
        <v>0</v>
      </c>
      <c r="D8662" s="2" t="str">
        <f t="shared" si="141"/>
        <v>Error?</v>
      </c>
      <c r="E8662" s="4" t="s">
        <v>1533</v>
      </c>
    </row>
    <row r="8663" spans="1:5">
      <c r="A8663">
        <v>8604</v>
      </c>
      <c r="B8663" s="85">
        <f>'Expenditures 16-24'!K411</f>
        <v>0</v>
      </c>
      <c r="D8663" s="2" t="str">
        <f t="shared" si="141"/>
        <v>Error?</v>
      </c>
      <c r="E8663" s="4" t="s">
        <v>1533</v>
      </c>
    </row>
    <row r="8664" spans="1:5">
      <c r="A8664">
        <v>8605</v>
      </c>
      <c r="B8664" s="85">
        <f>'Expenditures 16-24'!K412</f>
        <v>0</v>
      </c>
      <c r="D8664" s="2" t="str">
        <f t="shared" si="141"/>
        <v>Error?</v>
      </c>
      <c r="E8664" s="4" t="s">
        <v>1533</v>
      </c>
    </row>
    <row r="8665" spans="1:5">
      <c r="A8665">
        <v>8606</v>
      </c>
      <c r="B8665" s="85">
        <f>'Expenditures 16-24'!K413</f>
        <v>0</v>
      </c>
      <c r="D8665" s="2" t="str">
        <f t="shared" si="141"/>
        <v>Error?</v>
      </c>
      <c r="E8665" s="4" t="s">
        <v>1533</v>
      </c>
    </row>
    <row r="8666" spans="1:5">
      <c r="A8666">
        <v>8607</v>
      </c>
      <c r="B8666" s="85">
        <f>'Expenditures 16-24'!K414</f>
        <v>0</v>
      </c>
      <c r="D8666" s="2" t="str">
        <f t="shared" si="141"/>
        <v>Error?</v>
      </c>
      <c r="E8666" s="4" t="s">
        <v>1533</v>
      </c>
    </row>
    <row r="8667" spans="1:5">
      <c r="A8667">
        <v>8608</v>
      </c>
      <c r="B8667" s="85">
        <f>'PCTC-OEPP 37-39'!F74</f>
        <v>0</v>
      </c>
      <c r="D8667" s="2" t="str">
        <f t="shared" si="141"/>
        <v>Error?</v>
      </c>
      <c r="E8667" s="4" t="s">
        <v>1534</v>
      </c>
    </row>
    <row r="8668" spans="1:5">
      <c r="A8668">
        <v>8609</v>
      </c>
      <c r="B8668" s="85">
        <f>'PCTC-OEPP 37-39'!F75</f>
        <v>0</v>
      </c>
      <c r="D8668" s="2" t="str">
        <f t="shared" si="141"/>
        <v>Error?</v>
      </c>
      <c r="E8668" s="4" t="s">
        <v>1534</v>
      </c>
    </row>
    <row r="8669" spans="1:5">
      <c r="A8669">
        <v>8610</v>
      </c>
      <c r="B8669" s="85">
        <f>'PCTC-OEPP 37-39'!F76</f>
        <v>0</v>
      </c>
      <c r="D8669" s="2" t="str">
        <f t="shared" si="141"/>
        <v>Error?</v>
      </c>
      <c r="E8669" s="4" t="s">
        <v>1534</v>
      </c>
    </row>
    <row r="8670" spans="1:5">
      <c r="A8670">
        <v>8611</v>
      </c>
      <c r="B8670" s="85">
        <f>'PCTC-OEPP 37-39'!F77</f>
        <v>0</v>
      </c>
      <c r="D8670" s="2" t="str">
        <f t="shared" si="141"/>
        <v>Error?</v>
      </c>
      <c r="E8670" s="4" t="s">
        <v>1534</v>
      </c>
    </row>
    <row r="8671" spans="1:5">
      <c r="A8671">
        <v>8612</v>
      </c>
      <c r="B8671" s="85">
        <f>'PCTC-OEPP 37-39'!F78</f>
        <v>0</v>
      </c>
      <c r="D8671" s="2" t="str">
        <f t="shared" si="141"/>
        <v>Error?</v>
      </c>
      <c r="E8671" s="4" t="s">
        <v>1534</v>
      </c>
    </row>
    <row r="8672" spans="1:5">
      <c r="A8672">
        <v>8613</v>
      </c>
      <c r="B8672" s="85">
        <f>'PCTC-OEPP 37-39'!F79</f>
        <v>0</v>
      </c>
      <c r="D8672" s="2" t="str">
        <f t="shared" si="141"/>
        <v>Error?</v>
      </c>
      <c r="E8672" s="4" t="s">
        <v>1534</v>
      </c>
    </row>
    <row r="8673" spans="1:5">
      <c r="A8673">
        <v>8614</v>
      </c>
      <c r="B8673" s="85">
        <f>'PCTC-OEPP 37-39'!F80</f>
        <v>0</v>
      </c>
      <c r="D8673" s="2" t="str">
        <f t="shared" si="141"/>
        <v>Error?</v>
      </c>
      <c r="E8673" s="4" t="s">
        <v>1534</v>
      </c>
    </row>
    <row r="8674" spans="1:5">
      <c r="A8674">
        <v>8615</v>
      </c>
      <c r="B8674" s="85">
        <f>'PCTC-OEPP 37-39'!F81</f>
        <v>0</v>
      </c>
      <c r="D8674" s="2" t="str">
        <f t="shared" si="141"/>
        <v>Error?</v>
      </c>
      <c r="E8674" s="4" t="s">
        <v>1534</v>
      </c>
    </row>
    <row r="8675" spans="1:5">
      <c r="A8675">
        <v>8616</v>
      </c>
      <c r="B8675" s="85">
        <f>'PCTC-OEPP 37-39'!F82</f>
        <v>0</v>
      </c>
      <c r="D8675" s="2" t="str">
        <f t="shared" si="141"/>
        <v>Error?</v>
      </c>
      <c r="E8675" s="4" t="s">
        <v>1534</v>
      </c>
    </row>
    <row r="8676" spans="1:5">
      <c r="A8676">
        <v>8617</v>
      </c>
      <c r="B8676" s="85">
        <f>'PCTC-OEPP 37-39'!F83</f>
        <v>0</v>
      </c>
      <c r="D8676" s="2" t="str">
        <f t="shared" si="141"/>
        <v>Error?</v>
      </c>
      <c r="E8676" s="4" t="s">
        <v>1534</v>
      </c>
    </row>
    <row r="8677" spans="1:5">
      <c r="A8677">
        <v>8618</v>
      </c>
      <c r="B8677" s="85">
        <f>'PCTC-OEPP 37-39'!F84</f>
        <v>0</v>
      </c>
      <c r="D8677" s="2" t="str">
        <f t="shared" si="141"/>
        <v>Error?</v>
      </c>
      <c r="E8677" s="4" t="s">
        <v>1534</v>
      </c>
    </row>
    <row r="8678" spans="1:5">
      <c r="A8678">
        <v>8619</v>
      </c>
      <c r="B8678" s="85">
        <f>'PCTC-OEPP 37-39'!F85</f>
        <v>0</v>
      </c>
      <c r="D8678" s="2" t="str">
        <f t="shared" si="141"/>
        <v>Error?</v>
      </c>
      <c r="E8678" s="4" t="s">
        <v>1534</v>
      </c>
    </row>
    <row r="8679" spans="1:5">
      <c r="A8679">
        <v>8620</v>
      </c>
      <c r="B8679" s="85">
        <f>'PCTC-OEPP 37-39'!F86</f>
        <v>0</v>
      </c>
      <c r="D8679" s="2" t="str">
        <f t="shared" si="141"/>
        <v>Error?</v>
      </c>
      <c r="E8679" s="4" t="s">
        <v>1534</v>
      </c>
    </row>
    <row r="8680" spans="1:5">
      <c r="A8680">
        <v>8621</v>
      </c>
      <c r="B8680" s="85">
        <f>'PCTC-OEPP 37-39'!F87</f>
        <v>0</v>
      </c>
      <c r="D8680" s="2" t="str">
        <f t="shared" si="141"/>
        <v>Error?</v>
      </c>
      <c r="E8680" s="4" t="s">
        <v>1534</v>
      </c>
    </row>
    <row r="8681" spans="1:5">
      <c r="A8681">
        <v>8622</v>
      </c>
      <c r="B8681" s="85">
        <f>'PCTC-OEPP 37-39'!F88</f>
        <v>0</v>
      </c>
      <c r="D8681" s="2" t="str">
        <f t="shared" si="141"/>
        <v>Error?</v>
      </c>
      <c r="E8681" s="4" t="s">
        <v>1534</v>
      </c>
    </row>
    <row r="8682" spans="1:5">
      <c r="A8682">
        <v>8623</v>
      </c>
      <c r="B8682" s="85">
        <f>'PCTC-OEPP 37-39'!F89</f>
        <v>0</v>
      </c>
      <c r="D8682" s="2" t="str">
        <f t="shared" si="141"/>
        <v>Error?</v>
      </c>
      <c r="E8682" s="4" t="s">
        <v>1534</v>
      </c>
    </row>
    <row r="8683" spans="1:5">
      <c r="A8683">
        <v>8624</v>
      </c>
      <c r="B8683" s="85">
        <f>'PCTC-OEPP 37-39'!F90</f>
        <v>0</v>
      </c>
      <c r="D8683" s="2" t="str">
        <f t="shared" si="141"/>
        <v>Error?</v>
      </c>
      <c r="E8683" s="4" t="s">
        <v>1534</v>
      </c>
    </row>
    <row r="8684" spans="1:5">
      <c r="A8684">
        <v>8625</v>
      </c>
      <c r="B8684" s="85">
        <f>'PCTC-OEPP 37-39'!F91</f>
        <v>0</v>
      </c>
      <c r="D8684" s="2" t="str">
        <f t="shared" si="141"/>
        <v>Error?</v>
      </c>
      <c r="E8684" s="4" t="s">
        <v>1534</v>
      </c>
    </row>
    <row r="8685" spans="1:5">
      <c r="A8685">
        <v>8626</v>
      </c>
      <c r="B8685" s="85">
        <f>'PCTC-OEPP 37-39'!F92</f>
        <v>0</v>
      </c>
      <c r="D8685" s="2" t="str">
        <f t="shared" si="141"/>
        <v>Error?</v>
      </c>
      <c r="E8685" s="4" t="s">
        <v>1534</v>
      </c>
    </row>
    <row r="8686" spans="1:5">
      <c r="A8686">
        <v>8627</v>
      </c>
      <c r="B8686" s="85">
        <f>'PCTC-OEPP 37-39'!F186</f>
        <v>0</v>
      </c>
      <c r="D8686" s="2" t="str">
        <f t="shared" si="141"/>
        <v>Error?</v>
      </c>
      <c r="E8686" s="4" t="s">
        <v>1534</v>
      </c>
    </row>
    <row r="8687" spans="1:5">
      <c r="A8687">
        <v>8628</v>
      </c>
      <c r="B8687" s="85">
        <f>'PCTC-OEPP 37-39'!F187</f>
        <v>0</v>
      </c>
      <c r="D8687" s="2" t="str">
        <f t="shared" si="141"/>
        <v>Error?</v>
      </c>
      <c r="E8687" s="4" t="s">
        <v>1534</v>
      </c>
    </row>
    <row r="8688" spans="1:5">
      <c r="A8688">
        <v>8629</v>
      </c>
      <c r="B8688" s="85">
        <f>'Assets-Liab 5-6'!C48</f>
        <v>0</v>
      </c>
      <c r="D8688" s="2" t="str">
        <f t="shared" si="141"/>
        <v>Error?</v>
      </c>
      <c r="E8688" s="4" t="s">
        <v>1590</v>
      </c>
    </row>
    <row r="8689" spans="1:6">
      <c r="A8689">
        <v>8630</v>
      </c>
      <c r="B8689" s="85">
        <f>'Assets-Liab 5-6'!C49</f>
        <v>365956</v>
      </c>
      <c r="D8689" s="2" t="str">
        <f t="shared" si="141"/>
        <v>Error?</v>
      </c>
      <c r="E8689" s="4" t="s">
        <v>1590</v>
      </c>
    </row>
    <row r="8690" spans="1:6">
      <c r="A8690">
        <v>8631</v>
      </c>
      <c r="B8690" s="85">
        <f>'Assets-Liab 5-6'!C50</f>
        <v>365956</v>
      </c>
      <c r="D8690" s="2" t="str">
        <f t="shared" si="141"/>
        <v>Error?</v>
      </c>
      <c r="E8690" s="4" t="s">
        <v>1590</v>
      </c>
    </row>
    <row r="8691" spans="1:6">
      <c r="A8691">
        <v>8632</v>
      </c>
      <c r="B8691" s="85">
        <f>'Assets-Liab 5-6'!M61</f>
        <v>55847062</v>
      </c>
      <c r="D8691" s="2" t="str">
        <f t="shared" si="141"/>
        <v>Error?</v>
      </c>
      <c r="E8691" s="4" t="s">
        <v>1590</v>
      </c>
    </row>
    <row r="8692" spans="1:6">
      <c r="A8692">
        <v>8633</v>
      </c>
      <c r="B8692" s="85">
        <f>'PCTC-OEPP 37-39'!F191</f>
        <v>-601006</v>
      </c>
      <c r="D8692" s="2" t="str">
        <f t="shared" si="141"/>
        <v>Error?</v>
      </c>
      <c r="E8692" s="4" t="s">
        <v>1534</v>
      </c>
    </row>
    <row r="8693" spans="1:6">
      <c r="A8693">
        <v>8634</v>
      </c>
      <c r="B8693" s="85">
        <f>'CARES CRRSA ARP 28-35'!C12</f>
        <v>4780</v>
      </c>
      <c r="D8693" s="2" t="str">
        <f t="shared" si="141"/>
        <v>Error?</v>
      </c>
      <c r="E8693" s="4" t="s">
        <v>1611</v>
      </c>
    </row>
    <row r="8694" spans="1:6">
      <c r="A8694">
        <v>8635</v>
      </c>
      <c r="B8694" s="85">
        <f>'CARES CRRSA ARP 28-35'!C13</f>
        <v>596226</v>
      </c>
      <c r="D8694" s="2" t="str">
        <f t="shared" si="141"/>
        <v>Error?</v>
      </c>
      <c r="E8694" s="4" t="s">
        <v>1611</v>
      </c>
    </row>
    <row r="8695" spans="1:6">
      <c r="A8695">
        <v>8636</v>
      </c>
      <c r="B8695" s="85">
        <f>'CARES CRRSA ARP 28-35'!C14</f>
        <v>0</v>
      </c>
      <c r="D8695" s="2" t="str">
        <f t="shared" si="141"/>
        <v>Error?</v>
      </c>
      <c r="E8695" s="4" t="s">
        <v>1611</v>
      </c>
    </row>
    <row r="8696" spans="1:6">
      <c r="A8696" s="5">
        <v>8637</v>
      </c>
      <c r="D8696" s="2" t="str">
        <f t="shared" si="141"/>
        <v>OK</v>
      </c>
      <c r="E8696" s="4" t="s">
        <v>1611</v>
      </c>
      <c r="F8696" s="1" t="s">
        <v>1811</v>
      </c>
    </row>
    <row r="8697" spans="1:6">
      <c r="A8697">
        <v>8638</v>
      </c>
      <c r="B8697" s="85">
        <f>'CARES CRRSA ARP 28-35'!C18</f>
        <v>601006</v>
      </c>
      <c r="D8697" s="2" t="str">
        <f t="shared" si="141"/>
        <v>Error?</v>
      </c>
      <c r="E8697" s="4" t="s">
        <v>1611</v>
      </c>
    </row>
    <row r="8698" spans="1:6">
      <c r="A8698">
        <v>8639</v>
      </c>
      <c r="B8698" s="85">
        <f>'CARES CRRSA ARP 28-35'!C23</f>
        <v>0</v>
      </c>
      <c r="D8698" s="2" t="str">
        <f t="shared" si="141"/>
        <v>Error?</v>
      </c>
      <c r="E8698" s="4" t="s">
        <v>1611</v>
      </c>
    </row>
    <row r="8699" spans="1:6">
      <c r="A8699" s="5">
        <v>8640</v>
      </c>
      <c r="D8699" s="2" t="str">
        <f t="shared" si="141"/>
        <v>OK</v>
      </c>
      <c r="E8699" s="4" t="s">
        <v>1611</v>
      </c>
      <c r="F8699" s="1" t="s">
        <v>1811</v>
      </c>
    </row>
    <row r="8700" spans="1:6">
      <c r="A8700">
        <v>8641</v>
      </c>
      <c r="B8700" s="85">
        <f>'CARES CRRSA ARP 28-35'!C24</f>
        <v>0</v>
      </c>
      <c r="D8700" s="2" t="str">
        <f t="shared" si="141"/>
        <v>Error?</v>
      </c>
      <c r="E8700" s="4" t="s">
        <v>1611</v>
      </c>
    </row>
    <row r="8701" spans="1:6">
      <c r="A8701">
        <v>8642</v>
      </c>
      <c r="B8701" s="85">
        <f>'CARES CRRSA ARP 28-35'!C25</f>
        <v>0</v>
      </c>
      <c r="D8701" s="2" t="str">
        <f t="shared" ref="D8701:D8764" si="142">IF(ISBLANK(B8701),"OK",IF(A8701-B8701=0,"OK","Error?"))</f>
        <v>Error?</v>
      </c>
      <c r="E8701" s="4" t="s">
        <v>1611</v>
      </c>
    </row>
    <row r="8702" spans="1:6">
      <c r="A8702" s="5">
        <v>8643</v>
      </c>
      <c r="D8702" s="2" t="str">
        <f t="shared" si="142"/>
        <v>OK</v>
      </c>
      <c r="E8702" s="4" t="s">
        <v>1611</v>
      </c>
      <c r="F8702" s="1" t="s">
        <v>1811</v>
      </c>
    </row>
    <row r="8703" spans="1:6">
      <c r="A8703">
        <v>8644</v>
      </c>
      <c r="B8703" s="85">
        <f>'CARES CRRSA ARP 28-35'!C36</f>
        <v>0</v>
      </c>
      <c r="D8703" s="2" t="str">
        <f t="shared" si="142"/>
        <v>Error?</v>
      </c>
      <c r="E8703" s="4" t="s">
        <v>1611</v>
      </c>
    </row>
    <row r="8704" spans="1:6">
      <c r="A8704">
        <v>8645</v>
      </c>
      <c r="B8704" s="85">
        <f>'CARES CRRSA ARP 28-35'!C37</f>
        <v>467226.49</v>
      </c>
      <c r="D8704" s="2" t="str">
        <f t="shared" si="142"/>
        <v>Error?</v>
      </c>
      <c r="E8704" s="4" t="s">
        <v>1611</v>
      </c>
    </row>
    <row r="8705" spans="1:6">
      <c r="A8705">
        <v>8646</v>
      </c>
      <c r="B8705" s="85">
        <f>'CARES CRRSA ARP 28-35'!C39</f>
        <v>991037</v>
      </c>
      <c r="D8705" s="2" t="str">
        <f t="shared" si="142"/>
        <v>Error?</v>
      </c>
      <c r="E8705" s="4" t="s">
        <v>1611</v>
      </c>
    </row>
    <row r="8706" spans="1:6">
      <c r="A8706">
        <v>8647</v>
      </c>
      <c r="B8706" s="85">
        <f>'CARES CRRSA ARP 28-35'!C40</f>
        <v>991037</v>
      </c>
      <c r="D8706" s="2" t="str">
        <f t="shared" si="142"/>
        <v>Error?</v>
      </c>
      <c r="E8706" s="4" t="s">
        <v>1611</v>
      </c>
    </row>
    <row r="8707" spans="1:6">
      <c r="A8707">
        <v>8648</v>
      </c>
      <c r="B8707" s="85">
        <f>'CARES CRRSA ARP 28-35'!C41</f>
        <v>0</v>
      </c>
      <c r="D8707" s="2" t="str">
        <f t="shared" si="142"/>
        <v>Error?</v>
      </c>
      <c r="E8707" s="4" t="s">
        <v>1611</v>
      </c>
    </row>
    <row r="8708" spans="1:6">
      <c r="A8708">
        <v>8649</v>
      </c>
      <c r="B8708" s="85">
        <f>'CARES CRRSA ARP 28-35'!D12</f>
        <v>0</v>
      </c>
      <c r="D8708" s="2" t="str">
        <f t="shared" si="142"/>
        <v>Error?</v>
      </c>
      <c r="E8708" s="4" t="s">
        <v>1611</v>
      </c>
    </row>
    <row r="8709" spans="1:6">
      <c r="A8709">
        <v>8650</v>
      </c>
      <c r="B8709" s="85">
        <f>'CARES CRRSA ARP 28-35'!D13</f>
        <v>0</v>
      </c>
      <c r="D8709" s="2" t="str">
        <f t="shared" si="142"/>
        <v>Error?</v>
      </c>
      <c r="E8709" s="4" t="s">
        <v>1611</v>
      </c>
    </row>
    <row r="8710" spans="1:6">
      <c r="A8710">
        <v>8651</v>
      </c>
      <c r="B8710" s="85">
        <f>'CARES CRRSA ARP 28-35'!D14</f>
        <v>0</v>
      </c>
      <c r="D8710" s="2" t="str">
        <f t="shared" si="142"/>
        <v>Error?</v>
      </c>
      <c r="E8710" s="4" t="s">
        <v>1611</v>
      </c>
    </row>
    <row r="8711" spans="1:6">
      <c r="A8711" s="5">
        <v>8652</v>
      </c>
      <c r="D8711" s="2" t="str">
        <f t="shared" si="142"/>
        <v>OK</v>
      </c>
      <c r="E8711" s="4" t="s">
        <v>1611</v>
      </c>
      <c r="F8711" s="1" t="s">
        <v>1811</v>
      </c>
    </row>
    <row r="8712" spans="1:6">
      <c r="A8712">
        <v>8653</v>
      </c>
      <c r="B8712" s="85">
        <f>'CARES CRRSA ARP 28-35'!D18</f>
        <v>0</v>
      </c>
      <c r="D8712" s="2" t="str">
        <f t="shared" si="142"/>
        <v>Error?</v>
      </c>
      <c r="E8712" s="4" t="s">
        <v>1611</v>
      </c>
    </row>
    <row r="8713" spans="1:6">
      <c r="A8713">
        <v>8654</v>
      </c>
      <c r="B8713" s="85">
        <f>'CARES CRRSA ARP 28-35'!D23</f>
        <v>0</v>
      </c>
      <c r="D8713" s="2" t="str">
        <f t="shared" si="142"/>
        <v>Error?</v>
      </c>
      <c r="E8713" s="4" t="s">
        <v>1611</v>
      </c>
    </row>
    <row r="8714" spans="1:6">
      <c r="A8714" s="5">
        <v>8655</v>
      </c>
      <c r="D8714" s="2" t="str">
        <f t="shared" si="142"/>
        <v>OK</v>
      </c>
      <c r="E8714" s="4" t="s">
        <v>1611</v>
      </c>
      <c r="F8714" s="1" t="s">
        <v>1811</v>
      </c>
    </row>
    <row r="8715" spans="1:6">
      <c r="A8715">
        <v>8656</v>
      </c>
      <c r="B8715" s="85">
        <f>'CARES CRRSA ARP 28-35'!D24</f>
        <v>0</v>
      </c>
      <c r="D8715" s="2" t="str">
        <f t="shared" si="142"/>
        <v>Error?</v>
      </c>
      <c r="E8715" s="4" t="s">
        <v>1611</v>
      </c>
    </row>
    <row r="8716" spans="1:6">
      <c r="A8716">
        <v>8657</v>
      </c>
      <c r="B8716" s="85">
        <f>'CARES CRRSA ARP 28-35'!D25</f>
        <v>0</v>
      </c>
      <c r="D8716" s="2" t="str">
        <f t="shared" si="142"/>
        <v>Error?</v>
      </c>
      <c r="E8716" s="4" t="s">
        <v>1611</v>
      </c>
    </row>
    <row r="8717" spans="1:6">
      <c r="A8717" s="5">
        <v>8658</v>
      </c>
      <c r="D8717" s="2" t="str">
        <f t="shared" si="142"/>
        <v>OK</v>
      </c>
      <c r="E8717" s="4" t="s">
        <v>1611</v>
      </c>
      <c r="F8717" s="1" t="s">
        <v>1811</v>
      </c>
    </row>
    <row r="8718" spans="1:6">
      <c r="A8718">
        <v>8659</v>
      </c>
      <c r="B8718" s="85">
        <f>'CARES CRRSA ARP 28-35'!D36</f>
        <v>0</v>
      </c>
      <c r="D8718" s="2" t="str">
        <f t="shared" si="142"/>
        <v>Error?</v>
      </c>
      <c r="E8718" s="4" t="s">
        <v>1611</v>
      </c>
    </row>
    <row r="8719" spans="1:6">
      <c r="A8719">
        <v>8660</v>
      </c>
      <c r="B8719" s="85">
        <f>'CARES CRRSA ARP 28-35'!D37</f>
        <v>0</v>
      </c>
      <c r="D8719" s="2" t="str">
        <f t="shared" si="142"/>
        <v>Error?</v>
      </c>
      <c r="E8719" s="4" t="s">
        <v>1611</v>
      </c>
    </row>
    <row r="8720" spans="1:6">
      <c r="A8720">
        <v>8661</v>
      </c>
      <c r="B8720" s="85">
        <f>'CARES CRRSA ARP 28-35'!D39</f>
        <v>0</v>
      </c>
      <c r="D8720" s="2" t="str">
        <f t="shared" si="142"/>
        <v>Error?</v>
      </c>
      <c r="E8720" s="4" t="s">
        <v>1611</v>
      </c>
    </row>
    <row r="8721" spans="1:6">
      <c r="A8721">
        <v>8662</v>
      </c>
      <c r="B8721" s="85">
        <f>'CARES CRRSA ARP 28-35'!D40</f>
        <v>0</v>
      </c>
      <c r="D8721" s="2" t="str">
        <f t="shared" si="142"/>
        <v>Error?</v>
      </c>
      <c r="E8721" s="4" t="s">
        <v>1611</v>
      </c>
    </row>
    <row r="8722" spans="1:6">
      <c r="A8722">
        <v>8663</v>
      </c>
      <c r="B8722" s="85">
        <f>'CARES CRRSA ARP 28-35'!D41</f>
        <v>0</v>
      </c>
      <c r="D8722" s="2" t="str">
        <f t="shared" si="142"/>
        <v>Error?</v>
      </c>
      <c r="E8722" s="4" t="s">
        <v>1611</v>
      </c>
    </row>
    <row r="8723" spans="1:6">
      <c r="A8723">
        <v>8664</v>
      </c>
      <c r="B8723" s="85">
        <f>'CARES CRRSA ARP 28-35'!F12</f>
        <v>0</v>
      </c>
      <c r="D8723" s="2" t="str">
        <f t="shared" si="142"/>
        <v>Error?</v>
      </c>
      <c r="E8723" s="4" t="s">
        <v>1611</v>
      </c>
    </row>
    <row r="8724" spans="1:6">
      <c r="A8724">
        <v>8665</v>
      </c>
      <c r="B8724" s="85">
        <f>'CARES CRRSA ARP 28-35'!F13</f>
        <v>0</v>
      </c>
      <c r="D8724" s="2" t="str">
        <f t="shared" si="142"/>
        <v>Error?</v>
      </c>
      <c r="E8724" s="4" t="s">
        <v>1611</v>
      </c>
    </row>
    <row r="8725" spans="1:6">
      <c r="A8725">
        <v>8666</v>
      </c>
      <c r="B8725" s="85">
        <f>'CARES CRRSA ARP 28-35'!F14</f>
        <v>0</v>
      </c>
      <c r="D8725" s="2" t="str">
        <f t="shared" si="142"/>
        <v>Error?</v>
      </c>
      <c r="E8725" s="4" t="s">
        <v>1611</v>
      </c>
    </row>
    <row r="8726" spans="1:6">
      <c r="A8726" s="5">
        <v>8667</v>
      </c>
      <c r="D8726" s="2" t="str">
        <f t="shared" si="142"/>
        <v>OK</v>
      </c>
      <c r="E8726" s="4" t="s">
        <v>1611</v>
      </c>
      <c r="F8726" s="1" t="s">
        <v>1811</v>
      </c>
    </row>
    <row r="8727" spans="1:6">
      <c r="A8727">
        <v>8668</v>
      </c>
      <c r="B8727" s="85">
        <f>'CARES CRRSA ARP 28-35'!F18</f>
        <v>0</v>
      </c>
      <c r="D8727" s="2" t="str">
        <f t="shared" si="142"/>
        <v>Error?</v>
      </c>
      <c r="E8727" s="4" t="s">
        <v>1611</v>
      </c>
    </row>
    <row r="8728" spans="1:6">
      <c r="A8728" s="5">
        <v>8669</v>
      </c>
      <c r="D8728" s="2" t="str">
        <f t="shared" si="142"/>
        <v>OK</v>
      </c>
      <c r="E8728" s="4" t="s">
        <v>1611</v>
      </c>
      <c r="F8728" s="1" t="s">
        <v>1811</v>
      </c>
    </row>
    <row r="8729" spans="1:6">
      <c r="A8729">
        <v>8670</v>
      </c>
      <c r="B8729" s="85">
        <f>'CARES CRRSA ARP 28-35'!F24</f>
        <v>0</v>
      </c>
      <c r="D8729" s="2" t="str">
        <f t="shared" si="142"/>
        <v>Error?</v>
      </c>
      <c r="E8729" s="4" t="s">
        <v>1611</v>
      </c>
    </row>
    <row r="8730" spans="1:6">
      <c r="A8730">
        <v>8671</v>
      </c>
      <c r="B8730" s="85">
        <f>'CARES CRRSA ARP 28-35'!F25</f>
        <v>0</v>
      </c>
      <c r="D8730" s="2" t="str">
        <f t="shared" si="142"/>
        <v>Error?</v>
      </c>
      <c r="E8730" s="4" t="s">
        <v>1611</v>
      </c>
    </row>
    <row r="8731" spans="1:6">
      <c r="A8731" s="5">
        <v>8672</v>
      </c>
      <c r="D8731" s="2" t="str">
        <f t="shared" si="142"/>
        <v>OK</v>
      </c>
      <c r="E8731" s="4" t="s">
        <v>1611</v>
      </c>
      <c r="F8731" s="1" t="s">
        <v>1811</v>
      </c>
    </row>
    <row r="8732" spans="1:6">
      <c r="A8732">
        <v>8673</v>
      </c>
      <c r="B8732" s="85">
        <f>'CARES CRRSA ARP 28-35'!F36</f>
        <v>0</v>
      </c>
      <c r="D8732" s="2" t="str">
        <f t="shared" si="142"/>
        <v>Error?</v>
      </c>
      <c r="E8732" s="4" t="s">
        <v>1611</v>
      </c>
    </row>
    <row r="8733" spans="1:6">
      <c r="A8733">
        <v>8674</v>
      </c>
      <c r="B8733" s="85">
        <f>'CARES CRRSA ARP 28-35'!F37</f>
        <v>0</v>
      </c>
      <c r="D8733" s="2" t="str">
        <f t="shared" si="142"/>
        <v>Error?</v>
      </c>
      <c r="E8733" s="4" t="s">
        <v>1611</v>
      </c>
    </row>
    <row r="8734" spans="1:6">
      <c r="A8734">
        <v>8675</v>
      </c>
      <c r="B8734" s="85">
        <f>'CARES CRRSA ARP 28-35'!F39</f>
        <v>0</v>
      </c>
      <c r="D8734" s="2" t="str">
        <f t="shared" si="142"/>
        <v>Error?</v>
      </c>
      <c r="E8734" s="4" t="s">
        <v>1611</v>
      </c>
    </row>
    <row r="8735" spans="1:6">
      <c r="A8735">
        <v>8676</v>
      </c>
      <c r="B8735" s="85">
        <f>'CARES CRRSA ARP 28-35'!F40</f>
        <v>0</v>
      </c>
      <c r="D8735" s="2" t="str">
        <f t="shared" si="142"/>
        <v>Error?</v>
      </c>
      <c r="E8735" s="4" t="s">
        <v>1611</v>
      </c>
    </row>
    <row r="8736" spans="1:6">
      <c r="A8736">
        <v>8677</v>
      </c>
      <c r="B8736" s="85">
        <f>'CARES CRRSA ARP 28-35'!F41</f>
        <v>0</v>
      </c>
      <c r="D8736" s="2" t="str">
        <f t="shared" si="142"/>
        <v>Error?</v>
      </c>
      <c r="E8736" s="4" t="s">
        <v>1611</v>
      </c>
    </row>
    <row r="8737" spans="1:6">
      <c r="A8737">
        <v>8678</v>
      </c>
      <c r="B8737" s="85">
        <f>'CARES CRRSA ARP 28-35'!G12</f>
        <v>0</v>
      </c>
      <c r="D8737" s="2" t="str">
        <f t="shared" si="142"/>
        <v>Error?</v>
      </c>
      <c r="E8737" s="4" t="s">
        <v>1611</v>
      </c>
    </row>
    <row r="8738" spans="1:6">
      <c r="A8738">
        <v>8679</v>
      </c>
      <c r="B8738" s="85">
        <f>'CARES CRRSA ARP 28-35'!G13</f>
        <v>0</v>
      </c>
      <c r="D8738" s="2" t="str">
        <f t="shared" si="142"/>
        <v>Error?</v>
      </c>
      <c r="E8738" s="4" t="s">
        <v>1611</v>
      </c>
    </row>
    <row r="8739" spans="1:6">
      <c r="A8739">
        <v>8680</v>
      </c>
      <c r="B8739" s="85">
        <f>'CARES CRRSA ARP 28-35'!G14</f>
        <v>0</v>
      </c>
      <c r="D8739" s="2" t="str">
        <f t="shared" si="142"/>
        <v>Error?</v>
      </c>
      <c r="E8739" s="4" t="s">
        <v>1611</v>
      </c>
    </row>
    <row r="8740" spans="1:6">
      <c r="A8740" s="5">
        <v>8681</v>
      </c>
      <c r="D8740" s="2" t="str">
        <f t="shared" si="142"/>
        <v>OK</v>
      </c>
      <c r="E8740" s="4" t="s">
        <v>1611</v>
      </c>
      <c r="F8740" s="1" t="s">
        <v>1811</v>
      </c>
    </row>
    <row r="8741" spans="1:6">
      <c r="A8741">
        <v>8682</v>
      </c>
      <c r="B8741" s="85">
        <f>'CARES CRRSA ARP 28-35'!G18</f>
        <v>0</v>
      </c>
      <c r="D8741" s="2" t="str">
        <f t="shared" si="142"/>
        <v>Error?</v>
      </c>
      <c r="E8741" s="4" t="s">
        <v>1611</v>
      </c>
    </row>
    <row r="8742" spans="1:6">
      <c r="A8742">
        <v>8683</v>
      </c>
      <c r="B8742" s="85">
        <f>'CARES CRRSA ARP 28-35'!G23</f>
        <v>0</v>
      </c>
      <c r="D8742" s="2" t="str">
        <f t="shared" si="142"/>
        <v>Error?</v>
      </c>
      <c r="E8742" s="4" t="s">
        <v>1611</v>
      </c>
    </row>
    <row r="8743" spans="1:6">
      <c r="A8743" s="5">
        <v>8684</v>
      </c>
      <c r="D8743" s="2" t="str">
        <f t="shared" si="142"/>
        <v>OK</v>
      </c>
      <c r="E8743" s="4" t="s">
        <v>1611</v>
      </c>
      <c r="F8743" s="1" t="s">
        <v>1811</v>
      </c>
    </row>
    <row r="8744" spans="1:6">
      <c r="A8744">
        <v>8685</v>
      </c>
      <c r="B8744" s="85">
        <f>'CARES CRRSA ARP 28-35'!G24</f>
        <v>0</v>
      </c>
      <c r="D8744" s="2" t="str">
        <f t="shared" si="142"/>
        <v>Error?</v>
      </c>
      <c r="E8744" s="4" t="s">
        <v>1611</v>
      </c>
    </row>
    <row r="8745" spans="1:6">
      <c r="A8745">
        <v>8686</v>
      </c>
      <c r="B8745" s="85">
        <f>'CARES CRRSA ARP 28-35'!G25</f>
        <v>0</v>
      </c>
      <c r="D8745" s="2" t="str">
        <f t="shared" si="142"/>
        <v>Error?</v>
      </c>
      <c r="E8745" s="4" t="s">
        <v>1611</v>
      </c>
    </row>
    <row r="8746" spans="1:6">
      <c r="A8746" s="5">
        <v>8687</v>
      </c>
      <c r="D8746" s="2" t="str">
        <f t="shared" si="142"/>
        <v>OK</v>
      </c>
      <c r="E8746" s="4" t="s">
        <v>1611</v>
      </c>
      <c r="F8746" s="1" t="s">
        <v>1811</v>
      </c>
    </row>
    <row r="8747" spans="1:6">
      <c r="A8747">
        <v>8688</v>
      </c>
      <c r="B8747" s="85">
        <f>'CARES CRRSA ARP 28-35'!G36</f>
        <v>0</v>
      </c>
      <c r="D8747" s="2" t="str">
        <f t="shared" si="142"/>
        <v>Error?</v>
      </c>
      <c r="E8747" s="4" t="s">
        <v>1611</v>
      </c>
    </row>
    <row r="8748" spans="1:6">
      <c r="A8748">
        <v>8689</v>
      </c>
      <c r="B8748" s="85">
        <f>'CARES CRRSA ARP 28-35'!G37</f>
        <v>0</v>
      </c>
      <c r="D8748" s="2" t="str">
        <f t="shared" si="142"/>
        <v>Error?</v>
      </c>
      <c r="E8748" s="4" t="s">
        <v>1611</v>
      </c>
    </row>
    <row r="8749" spans="1:6">
      <c r="A8749">
        <v>8690</v>
      </c>
      <c r="B8749" s="85">
        <f>'CARES CRRSA ARP 28-35'!G39</f>
        <v>0</v>
      </c>
      <c r="D8749" s="2" t="str">
        <f t="shared" si="142"/>
        <v>Error?</v>
      </c>
      <c r="E8749" s="4" t="s">
        <v>1611</v>
      </c>
    </row>
    <row r="8750" spans="1:6">
      <c r="A8750">
        <v>8691</v>
      </c>
      <c r="B8750" s="85">
        <f>'CARES CRRSA ARP 28-35'!G40</f>
        <v>0</v>
      </c>
      <c r="D8750" s="2" t="str">
        <f t="shared" si="142"/>
        <v>Error?</v>
      </c>
      <c r="E8750" s="4" t="s">
        <v>1611</v>
      </c>
    </row>
    <row r="8751" spans="1:6">
      <c r="A8751">
        <v>8692</v>
      </c>
      <c r="B8751" s="85">
        <f>'CARES CRRSA ARP 28-35'!G41</f>
        <v>0</v>
      </c>
      <c r="D8751" s="2" t="str">
        <f t="shared" si="142"/>
        <v>Error?</v>
      </c>
      <c r="E8751" s="4" t="s">
        <v>1611</v>
      </c>
    </row>
    <row r="8752" spans="1:6">
      <c r="A8752">
        <v>8693</v>
      </c>
      <c r="B8752" s="85">
        <f>'CARES CRRSA ARP 28-35'!H12</f>
        <v>0</v>
      </c>
      <c r="D8752" s="2" t="str">
        <f t="shared" si="142"/>
        <v>Error?</v>
      </c>
      <c r="E8752" s="4" t="s">
        <v>1611</v>
      </c>
    </row>
    <row r="8753" spans="1:6">
      <c r="A8753">
        <v>8694</v>
      </c>
      <c r="B8753" s="85">
        <f>'CARES CRRSA ARP 28-35'!H13</f>
        <v>0</v>
      </c>
      <c r="D8753" s="2" t="str">
        <f t="shared" si="142"/>
        <v>Error?</v>
      </c>
      <c r="E8753" s="4" t="s">
        <v>1611</v>
      </c>
    </row>
    <row r="8754" spans="1:6">
      <c r="A8754">
        <v>8695</v>
      </c>
      <c r="B8754" s="85">
        <f>'CARES CRRSA ARP 28-35'!H14</f>
        <v>0</v>
      </c>
      <c r="D8754" s="2" t="str">
        <f t="shared" si="142"/>
        <v>Error?</v>
      </c>
      <c r="E8754" s="4" t="s">
        <v>1611</v>
      </c>
    </row>
    <row r="8755" spans="1:6">
      <c r="A8755" s="5">
        <v>8696</v>
      </c>
      <c r="D8755" s="2" t="str">
        <f t="shared" si="142"/>
        <v>OK</v>
      </c>
      <c r="E8755" s="4" t="s">
        <v>1611</v>
      </c>
      <c r="F8755" s="1" t="s">
        <v>1811</v>
      </c>
    </row>
    <row r="8756" spans="1:6">
      <c r="A8756">
        <v>8697</v>
      </c>
      <c r="B8756" s="85">
        <f>'CARES CRRSA ARP 28-35'!H23</f>
        <v>0</v>
      </c>
      <c r="D8756" s="2" t="str">
        <f t="shared" si="142"/>
        <v>Error?</v>
      </c>
      <c r="E8756" s="4" t="s">
        <v>1611</v>
      </c>
    </row>
    <row r="8757" spans="1:6">
      <c r="A8757" s="5">
        <v>8698</v>
      </c>
      <c r="D8757" s="2" t="str">
        <f t="shared" si="142"/>
        <v>OK</v>
      </c>
      <c r="E8757" s="4" t="s">
        <v>1611</v>
      </c>
      <c r="F8757" s="1" t="s">
        <v>1811</v>
      </c>
    </row>
    <row r="8758" spans="1:6">
      <c r="A8758">
        <v>8699</v>
      </c>
      <c r="B8758" s="85">
        <f>'CARES CRRSA ARP 28-35'!H24</f>
        <v>0</v>
      </c>
      <c r="D8758" s="2" t="str">
        <f t="shared" si="142"/>
        <v>Error?</v>
      </c>
      <c r="E8758" s="4" t="s">
        <v>1611</v>
      </c>
    </row>
    <row r="8759" spans="1:6">
      <c r="A8759">
        <v>8700</v>
      </c>
      <c r="B8759" s="85">
        <f>'CARES CRRSA ARP 28-35'!H25</f>
        <v>0</v>
      </c>
      <c r="D8759" s="2" t="str">
        <f t="shared" si="142"/>
        <v>Error?</v>
      </c>
      <c r="E8759" s="4" t="s">
        <v>1611</v>
      </c>
    </row>
    <row r="8760" spans="1:6">
      <c r="A8760" s="5">
        <v>8701</v>
      </c>
      <c r="D8760" s="2" t="str">
        <f t="shared" si="142"/>
        <v>OK</v>
      </c>
      <c r="E8760" s="4" t="s">
        <v>1611</v>
      </c>
      <c r="F8760" s="1" t="s">
        <v>1811</v>
      </c>
    </row>
    <row r="8761" spans="1:6">
      <c r="A8761">
        <v>8702</v>
      </c>
      <c r="B8761" s="85">
        <f>'CARES CRRSA ARP 28-35'!H36</f>
        <v>0</v>
      </c>
      <c r="D8761" s="2" t="str">
        <f t="shared" si="142"/>
        <v>Error?</v>
      </c>
      <c r="E8761" s="4" t="s">
        <v>1611</v>
      </c>
    </row>
    <row r="8762" spans="1:6">
      <c r="A8762">
        <v>8703</v>
      </c>
      <c r="B8762" s="85">
        <f>'CARES CRRSA ARP 28-35'!H37</f>
        <v>948363</v>
      </c>
      <c r="D8762" s="2" t="str">
        <f t="shared" si="142"/>
        <v>Error?</v>
      </c>
      <c r="E8762" s="4" t="s">
        <v>1611</v>
      </c>
    </row>
    <row r="8763" spans="1:6">
      <c r="A8763">
        <v>8704</v>
      </c>
      <c r="B8763" s="85">
        <f>'CARES CRRSA ARP 28-35'!H39</f>
        <v>948363</v>
      </c>
      <c r="D8763" s="2" t="str">
        <f t="shared" si="142"/>
        <v>Error?</v>
      </c>
      <c r="E8763" s="4" t="s">
        <v>1611</v>
      </c>
    </row>
    <row r="8764" spans="1:6">
      <c r="A8764">
        <v>8705</v>
      </c>
      <c r="B8764" s="85">
        <f>'CARES CRRSA ARP 28-35'!H40</f>
        <v>948363</v>
      </c>
      <c r="D8764" s="2" t="str">
        <f t="shared" si="142"/>
        <v>Error?</v>
      </c>
      <c r="E8764" s="4" t="s">
        <v>1611</v>
      </c>
    </row>
    <row r="8765" spans="1:6">
      <c r="A8765">
        <v>8706</v>
      </c>
      <c r="B8765" s="85">
        <f>'CARES CRRSA ARP 28-35'!H41</f>
        <v>0</v>
      </c>
      <c r="D8765" s="2" t="str">
        <f t="shared" ref="D8765:D8828" si="143">IF(ISBLANK(B8765),"OK",IF(A8765-B8765=0,"OK","Error?"))</f>
        <v>Error?</v>
      </c>
      <c r="E8765" s="4" t="s">
        <v>1611</v>
      </c>
    </row>
    <row r="8766" spans="1:6">
      <c r="A8766">
        <v>8707</v>
      </c>
      <c r="B8766" s="85">
        <f>'CARES CRRSA ARP 28-35'!K12</f>
        <v>0</v>
      </c>
      <c r="D8766" s="2" t="str">
        <f t="shared" si="143"/>
        <v>Error?</v>
      </c>
      <c r="E8766" s="4" t="s">
        <v>1611</v>
      </c>
    </row>
    <row r="8767" spans="1:6">
      <c r="A8767">
        <v>8708</v>
      </c>
      <c r="B8767" s="85">
        <f>'CARES CRRSA ARP 28-35'!K13</f>
        <v>0</v>
      </c>
      <c r="D8767" s="2" t="str">
        <f t="shared" si="143"/>
        <v>Error?</v>
      </c>
      <c r="E8767" s="4" t="s">
        <v>1611</v>
      </c>
    </row>
    <row r="8768" spans="1:6">
      <c r="A8768">
        <v>8709</v>
      </c>
      <c r="B8768" s="85">
        <f>'CARES CRRSA ARP 28-35'!K14</f>
        <v>0</v>
      </c>
      <c r="D8768" s="2" t="str">
        <f t="shared" si="143"/>
        <v>Error?</v>
      </c>
      <c r="E8768" s="4" t="s">
        <v>1611</v>
      </c>
    </row>
    <row r="8769" spans="1:6">
      <c r="A8769" s="5">
        <v>8710</v>
      </c>
      <c r="D8769" s="2" t="str">
        <f t="shared" si="143"/>
        <v>OK</v>
      </c>
      <c r="E8769" s="4" t="s">
        <v>1611</v>
      </c>
      <c r="F8769" s="1" t="s">
        <v>1811</v>
      </c>
    </row>
    <row r="8770" spans="1:6">
      <c r="A8770">
        <v>8711</v>
      </c>
      <c r="B8770" s="85">
        <f>'CARES CRRSA ARP 28-35'!K23</f>
        <v>0</v>
      </c>
      <c r="D8770" s="2" t="str">
        <f t="shared" si="143"/>
        <v>Error?</v>
      </c>
      <c r="E8770" s="4" t="s">
        <v>1611</v>
      </c>
    </row>
    <row r="8771" spans="1:6">
      <c r="A8771" s="5">
        <v>8712</v>
      </c>
      <c r="D8771" s="2" t="str">
        <f t="shared" si="143"/>
        <v>OK</v>
      </c>
      <c r="E8771" s="4" t="s">
        <v>1611</v>
      </c>
      <c r="F8771" s="1" t="s">
        <v>1811</v>
      </c>
    </row>
    <row r="8772" spans="1:6">
      <c r="A8772">
        <v>8713</v>
      </c>
      <c r="B8772" s="85">
        <f>'CARES CRRSA ARP 28-35'!K24</f>
        <v>0</v>
      </c>
      <c r="D8772" s="2" t="str">
        <f t="shared" si="143"/>
        <v>Error?</v>
      </c>
      <c r="E8772" s="4" t="s">
        <v>1611</v>
      </c>
    </row>
    <row r="8773" spans="1:6">
      <c r="A8773">
        <v>8714</v>
      </c>
      <c r="B8773" s="85">
        <f>'CARES CRRSA ARP 28-35'!K25</f>
        <v>0</v>
      </c>
      <c r="D8773" s="2" t="str">
        <f t="shared" si="143"/>
        <v>Error?</v>
      </c>
      <c r="E8773" s="4" t="s">
        <v>1611</v>
      </c>
    </row>
    <row r="8774" spans="1:6">
      <c r="A8774" s="5">
        <v>8715</v>
      </c>
      <c r="D8774" s="2" t="str">
        <f t="shared" si="143"/>
        <v>OK</v>
      </c>
      <c r="E8774" s="4" t="s">
        <v>1611</v>
      </c>
      <c r="F8774" s="1" t="s">
        <v>1811</v>
      </c>
    </row>
    <row r="8775" spans="1:6">
      <c r="A8775">
        <v>8716</v>
      </c>
      <c r="B8775" s="85">
        <f>'CARES CRRSA ARP 28-35'!K36</f>
        <v>0</v>
      </c>
      <c r="D8775" s="2" t="str">
        <f t="shared" si="143"/>
        <v>Error?</v>
      </c>
      <c r="E8775" s="4" t="s">
        <v>1611</v>
      </c>
    </row>
    <row r="8776" spans="1:6">
      <c r="A8776">
        <v>8717</v>
      </c>
      <c r="B8776" s="85">
        <f>'CARES CRRSA ARP 28-35'!K37</f>
        <v>0</v>
      </c>
      <c r="D8776" s="2" t="str">
        <f t="shared" si="143"/>
        <v>Error?</v>
      </c>
      <c r="E8776" s="4" t="s">
        <v>1611</v>
      </c>
    </row>
    <row r="8777" spans="1:6">
      <c r="A8777">
        <v>8718</v>
      </c>
      <c r="B8777" s="85">
        <f>'CARES CRRSA ARP 28-35'!K39</f>
        <v>0</v>
      </c>
      <c r="D8777" s="2" t="str">
        <f t="shared" si="143"/>
        <v>Error?</v>
      </c>
      <c r="E8777" s="4" t="s">
        <v>1611</v>
      </c>
    </row>
    <row r="8778" spans="1:6">
      <c r="A8778">
        <v>8719</v>
      </c>
      <c r="B8778" s="85">
        <f>'CARES CRRSA ARP 28-35'!K40</f>
        <v>0</v>
      </c>
      <c r="D8778" s="2" t="str">
        <f t="shared" si="143"/>
        <v>Error?</v>
      </c>
      <c r="E8778" s="4" t="s">
        <v>1611</v>
      </c>
    </row>
    <row r="8779" spans="1:6">
      <c r="A8779">
        <v>8720</v>
      </c>
      <c r="B8779" s="85">
        <f>'CARES CRRSA ARP 28-35'!K41</f>
        <v>0</v>
      </c>
      <c r="D8779" s="2" t="str">
        <f t="shared" si="143"/>
        <v>Error?</v>
      </c>
      <c r="E8779" s="4" t="s">
        <v>1611</v>
      </c>
    </row>
    <row r="8780" spans="1:6">
      <c r="A8780">
        <v>8721</v>
      </c>
      <c r="B8780" s="85">
        <f>'CARES CRRSA ARP 28-35'!L12</f>
        <v>4780</v>
      </c>
      <c r="D8780" s="2" t="str">
        <f t="shared" si="143"/>
        <v>Error?</v>
      </c>
      <c r="E8780" s="4" t="s">
        <v>1611</v>
      </c>
    </row>
    <row r="8781" spans="1:6">
      <c r="A8781">
        <v>8722</v>
      </c>
      <c r="B8781" s="85">
        <f>'CARES CRRSA ARP 28-35'!L13</f>
        <v>596226</v>
      </c>
      <c r="D8781" s="2" t="str">
        <f t="shared" si="143"/>
        <v>Error?</v>
      </c>
      <c r="E8781" s="4" t="s">
        <v>1611</v>
      </c>
    </row>
    <row r="8782" spans="1:6">
      <c r="A8782">
        <v>8723</v>
      </c>
      <c r="B8782" s="85">
        <f>'CARES CRRSA ARP 28-35'!L14</f>
        <v>0</v>
      </c>
      <c r="D8782" s="2" t="str">
        <f t="shared" si="143"/>
        <v>Error?</v>
      </c>
      <c r="E8782" s="4" t="s">
        <v>1611</v>
      </c>
    </row>
    <row r="8783" spans="1:6">
      <c r="A8783" s="5">
        <v>8724</v>
      </c>
      <c r="D8783" s="2" t="str">
        <f t="shared" si="143"/>
        <v>OK</v>
      </c>
      <c r="E8783" s="4" t="s">
        <v>1611</v>
      </c>
      <c r="F8783" s="1" t="s">
        <v>1811</v>
      </c>
    </row>
    <row r="8784" spans="1:6">
      <c r="A8784">
        <v>8725</v>
      </c>
      <c r="B8784" s="85">
        <f>'CARES CRRSA ARP 28-35'!L18</f>
        <v>601006</v>
      </c>
      <c r="D8784" s="2" t="str">
        <f t="shared" si="143"/>
        <v>Error?</v>
      </c>
      <c r="E8784" s="4" t="s">
        <v>1611</v>
      </c>
    </row>
    <row r="8785" spans="1:6">
      <c r="A8785">
        <v>8726</v>
      </c>
      <c r="B8785" s="85">
        <f>'CARES CRRSA ARP 28-35'!L23</f>
        <v>0</v>
      </c>
      <c r="D8785" s="2" t="str">
        <f t="shared" si="143"/>
        <v>Error?</v>
      </c>
      <c r="E8785" s="4" t="s">
        <v>1611</v>
      </c>
    </row>
    <row r="8786" spans="1:6">
      <c r="A8786" s="5">
        <v>8727</v>
      </c>
      <c r="D8786" s="2" t="str">
        <f t="shared" si="143"/>
        <v>OK</v>
      </c>
      <c r="E8786" s="4" t="s">
        <v>1611</v>
      </c>
      <c r="F8786" s="1" t="s">
        <v>1811</v>
      </c>
    </row>
    <row r="8787" spans="1:6">
      <c r="A8787">
        <v>8728</v>
      </c>
      <c r="B8787" s="85">
        <f>'CARES CRRSA ARP 28-35'!L24</f>
        <v>0</v>
      </c>
      <c r="D8787" s="2" t="str">
        <f t="shared" si="143"/>
        <v>Error?</v>
      </c>
      <c r="E8787" s="4" t="s">
        <v>1611</v>
      </c>
    </row>
    <row r="8788" spans="1:6">
      <c r="A8788">
        <v>8729</v>
      </c>
      <c r="B8788" s="85">
        <f>'CARES CRRSA ARP 28-35'!L25</f>
        <v>0</v>
      </c>
      <c r="D8788" s="2" t="str">
        <f t="shared" si="143"/>
        <v>Error?</v>
      </c>
      <c r="E8788" s="4" t="s">
        <v>1611</v>
      </c>
    </row>
    <row r="8789" spans="1:6">
      <c r="A8789" s="5">
        <v>8730</v>
      </c>
      <c r="D8789" s="2" t="str">
        <f t="shared" si="143"/>
        <v>OK</v>
      </c>
      <c r="E8789" s="4" t="s">
        <v>1611</v>
      </c>
      <c r="F8789" s="1" t="s">
        <v>1811</v>
      </c>
    </row>
    <row r="8790" spans="1:6">
      <c r="A8790">
        <v>8731</v>
      </c>
      <c r="B8790" s="85">
        <f>'CARES CRRSA ARP 28-35'!L36</f>
        <v>0</v>
      </c>
      <c r="D8790" s="2" t="str">
        <f t="shared" si="143"/>
        <v>Error?</v>
      </c>
      <c r="E8790" s="4" t="s">
        <v>1611</v>
      </c>
    </row>
    <row r="8791" spans="1:6">
      <c r="A8791">
        <v>8732</v>
      </c>
      <c r="B8791" s="85">
        <f>'CARES CRRSA ARP 28-35'!L37</f>
        <v>1415589.49</v>
      </c>
      <c r="D8791" s="2" t="str">
        <f t="shared" si="143"/>
        <v>Error?</v>
      </c>
      <c r="E8791" s="4" t="s">
        <v>1611</v>
      </c>
    </row>
    <row r="8792" spans="1:6">
      <c r="A8792">
        <v>8733</v>
      </c>
      <c r="B8792" s="85">
        <f>'CARES CRRSA ARP 28-35'!L39</f>
        <v>1939400</v>
      </c>
      <c r="D8792" s="2" t="str">
        <f t="shared" si="143"/>
        <v>Error?</v>
      </c>
      <c r="E8792" s="4" t="s">
        <v>1611</v>
      </c>
    </row>
    <row r="8793" spans="1:6">
      <c r="A8793">
        <v>8734</v>
      </c>
      <c r="B8793" s="85">
        <f>'CARES CRRSA ARP 28-35'!L40</f>
        <v>1939400</v>
      </c>
      <c r="D8793" s="2" t="str">
        <f t="shared" si="143"/>
        <v>Error?</v>
      </c>
      <c r="E8793" s="4" t="s">
        <v>1611</v>
      </c>
    </row>
    <row r="8794" spans="1:6">
      <c r="A8794">
        <v>8735</v>
      </c>
      <c r="B8794" s="85">
        <f>'CARES CRRSA ARP 28-35'!L41</f>
        <v>0</v>
      </c>
      <c r="D8794" s="2" t="str">
        <f t="shared" si="143"/>
        <v>Error?</v>
      </c>
      <c r="E8794" s="4" t="s">
        <v>1611</v>
      </c>
    </row>
    <row r="8795" spans="1:6">
      <c r="A8795">
        <v>8736</v>
      </c>
      <c r="B8795" s="85">
        <f>'CARES CRRSA ARP 28-35'!F23</f>
        <v>0</v>
      </c>
      <c r="D8795" s="2" t="str">
        <f t="shared" si="143"/>
        <v>Error?</v>
      </c>
      <c r="E8795" s="4" t="s">
        <v>1611</v>
      </c>
    </row>
    <row r="8796" spans="1:6">
      <c r="A8796">
        <v>8737</v>
      </c>
      <c r="B8796" s="85">
        <f>'CARES CRRSA ARP 28-35'!H18</f>
        <v>0</v>
      </c>
      <c r="D8796" s="2" t="str">
        <f t="shared" si="143"/>
        <v>Error?</v>
      </c>
      <c r="E8796" s="4" t="s">
        <v>1611</v>
      </c>
    </row>
    <row r="8797" spans="1:6">
      <c r="A8797">
        <v>8738</v>
      </c>
      <c r="B8797" s="85">
        <f>'CARES CRRSA ARP 28-35'!K18</f>
        <v>0</v>
      </c>
      <c r="D8797" s="2" t="str">
        <f t="shared" si="143"/>
        <v>Error?</v>
      </c>
      <c r="E8797" s="4" t="s">
        <v>1611</v>
      </c>
    </row>
    <row r="8798" spans="1:6">
      <c r="A8798">
        <v>8739</v>
      </c>
      <c r="B8798" s="85">
        <f>'CARES CRRSA ARP 28-35'!D52</f>
        <v>0</v>
      </c>
      <c r="D8798" s="2" t="str">
        <f t="shared" si="143"/>
        <v>Error?</v>
      </c>
      <c r="E8798" s="4" t="s">
        <v>1611</v>
      </c>
    </row>
    <row r="8799" spans="1:6">
      <c r="A8799">
        <v>8740</v>
      </c>
      <c r="B8799" s="85">
        <f>'CARES CRRSA ARP 28-35'!E52</f>
        <v>0</v>
      </c>
      <c r="D8799" s="2" t="str">
        <f t="shared" si="143"/>
        <v>Error?</v>
      </c>
      <c r="E8799" s="4" t="s">
        <v>1611</v>
      </c>
    </row>
    <row r="8800" spans="1:6">
      <c r="A8800">
        <v>8741</v>
      </c>
      <c r="B8800" s="85">
        <f>'CARES CRRSA ARP 28-35'!F52</f>
        <v>0</v>
      </c>
      <c r="D8800" s="2" t="str">
        <f t="shared" si="143"/>
        <v>Error?</v>
      </c>
      <c r="E8800" s="4" t="s">
        <v>1611</v>
      </c>
    </row>
    <row r="8801" spans="1:5">
      <c r="A8801">
        <v>8742</v>
      </c>
      <c r="B8801" s="85">
        <f>'CARES CRRSA ARP 28-35'!G52</f>
        <v>0</v>
      </c>
      <c r="D8801" s="2" t="str">
        <f t="shared" si="143"/>
        <v>Error?</v>
      </c>
      <c r="E8801" s="4" t="s">
        <v>1611</v>
      </c>
    </row>
    <row r="8802" spans="1:5">
      <c r="A8802">
        <v>8743</v>
      </c>
      <c r="B8802" s="85">
        <f>'CARES CRRSA ARP 28-35'!H52</f>
        <v>0</v>
      </c>
      <c r="D8802" s="2" t="str">
        <f t="shared" si="143"/>
        <v>Error?</v>
      </c>
      <c r="E8802" s="4" t="s">
        <v>1611</v>
      </c>
    </row>
    <row r="8803" spans="1:5">
      <c r="A8803">
        <v>8744</v>
      </c>
      <c r="B8803" s="85">
        <f>'CARES CRRSA ARP 28-35'!I52</f>
        <v>0</v>
      </c>
      <c r="D8803" s="2" t="str">
        <f t="shared" si="143"/>
        <v>Error?</v>
      </c>
      <c r="E8803" s="4" t="s">
        <v>1611</v>
      </c>
    </row>
    <row r="8804" spans="1:5">
      <c r="A8804">
        <v>8745</v>
      </c>
      <c r="B8804" s="85">
        <f>'CARES CRRSA ARP 28-35'!J52</f>
        <v>0</v>
      </c>
      <c r="D8804" s="2" t="str">
        <f t="shared" si="143"/>
        <v>Error?</v>
      </c>
      <c r="E8804" s="4" t="s">
        <v>1611</v>
      </c>
    </row>
    <row r="8805" spans="1:5">
      <c r="A8805">
        <v>8746</v>
      </c>
      <c r="B8805" s="85">
        <f>'CARES CRRSA ARP 28-35'!L52</f>
        <v>0</v>
      </c>
      <c r="D8805" s="2" t="str">
        <f t="shared" si="143"/>
        <v>Error?</v>
      </c>
      <c r="E8805" s="4" t="s">
        <v>1611</v>
      </c>
    </row>
    <row r="8806" spans="1:5">
      <c r="A8806">
        <v>8747</v>
      </c>
      <c r="B8806" s="85">
        <f>'CARES CRRSA ARP 28-35'!D53</f>
        <v>0</v>
      </c>
      <c r="D8806" s="2" t="str">
        <f t="shared" si="143"/>
        <v>Error?</v>
      </c>
      <c r="E8806" s="4" t="s">
        <v>1611</v>
      </c>
    </row>
    <row r="8807" spans="1:5">
      <c r="A8807">
        <v>8748</v>
      </c>
      <c r="B8807" s="85">
        <f>'CARES CRRSA ARP 28-35'!E53</f>
        <v>0</v>
      </c>
      <c r="D8807" s="2" t="str">
        <f t="shared" si="143"/>
        <v>Error?</v>
      </c>
      <c r="E8807" s="4" t="s">
        <v>1611</v>
      </c>
    </row>
    <row r="8808" spans="1:5">
      <c r="A8808">
        <v>8749</v>
      </c>
      <c r="B8808" s="85">
        <f>'CARES CRRSA ARP 28-35'!F53</f>
        <v>0</v>
      </c>
      <c r="D8808" s="2" t="str">
        <f t="shared" si="143"/>
        <v>Error?</v>
      </c>
      <c r="E8808" s="4" t="s">
        <v>1611</v>
      </c>
    </row>
    <row r="8809" spans="1:5">
      <c r="A8809">
        <v>8750</v>
      </c>
      <c r="B8809" s="85">
        <f>'CARES CRRSA ARP 28-35'!G53</f>
        <v>0</v>
      </c>
      <c r="D8809" s="2" t="str">
        <f t="shared" si="143"/>
        <v>Error?</v>
      </c>
      <c r="E8809" s="4" t="s">
        <v>1611</v>
      </c>
    </row>
    <row r="8810" spans="1:5">
      <c r="A8810">
        <v>8751</v>
      </c>
      <c r="B8810" s="85">
        <f>'CARES CRRSA ARP 28-35'!H53</f>
        <v>0</v>
      </c>
      <c r="D8810" s="2" t="str">
        <f t="shared" si="143"/>
        <v>Error?</v>
      </c>
      <c r="E8810" s="4" t="s">
        <v>1611</v>
      </c>
    </row>
    <row r="8811" spans="1:5">
      <c r="A8811">
        <v>8752</v>
      </c>
      <c r="B8811" s="85">
        <f>'CARES CRRSA ARP 28-35'!I53</f>
        <v>0</v>
      </c>
      <c r="D8811" s="2" t="str">
        <f t="shared" si="143"/>
        <v>Error?</v>
      </c>
      <c r="E8811" s="4" t="s">
        <v>1611</v>
      </c>
    </row>
    <row r="8812" spans="1:5">
      <c r="A8812">
        <v>8753</v>
      </c>
      <c r="B8812" s="85">
        <f>'CARES CRRSA ARP 28-35'!J53</f>
        <v>0</v>
      </c>
      <c r="D8812" s="2" t="str">
        <f t="shared" si="143"/>
        <v>Error?</v>
      </c>
      <c r="E8812" s="4" t="s">
        <v>1611</v>
      </c>
    </row>
    <row r="8813" spans="1:5">
      <c r="A8813">
        <v>8754</v>
      </c>
      <c r="B8813" s="85">
        <f>'CARES CRRSA ARP 28-35'!L53</f>
        <v>0</v>
      </c>
      <c r="D8813" s="2" t="str">
        <f t="shared" si="143"/>
        <v>Error?</v>
      </c>
      <c r="E8813" s="4" t="s">
        <v>1611</v>
      </c>
    </row>
    <row r="8814" spans="1:5">
      <c r="A8814">
        <v>8755</v>
      </c>
      <c r="B8814" s="85">
        <f>'CARES CRRSA ARP 28-35'!D56</f>
        <v>0</v>
      </c>
      <c r="D8814" s="2" t="str">
        <f t="shared" si="143"/>
        <v>Error?</v>
      </c>
      <c r="E8814" s="4" t="s">
        <v>1611</v>
      </c>
    </row>
    <row r="8815" spans="1:5">
      <c r="A8815">
        <v>8756</v>
      </c>
      <c r="B8815" s="85">
        <f>'CARES CRRSA ARP 28-35'!E56</f>
        <v>0</v>
      </c>
      <c r="D8815" s="2" t="str">
        <f t="shared" si="143"/>
        <v>Error?</v>
      </c>
      <c r="E8815" s="4" t="s">
        <v>1611</v>
      </c>
    </row>
    <row r="8816" spans="1:5">
      <c r="A8816">
        <v>8757</v>
      </c>
      <c r="B8816" s="85">
        <f>'CARES CRRSA ARP 28-35'!F56</f>
        <v>0</v>
      </c>
      <c r="D8816" s="2" t="str">
        <f t="shared" si="143"/>
        <v>Error?</v>
      </c>
      <c r="E8816" s="4" t="s">
        <v>1611</v>
      </c>
    </row>
    <row r="8817" spans="1:5">
      <c r="A8817">
        <v>8758</v>
      </c>
      <c r="B8817" s="85">
        <f>'CARES CRRSA ARP 28-35'!G56</f>
        <v>0</v>
      </c>
      <c r="D8817" s="2" t="str">
        <f t="shared" si="143"/>
        <v>Error?</v>
      </c>
      <c r="E8817" s="4" t="s">
        <v>1611</v>
      </c>
    </row>
    <row r="8818" spans="1:5">
      <c r="A8818">
        <v>8759</v>
      </c>
      <c r="B8818" s="85">
        <f>'CARES CRRSA ARP 28-35'!H56</f>
        <v>0</v>
      </c>
      <c r="D8818" s="2" t="str">
        <f t="shared" si="143"/>
        <v>Error?</v>
      </c>
      <c r="E8818" s="4" t="s">
        <v>1611</v>
      </c>
    </row>
    <row r="8819" spans="1:5">
      <c r="A8819">
        <v>8760</v>
      </c>
      <c r="B8819" s="85">
        <f>'CARES CRRSA ARP 28-35'!I56</f>
        <v>0</v>
      </c>
      <c r="D8819" s="2" t="str">
        <f t="shared" si="143"/>
        <v>Error?</v>
      </c>
      <c r="E8819" s="4" t="s">
        <v>1611</v>
      </c>
    </row>
    <row r="8820" spans="1:5">
      <c r="A8820">
        <v>8761</v>
      </c>
      <c r="B8820" s="85">
        <f>'CARES CRRSA ARP 28-35'!J56</f>
        <v>0</v>
      </c>
      <c r="D8820" s="2" t="str">
        <f t="shared" si="143"/>
        <v>Error?</v>
      </c>
      <c r="E8820" s="4" t="s">
        <v>1611</v>
      </c>
    </row>
    <row r="8821" spans="1:5">
      <c r="A8821">
        <v>8762</v>
      </c>
      <c r="B8821" s="85">
        <f>'CARES CRRSA ARP 28-35'!L56</f>
        <v>0</v>
      </c>
      <c r="D8821" s="2" t="str">
        <f t="shared" si="143"/>
        <v>Error?</v>
      </c>
      <c r="E8821" s="4" t="s">
        <v>1611</v>
      </c>
    </row>
    <row r="8822" spans="1:5">
      <c r="A8822">
        <v>8763</v>
      </c>
      <c r="B8822" s="85">
        <f>'CARES CRRSA ARP 28-35'!D57</f>
        <v>0</v>
      </c>
      <c r="D8822" s="2" t="str">
        <f t="shared" si="143"/>
        <v>Error?</v>
      </c>
      <c r="E8822" s="4" t="s">
        <v>1611</v>
      </c>
    </row>
    <row r="8823" spans="1:5">
      <c r="A8823">
        <v>8764</v>
      </c>
      <c r="B8823" s="85">
        <f>'CARES CRRSA ARP 28-35'!E57</f>
        <v>0</v>
      </c>
      <c r="D8823" s="2" t="str">
        <f t="shared" si="143"/>
        <v>Error?</v>
      </c>
      <c r="E8823" s="4" t="s">
        <v>1611</v>
      </c>
    </row>
    <row r="8824" spans="1:5">
      <c r="A8824">
        <v>8765</v>
      </c>
      <c r="B8824" s="85">
        <f>'CARES CRRSA ARP 28-35'!F57</f>
        <v>0</v>
      </c>
      <c r="D8824" s="2" t="str">
        <f t="shared" si="143"/>
        <v>Error?</v>
      </c>
      <c r="E8824" s="4" t="s">
        <v>1611</v>
      </c>
    </row>
    <row r="8825" spans="1:5">
      <c r="A8825">
        <v>8766</v>
      </c>
      <c r="B8825" s="85">
        <f>'CARES CRRSA ARP 28-35'!G57</f>
        <v>0</v>
      </c>
      <c r="D8825" s="2" t="str">
        <f t="shared" si="143"/>
        <v>Error?</v>
      </c>
      <c r="E8825" s="4" t="s">
        <v>1611</v>
      </c>
    </row>
    <row r="8826" spans="1:5">
      <c r="A8826">
        <v>8767</v>
      </c>
      <c r="B8826" s="85">
        <f>'CARES CRRSA ARP 28-35'!H57</f>
        <v>0</v>
      </c>
      <c r="D8826" s="2" t="str">
        <f t="shared" si="143"/>
        <v>Error?</v>
      </c>
      <c r="E8826" s="4" t="s">
        <v>1611</v>
      </c>
    </row>
    <row r="8827" spans="1:5">
      <c r="A8827">
        <v>8768</v>
      </c>
      <c r="B8827" s="85">
        <f>'CARES CRRSA ARP 28-35'!I57</f>
        <v>0</v>
      </c>
      <c r="D8827" s="2" t="str">
        <f t="shared" si="143"/>
        <v>Error?</v>
      </c>
      <c r="E8827" s="4" t="s">
        <v>1611</v>
      </c>
    </row>
    <row r="8828" spans="1:5">
      <c r="A8828">
        <v>8769</v>
      </c>
      <c r="B8828" s="85">
        <f>'CARES CRRSA ARP 28-35'!J57</f>
        <v>0</v>
      </c>
      <c r="D8828" s="2" t="str">
        <f t="shared" si="143"/>
        <v>Error?</v>
      </c>
      <c r="E8828" s="4" t="s">
        <v>1611</v>
      </c>
    </row>
    <row r="8829" spans="1:5">
      <c r="A8829">
        <v>8770</v>
      </c>
      <c r="B8829" s="85">
        <f>'CARES CRRSA ARP 28-35'!L57</f>
        <v>0</v>
      </c>
      <c r="D8829" s="2" t="str">
        <f t="shared" ref="D8829:D8892" si="144">IF(ISBLANK(B8829),"OK",IF(A8829-B8829=0,"OK","Error?"))</f>
        <v>Error?</v>
      </c>
      <c r="E8829" s="4" t="s">
        <v>1611</v>
      </c>
    </row>
    <row r="8830" spans="1:5">
      <c r="A8830">
        <v>8771</v>
      </c>
      <c r="B8830" s="85">
        <f>'CARES CRRSA ARP 28-35'!D58</f>
        <v>0</v>
      </c>
      <c r="D8830" s="2" t="str">
        <f t="shared" si="144"/>
        <v>Error?</v>
      </c>
      <c r="E8830" s="4" t="s">
        <v>1611</v>
      </c>
    </row>
    <row r="8831" spans="1:5">
      <c r="A8831">
        <v>8772</v>
      </c>
      <c r="B8831" s="85">
        <f>'CARES CRRSA ARP 28-35'!E58</f>
        <v>0</v>
      </c>
      <c r="D8831" s="2" t="str">
        <f t="shared" si="144"/>
        <v>Error?</v>
      </c>
      <c r="E8831" s="4" t="s">
        <v>1611</v>
      </c>
    </row>
    <row r="8832" spans="1:5">
      <c r="A8832">
        <v>8773</v>
      </c>
      <c r="B8832" s="85">
        <f>'CARES CRRSA ARP 28-35'!F58</f>
        <v>0</v>
      </c>
      <c r="D8832" s="2" t="str">
        <f t="shared" si="144"/>
        <v>Error?</v>
      </c>
      <c r="E8832" s="4" t="s">
        <v>1611</v>
      </c>
    </row>
    <row r="8833" spans="1:5">
      <c r="A8833">
        <v>8774</v>
      </c>
      <c r="B8833" s="85">
        <f>'CARES CRRSA ARP 28-35'!G58</f>
        <v>0</v>
      </c>
      <c r="D8833" s="2" t="str">
        <f t="shared" si="144"/>
        <v>Error?</v>
      </c>
      <c r="E8833" s="4" t="s">
        <v>1611</v>
      </c>
    </row>
    <row r="8834" spans="1:5">
      <c r="A8834">
        <v>8775</v>
      </c>
      <c r="B8834" s="85">
        <f>'CARES CRRSA ARP 28-35'!H58</f>
        <v>0</v>
      </c>
      <c r="D8834" s="2" t="str">
        <f t="shared" si="144"/>
        <v>Error?</v>
      </c>
      <c r="E8834" s="4" t="s">
        <v>1611</v>
      </c>
    </row>
    <row r="8835" spans="1:5">
      <c r="A8835">
        <v>8776</v>
      </c>
      <c r="B8835" s="85">
        <f>'CARES CRRSA ARP 28-35'!I58</f>
        <v>0</v>
      </c>
      <c r="D8835" s="2" t="str">
        <f t="shared" si="144"/>
        <v>Error?</v>
      </c>
      <c r="E8835" s="4" t="s">
        <v>1611</v>
      </c>
    </row>
    <row r="8836" spans="1:5">
      <c r="A8836">
        <v>8777</v>
      </c>
      <c r="B8836" s="85">
        <f>'CARES CRRSA ARP 28-35'!J58</f>
        <v>0</v>
      </c>
      <c r="D8836" s="2" t="str">
        <f t="shared" si="144"/>
        <v>Error?</v>
      </c>
      <c r="E8836" s="4" t="s">
        <v>1611</v>
      </c>
    </row>
    <row r="8837" spans="1:5">
      <c r="A8837">
        <v>8778</v>
      </c>
      <c r="B8837" s="85">
        <f>'CARES CRRSA ARP 28-35'!L58</f>
        <v>0</v>
      </c>
      <c r="D8837" s="2" t="str">
        <f t="shared" si="144"/>
        <v>Error?</v>
      </c>
      <c r="E8837" s="4" t="s">
        <v>1611</v>
      </c>
    </row>
    <row r="8838" spans="1:5">
      <c r="A8838">
        <v>8779</v>
      </c>
      <c r="B8838" s="85">
        <f>'CARES CRRSA ARP 28-35'!F61</f>
        <v>0</v>
      </c>
      <c r="D8838" s="2" t="str">
        <f t="shared" si="144"/>
        <v>Error?</v>
      </c>
      <c r="E8838" s="4" t="s">
        <v>1611</v>
      </c>
    </row>
    <row r="8839" spans="1:5">
      <c r="A8839">
        <v>8780</v>
      </c>
      <c r="B8839" s="85">
        <f>'CARES CRRSA ARP 28-35'!G61</f>
        <v>0</v>
      </c>
      <c r="D8839" s="2" t="str">
        <f t="shared" si="144"/>
        <v>Error?</v>
      </c>
      <c r="E8839" s="4" t="s">
        <v>1611</v>
      </c>
    </row>
    <row r="8840" spans="1:5">
      <c r="A8840">
        <v>8781</v>
      </c>
      <c r="B8840" s="85">
        <f>'CARES CRRSA ARP 28-35'!H61</f>
        <v>0</v>
      </c>
      <c r="D8840" s="2" t="str">
        <f t="shared" si="144"/>
        <v>Error?</v>
      </c>
      <c r="E8840" s="4" t="s">
        <v>1611</v>
      </c>
    </row>
    <row r="8841" spans="1:5">
      <c r="A8841">
        <v>8782</v>
      </c>
      <c r="B8841" s="85">
        <f>'CARES CRRSA ARP 28-35'!J61</f>
        <v>0</v>
      </c>
      <c r="D8841" s="2" t="str">
        <f t="shared" si="144"/>
        <v>Error?</v>
      </c>
      <c r="E8841" s="4" t="s">
        <v>1611</v>
      </c>
    </row>
    <row r="8842" spans="1:5">
      <c r="A8842">
        <v>8783</v>
      </c>
      <c r="B8842" s="85">
        <f>'CARES CRRSA ARP 28-35'!L61</f>
        <v>0</v>
      </c>
      <c r="D8842" s="2" t="str">
        <f t="shared" si="144"/>
        <v>Error?</v>
      </c>
      <c r="E8842" s="4" t="s">
        <v>1611</v>
      </c>
    </row>
    <row r="8843" spans="1:5">
      <c r="A8843">
        <v>8784</v>
      </c>
      <c r="B8843" s="85">
        <f>'CARES CRRSA ARP 28-35'!F62</f>
        <v>0</v>
      </c>
      <c r="D8843" s="2" t="str">
        <f t="shared" si="144"/>
        <v>Error?</v>
      </c>
      <c r="E8843" s="4" t="s">
        <v>1611</v>
      </c>
    </row>
    <row r="8844" spans="1:5">
      <c r="A8844">
        <v>8785</v>
      </c>
      <c r="B8844" s="85">
        <f>'CARES CRRSA ARP 28-35'!G62</f>
        <v>0</v>
      </c>
      <c r="D8844" s="2" t="str">
        <f t="shared" si="144"/>
        <v>Error?</v>
      </c>
      <c r="E8844" s="4" t="s">
        <v>1611</v>
      </c>
    </row>
    <row r="8845" spans="1:5">
      <c r="A8845">
        <v>8786</v>
      </c>
      <c r="B8845" s="85">
        <f>'CARES CRRSA ARP 28-35'!H62</f>
        <v>0</v>
      </c>
      <c r="D8845" s="2" t="str">
        <f t="shared" si="144"/>
        <v>Error?</v>
      </c>
      <c r="E8845" s="4" t="s">
        <v>1611</v>
      </c>
    </row>
    <row r="8846" spans="1:5">
      <c r="A8846">
        <v>8787</v>
      </c>
      <c r="B8846" s="85">
        <f>'CARES CRRSA ARP 28-35'!J62</f>
        <v>0</v>
      </c>
      <c r="D8846" s="2" t="str">
        <f t="shared" si="144"/>
        <v>Error?</v>
      </c>
      <c r="E8846" s="4" t="s">
        <v>1611</v>
      </c>
    </row>
    <row r="8847" spans="1:5">
      <c r="A8847">
        <v>8788</v>
      </c>
      <c r="B8847" s="85">
        <f>'CARES CRRSA ARP 28-35'!L62</f>
        <v>0</v>
      </c>
      <c r="D8847" s="2" t="str">
        <f t="shared" si="144"/>
        <v>Error?</v>
      </c>
      <c r="E8847" s="4" t="s">
        <v>1611</v>
      </c>
    </row>
    <row r="8848" spans="1:5">
      <c r="A8848">
        <v>8789</v>
      </c>
      <c r="B8848" s="85">
        <f>'CARES CRRSA ARP 28-35'!F63</f>
        <v>0</v>
      </c>
      <c r="D8848" s="2" t="str">
        <f t="shared" si="144"/>
        <v>Error?</v>
      </c>
      <c r="E8848" s="4" t="s">
        <v>1611</v>
      </c>
    </row>
    <row r="8849" spans="1:6">
      <c r="A8849">
        <v>8790</v>
      </c>
      <c r="B8849" s="85">
        <f>'CARES CRRSA ARP 28-35'!G63</f>
        <v>0</v>
      </c>
      <c r="D8849" s="2" t="str">
        <f t="shared" si="144"/>
        <v>Error?</v>
      </c>
      <c r="E8849" s="4" t="s">
        <v>1611</v>
      </c>
    </row>
    <row r="8850" spans="1:6">
      <c r="A8850">
        <v>8791</v>
      </c>
      <c r="B8850" s="85">
        <f>'CARES CRRSA ARP 28-35'!H63</f>
        <v>0</v>
      </c>
      <c r="D8850" s="2" t="str">
        <f t="shared" si="144"/>
        <v>Error?</v>
      </c>
      <c r="E8850" s="4" t="s">
        <v>1611</v>
      </c>
    </row>
    <row r="8851" spans="1:6">
      <c r="A8851">
        <v>8792</v>
      </c>
      <c r="B8851" s="85">
        <f>'CARES CRRSA ARP 28-35'!J63</f>
        <v>0</v>
      </c>
      <c r="D8851" s="2" t="str">
        <f t="shared" si="144"/>
        <v>Error?</v>
      </c>
      <c r="E8851" s="4" t="s">
        <v>1611</v>
      </c>
    </row>
    <row r="8852" spans="1:6">
      <c r="A8852">
        <v>8793</v>
      </c>
      <c r="B8852" s="85">
        <f>'CARES CRRSA ARP 28-35'!L63</f>
        <v>0</v>
      </c>
      <c r="D8852" s="2" t="str">
        <f t="shared" si="144"/>
        <v>Error?</v>
      </c>
      <c r="E8852" s="4" t="s">
        <v>1611</v>
      </c>
    </row>
    <row r="8853" spans="1:6">
      <c r="A8853" s="5">
        <v>8794</v>
      </c>
      <c r="D8853" s="2" t="str">
        <f t="shared" si="144"/>
        <v>OK</v>
      </c>
      <c r="E8853" s="4" t="s">
        <v>1611</v>
      </c>
      <c r="F8853" s="1" t="s">
        <v>1811</v>
      </c>
    </row>
    <row r="8854" spans="1:6">
      <c r="A8854" s="5">
        <v>8795</v>
      </c>
      <c r="D8854" s="2" t="str">
        <f t="shared" si="144"/>
        <v>OK</v>
      </c>
      <c r="E8854" s="4" t="s">
        <v>1611</v>
      </c>
      <c r="F8854" s="1" t="s">
        <v>1811</v>
      </c>
    </row>
    <row r="8855" spans="1:6">
      <c r="A8855" s="5">
        <v>8796</v>
      </c>
      <c r="D8855" s="2" t="str">
        <f t="shared" si="144"/>
        <v>OK</v>
      </c>
      <c r="E8855" s="4" t="s">
        <v>1611</v>
      </c>
      <c r="F8855" s="1" t="s">
        <v>1811</v>
      </c>
    </row>
    <row r="8856" spans="1:6">
      <c r="A8856" s="5">
        <v>8797</v>
      </c>
      <c r="D8856" s="2" t="str">
        <f t="shared" si="144"/>
        <v>OK</v>
      </c>
      <c r="E8856" s="4" t="s">
        <v>1611</v>
      </c>
      <c r="F8856" s="1" t="s">
        <v>1811</v>
      </c>
    </row>
    <row r="8857" spans="1:6">
      <c r="A8857" s="5">
        <v>8798</v>
      </c>
      <c r="D8857" s="2" t="str">
        <f t="shared" si="144"/>
        <v>OK</v>
      </c>
      <c r="E8857" s="4" t="s">
        <v>1611</v>
      </c>
      <c r="F8857" s="1" t="s">
        <v>1811</v>
      </c>
    </row>
    <row r="8858" spans="1:6">
      <c r="A8858" s="5">
        <v>8799</v>
      </c>
      <c r="D8858" s="2" t="str">
        <f t="shared" si="144"/>
        <v>OK</v>
      </c>
      <c r="E8858" s="4" t="s">
        <v>1611</v>
      </c>
      <c r="F8858" s="1" t="s">
        <v>1811</v>
      </c>
    </row>
    <row r="8859" spans="1:6">
      <c r="A8859" s="5">
        <v>8800</v>
      </c>
      <c r="D8859" s="2" t="str">
        <f t="shared" si="144"/>
        <v>OK</v>
      </c>
      <c r="E8859" s="4" t="s">
        <v>1611</v>
      </c>
      <c r="F8859" s="1" t="s">
        <v>1811</v>
      </c>
    </row>
    <row r="8860" spans="1:6">
      <c r="A8860" s="5">
        <v>8801</v>
      </c>
      <c r="D8860" s="2" t="str">
        <f t="shared" si="144"/>
        <v>OK</v>
      </c>
      <c r="E8860" s="4" t="s">
        <v>1611</v>
      </c>
      <c r="F8860" s="1" t="s">
        <v>1811</v>
      </c>
    </row>
    <row r="8861" spans="1:6">
      <c r="A8861" s="5">
        <v>8802</v>
      </c>
      <c r="D8861" s="2" t="str">
        <f t="shared" si="144"/>
        <v>OK</v>
      </c>
      <c r="E8861" s="4" t="s">
        <v>1611</v>
      </c>
      <c r="F8861" s="1" t="s">
        <v>1811</v>
      </c>
    </row>
    <row r="8862" spans="1:6">
      <c r="A8862" s="5">
        <v>8803</v>
      </c>
      <c r="D8862" s="2" t="str">
        <f t="shared" si="144"/>
        <v>OK</v>
      </c>
      <c r="E8862" s="4" t="s">
        <v>1611</v>
      </c>
      <c r="F8862" s="1" t="s">
        <v>1811</v>
      </c>
    </row>
    <row r="8863" spans="1:6">
      <c r="A8863" s="5">
        <v>8804</v>
      </c>
      <c r="D8863" s="2" t="str">
        <f t="shared" si="144"/>
        <v>OK</v>
      </c>
      <c r="E8863" s="4" t="s">
        <v>1611</v>
      </c>
      <c r="F8863" s="1" t="s">
        <v>1811</v>
      </c>
    </row>
    <row r="8864" spans="1:6">
      <c r="A8864" s="5">
        <v>8805</v>
      </c>
      <c r="D8864" s="2" t="str">
        <f t="shared" si="144"/>
        <v>OK</v>
      </c>
      <c r="E8864" s="4" t="s">
        <v>1611</v>
      </c>
      <c r="F8864" s="1" t="s">
        <v>1811</v>
      </c>
    </row>
    <row r="8865" spans="1:6">
      <c r="A8865" s="5">
        <v>8806</v>
      </c>
      <c r="D8865" s="2" t="str">
        <f t="shared" si="144"/>
        <v>OK</v>
      </c>
      <c r="E8865" s="4" t="s">
        <v>1611</v>
      </c>
      <c r="F8865" s="1" t="s">
        <v>1811</v>
      </c>
    </row>
    <row r="8866" spans="1:6">
      <c r="A8866" s="5">
        <v>8807</v>
      </c>
      <c r="D8866" s="2" t="str">
        <f t="shared" si="144"/>
        <v>OK</v>
      </c>
      <c r="E8866" s="4" t="s">
        <v>1611</v>
      </c>
      <c r="F8866" s="1" t="s">
        <v>1811</v>
      </c>
    </row>
    <row r="8867" spans="1:6">
      <c r="A8867" s="5">
        <v>8808</v>
      </c>
      <c r="D8867" s="2" t="str">
        <f t="shared" si="144"/>
        <v>OK</v>
      </c>
      <c r="E8867" s="4" t="s">
        <v>1611</v>
      </c>
      <c r="F8867" s="1" t="s">
        <v>1811</v>
      </c>
    </row>
    <row r="8868" spans="1:6">
      <c r="A8868" s="5">
        <v>8809</v>
      </c>
      <c r="D8868" s="2" t="str">
        <f t="shared" si="144"/>
        <v>OK</v>
      </c>
      <c r="E8868" s="4" t="s">
        <v>1611</v>
      </c>
      <c r="F8868" s="1" t="s">
        <v>1811</v>
      </c>
    </row>
    <row r="8869" spans="1:6">
      <c r="A8869" s="5">
        <v>8810</v>
      </c>
      <c r="D8869" s="2" t="str">
        <f t="shared" si="144"/>
        <v>OK</v>
      </c>
      <c r="E8869" s="4" t="s">
        <v>1611</v>
      </c>
      <c r="F8869" s="1" t="s">
        <v>1811</v>
      </c>
    </row>
    <row r="8870" spans="1:6">
      <c r="A8870" s="5">
        <v>8811</v>
      </c>
      <c r="D8870" s="2" t="str">
        <f t="shared" si="144"/>
        <v>OK</v>
      </c>
      <c r="E8870" s="4" t="s">
        <v>1611</v>
      </c>
      <c r="F8870" s="1" t="s">
        <v>1811</v>
      </c>
    </row>
    <row r="8871" spans="1:6">
      <c r="A8871" s="5">
        <v>8812</v>
      </c>
      <c r="D8871" s="2" t="str">
        <f t="shared" si="144"/>
        <v>OK</v>
      </c>
      <c r="E8871" s="4" t="s">
        <v>1611</v>
      </c>
      <c r="F8871" s="1" t="s">
        <v>1811</v>
      </c>
    </row>
    <row r="8872" spans="1:6">
      <c r="A8872" s="5">
        <v>8813</v>
      </c>
      <c r="D8872" s="2" t="str">
        <f t="shared" si="144"/>
        <v>OK</v>
      </c>
      <c r="E8872" s="4" t="s">
        <v>1611</v>
      </c>
      <c r="F8872" s="1" t="s">
        <v>1811</v>
      </c>
    </row>
    <row r="8873" spans="1:6">
      <c r="A8873" s="5">
        <v>8814</v>
      </c>
      <c r="D8873" s="2" t="str">
        <f t="shared" si="144"/>
        <v>OK</v>
      </c>
      <c r="E8873" s="4" t="s">
        <v>1611</v>
      </c>
      <c r="F8873" s="1" t="s">
        <v>1811</v>
      </c>
    </row>
    <row r="8874" spans="1:6">
      <c r="A8874" s="5">
        <v>8815</v>
      </c>
      <c r="D8874" s="2" t="str">
        <f t="shared" si="144"/>
        <v>OK</v>
      </c>
      <c r="E8874" s="4" t="s">
        <v>1611</v>
      </c>
      <c r="F8874" s="1" t="s">
        <v>1811</v>
      </c>
    </row>
    <row r="8875" spans="1:6">
      <c r="A8875" s="5">
        <v>8816</v>
      </c>
      <c r="D8875" s="2" t="str">
        <f t="shared" si="144"/>
        <v>OK</v>
      </c>
      <c r="E8875" s="4" t="s">
        <v>1611</v>
      </c>
      <c r="F8875" s="1" t="s">
        <v>1811</v>
      </c>
    </row>
    <row r="8876" spans="1:6">
      <c r="A8876" s="5">
        <v>8817</v>
      </c>
      <c r="D8876" s="2" t="str">
        <f t="shared" si="144"/>
        <v>OK</v>
      </c>
      <c r="E8876" s="4" t="s">
        <v>1611</v>
      </c>
      <c r="F8876" s="1" t="s">
        <v>1811</v>
      </c>
    </row>
    <row r="8877" spans="1:6">
      <c r="A8877" s="5">
        <v>8818</v>
      </c>
      <c r="D8877" s="2" t="str">
        <f t="shared" si="144"/>
        <v>OK</v>
      </c>
      <c r="E8877" s="4" t="s">
        <v>1611</v>
      </c>
      <c r="F8877" s="1" t="s">
        <v>1811</v>
      </c>
    </row>
    <row r="8878" spans="1:6">
      <c r="A8878" s="5">
        <v>8819</v>
      </c>
      <c r="D8878" s="2" t="str">
        <f t="shared" si="144"/>
        <v>OK</v>
      </c>
      <c r="E8878" s="4" t="s">
        <v>1611</v>
      </c>
      <c r="F8878" s="1" t="s">
        <v>1811</v>
      </c>
    </row>
    <row r="8879" spans="1:6">
      <c r="A8879" s="5">
        <v>8820</v>
      </c>
      <c r="D8879" s="2" t="str">
        <f t="shared" si="144"/>
        <v>OK</v>
      </c>
      <c r="E8879" s="4" t="s">
        <v>1611</v>
      </c>
      <c r="F8879" s="1" t="s">
        <v>1811</v>
      </c>
    </row>
    <row r="8880" spans="1:6">
      <c r="A8880" s="5">
        <v>8821</v>
      </c>
      <c r="D8880" s="2" t="str">
        <f t="shared" si="144"/>
        <v>OK</v>
      </c>
      <c r="E8880" s="4" t="s">
        <v>1611</v>
      </c>
      <c r="F8880" s="1" t="s">
        <v>1811</v>
      </c>
    </row>
    <row r="8881" spans="1:6">
      <c r="A8881" s="5">
        <v>8822</v>
      </c>
      <c r="D8881" s="2" t="str">
        <f t="shared" si="144"/>
        <v>OK</v>
      </c>
      <c r="E8881" s="4" t="s">
        <v>1611</v>
      </c>
      <c r="F8881" s="1" t="s">
        <v>1811</v>
      </c>
    </row>
    <row r="8882" spans="1:6">
      <c r="A8882" s="5">
        <v>8823</v>
      </c>
      <c r="D8882" s="2" t="str">
        <f t="shared" si="144"/>
        <v>OK</v>
      </c>
      <c r="E8882" s="4" t="s">
        <v>1611</v>
      </c>
      <c r="F8882" s="1" t="s">
        <v>1811</v>
      </c>
    </row>
    <row r="8883" spans="1:6">
      <c r="A8883" s="5">
        <v>8824</v>
      </c>
      <c r="D8883" s="2" t="str">
        <f t="shared" si="144"/>
        <v>OK</v>
      </c>
      <c r="E8883" s="4" t="s">
        <v>1611</v>
      </c>
      <c r="F8883" s="1" t="s">
        <v>1811</v>
      </c>
    </row>
    <row r="8884" spans="1:6">
      <c r="A8884" s="5">
        <v>8825</v>
      </c>
      <c r="D8884" s="2" t="str">
        <f t="shared" si="144"/>
        <v>OK</v>
      </c>
      <c r="E8884" s="4" t="s">
        <v>1611</v>
      </c>
      <c r="F8884" s="1" t="s">
        <v>1811</v>
      </c>
    </row>
    <row r="8885" spans="1:6">
      <c r="A8885" s="5">
        <v>8826</v>
      </c>
      <c r="D8885" s="2" t="str">
        <f t="shared" si="144"/>
        <v>OK</v>
      </c>
      <c r="E8885" s="4" t="s">
        <v>1611</v>
      </c>
      <c r="F8885" s="1" t="s">
        <v>1811</v>
      </c>
    </row>
    <row r="8886" spans="1:6">
      <c r="A8886" s="5">
        <v>8827</v>
      </c>
      <c r="D8886" s="2" t="str">
        <f t="shared" si="144"/>
        <v>OK</v>
      </c>
      <c r="E8886" s="4" t="s">
        <v>1611</v>
      </c>
      <c r="F8886" s="1" t="s">
        <v>1811</v>
      </c>
    </row>
    <row r="8887" spans="1:6">
      <c r="A8887" s="5">
        <v>8828</v>
      </c>
      <c r="D8887" s="2" t="str">
        <f t="shared" si="144"/>
        <v>OK</v>
      </c>
      <c r="E8887" s="4" t="s">
        <v>1611</v>
      </c>
      <c r="F8887" s="1" t="s">
        <v>1811</v>
      </c>
    </row>
    <row r="8888" spans="1:6">
      <c r="A8888" s="5">
        <v>8829</v>
      </c>
      <c r="D8888" s="2" t="str">
        <f t="shared" si="144"/>
        <v>OK</v>
      </c>
      <c r="E8888" s="4" t="s">
        <v>1611</v>
      </c>
      <c r="F8888" s="1" t="s">
        <v>1811</v>
      </c>
    </row>
    <row r="8889" spans="1:6">
      <c r="A8889" s="5">
        <v>8830</v>
      </c>
      <c r="D8889" s="2" t="str">
        <f t="shared" si="144"/>
        <v>OK</v>
      </c>
      <c r="E8889" s="4" t="s">
        <v>1611</v>
      </c>
      <c r="F8889" s="1" t="s">
        <v>1811</v>
      </c>
    </row>
    <row r="8890" spans="1:6">
      <c r="A8890" s="5">
        <v>8831</v>
      </c>
      <c r="D8890" s="2" t="str">
        <f t="shared" si="144"/>
        <v>OK</v>
      </c>
      <c r="E8890" s="4" t="s">
        <v>1611</v>
      </c>
      <c r="F8890" s="1" t="s">
        <v>1811</v>
      </c>
    </row>
    <row r="8891" spans="1:6">
      <c r="A8891" s="5">
        <v>8832</v>
      </c>
      <c r="D8891" s="2" t="str">
        <f t="shared" si="144"/>
        <v>OK</v>
      </c>
      <c r="E8891" s="4" t="s">
        <v>1611</v>
      </c>
      <c r="F8891" s="1" t="s">
        <v>1811</v>
      </c>
    </row>
    <row r="8892" spans="1:6">
      <c r="A8892" s="5">
        <v>8833</v>
      </c>
      <c r="D8892" s="2" t="str">
        <f t="shared" si="144"/>
        <v>OK</v>
      </c>
      <c r="E8892" s="4" t="s">
        <v>1611</v>
      </c>
      <c r="F8892" s="1" t="s">
        <v>1811</v>
      </c>
    </row>
    <row r="8893" spans="1:6">
      <c r="A8893" s="5">
        <v>8834</v>
      </c>
      <c r="D8893" s="2" t="str">
        <f t="shared" ref="D8893:D8956" si="145">IF(ISBLANK(B8893),"OK",IF(A8893-B8893=0,"OK","Error?"))</f>
        <v>OK</v>
      </c>
      <c r="E8893" s="4" t="s">
        <v>1611</v>
      </c>
      <c r="F8893" s="1" t="s">
        <v>1811</v>
      </c>
    </row>
    <row r="8894" spans="1:6">
      <c r="A8894" s="5">
        <v>8835</v>
      </c>
      <c r="D8894" s="2" t="str">
        <f t="shared" si="145"/>
        <v>OK</v>
      </c>
      <c r="E8894" s="4" t="s">
        <v>1611</v>
      </c>
      <c r="F8894" s="1" t="s">
        <v>1811</v>
      </c>
    </row>
    <row r="8895" spans="1:6">
      <c r="A8895" s="5">
        <v>8836</v>
      </c>
      <c r="D8895" s="2" t="str">
        <f t="shared" si="145"/>
        <v>OK</v>
      </c>
      <c r="E8895" s="4" t="s">
        <v>1611</v>
      </c>
      <c r="F8895" s="1" t="s">
        <v>1811</v>
      </c>
    </row>
    <row r="8896" spans="1:6">
      <c r="A8896" s="5">
        <v>8837</v>
      </c>
      <c r="D8896" s="2" t="str">
        <f t="shared" si="145"/>
        <v>OK</v>
      </c>
      <c r="E8896" s="4" t="s">
        <v>1611</v>
      </c>
      <c r="F8896" s="1" t="s">
        <v>1811</v>
      </c>
    </row>
    <row r="8897" spans="1:6">
      <c r="A8897" s="5">
        <v>8838</v>
      </c>
      <c r="D8897" s="2" t="str">
        <f t="shared" si="145"/>
        <v>OK</v>
      </c>
      <c r="E8897" s="4" t="s">
        <v>1611</v>
      </c>
      <c r="F8897" s="1" t="s">
        <v>1811</v>
      </c>
    </row>
    <row r="8898" spans="1:6">
      <c r="A8898" s="5">
        <v>8839</v>
      </c>
      <c r="D8898" s="2" t="str">
        <f t="shared" si="145"/>
        <v>OK</v>
      </c>
      <c r="E8898" s="4" t="s">
        <v>1611</v>
      </c>
      <c r="F8898" s="1" t="s">
        <v>1811</v>
      </c>
    </row>
    <row r="8899" spans="1:6">
      <c r="A8899" s="5">
        <v>8840</v>
      </c>
      <c r="D8899" s="2" t="str">
        <f t="shared" si="145"/>
        <v>OK</v>
      </c>
      <c r="E8899" s="4" t="s">
        <v>1611</v>
      </c>
      <c r="F8899" s="1" t="s">
        <v>1811</v>
      </c>
    </row>
    <row r="8900" spans="1:6">
      <c r="A8900" s="5">
        <v>8841</v>
      </c>
      <c r="D8900" s="2" t="str">
        <f t="shared" si="145"/>
        <v>OK</v>
      </c>
      <c r="E8900" s="4" t="s">
        <v>1611</v>
      </c>
      <c r="F8900" s="1" t="s">
        <v>1811</v>
      </c>
    </row>
    <row r="8901" spans="1:6">
      <c r="A8901" s="5">
        <v>8842</v>
      </c>
      <c r="D8901" s="2" t="str">
        <f t="shared" si="145"/>
        <v>OK</v>
      </c>
      <c r="E8901" s="4" t="s">
        <v>1611</v>
      </c>
      <c r="F8901" s="1" t="s">
        <v>1811</v>
      </c>
    </row>
    <row r="8902" spans="1:6">
      <c r="A8902" s="5">
        <v>8843</v>
      </c>
      <c r="D8902" s="2" t="str">
        <f t="shared" si="145"/>
        <v>OK</v>
      </c>
      <c r="E8902" s="4" t="s">
        <v>1611</v>
      </c>
      <c r="F8902" s="1" t="s">
        <v>1811</v>
      </c>
    </row>
    <row r="8903" spans="1:6">
      <c r="A8903" s="5">
        <v>8844</v>
      </c>
      <c r="D8903" s="2" t="str">
        <f t="shared" si="145"/>
        <v>OK</v>
      </c>
      <c r="E8903" s="4" t="s">
        <v>1611</v>
      </c>
      <c r="F8903" s="1" t="s">
        <v>1811</v>
      </c>
    </row>
    <row r="8904" spans="1:6">
      <c r="A8904" s="5">
        <v>8845</v>
      </c>
      <c r="D8904" s="2" t="str">
        <f t="shared" si="145"/>
        <v>OK</v>
      </c>
      <c r="E8904" s="4" t="s">
        <v>1611</v>
      </c>
      <c r="F8904" s="1" t="s">
        <v>1811</v>
      </c>
    </row>
    <row r="8905" spans="1:6">
      <c r="A8905" s="5">
        <v>8846</v>
      </c>
      <c r="D8905" s="2" t="str">
        <f t="shared" si="145"/>
        <v>OK</v>
      </c>
      <c r="E8905" s="4" t="s">
        <v>1611</v>
      </c>
      <c r="F8905" s="1" t="s">
        <v>1811</v>
      </c>
    </row>
    <row r="8906" spans="1:6">
      <c r="A8906" s="5">
        <v>8847</v>
      </c>
      <c r="D8906" s="2" t="str">
        <f t="shared" si="145"/>
        <v>OK</v>
      </c>
      <c r="E8906" s="4" t="s">
        <v>1611</v>
      </c>
      <c r="F8906" s="1" t="s">
        <v>1811</v>
      </c>
    </row>
    <row r="8907" spans="1:6">
      <c r="A8907" s="5">
        <v>8848</v>
      </c>
      <c r="D8907" s="2" t="str">
        <f t="shared" si="145"/>
        <v>OK</v>
      </c>
      <c r="E8907" s="4" t="s">
        <v>1611</v>
      </c>
      <c r="F8907" s="1" t="s">
        <v>1811</v>
      </c>
    </row>
    <row r="8908" spans="1:6">
      <c r="A8908">
        <v>8849</v>
      </c>
      <c r="B8908" s="85">
        <f>'CARES CRRSA ARP 28-35'!D70</f>
        <v>0</v>
      </c>
      <c r="D8908" s="2" t="str">
        <f t="shared" si="145"/>
        <v>Error?</v>
      </c>
      <c r="E8908" s="4" t="s">
        <v>1611</v>
      </c>
    </row>
    <row r="8909" spans="1:6">
      <c r="A8909">
        <v>8850</v>
      </c>
      <c r="B8909" s="85">
        <f>'CARES CRRSA ARP 28-35'!E70</f>
        <v>0</v>
      </c>
      <c r="D8909" s="2" t="str">
        <f t="shared" si="145"/>
        <v>Error?</v>
      </c>
      <c r="E8909" s="4" t="s">
        <v>1611</v>
      </c>
    </row>
    <row r="8910" spans="1:6">
      <c r="A8910">
        <v>8851</v>
      </c>
      <c r="B8910" s="85">
        <f>'CARES CRRSA ARP 28-35'!F70</f>
        <v>0</v>
      </c>
      <c r="D8910" s="2" t="str">
        <f t="shared" si="145"/>
        <v>Error?</v>
      </c>
      <c r="E8910" s="4" t="s">
        <v>1611</v>
      </c>
    </row>
    <row r="8911" spans="1:6">
      <c r="A8911">
        <v>8852</v>
      </c>
      <c r="B8911" s="85">
        <f>'CARES CRRSA ARP 28-35'!G70</f>
        <v>0</v>
      </c>
      <c r="D8911" s="2" t="str">
        <f t="shared" si="145"/>
        <v>Error?</v>
      </c>
      <c r="E8911" s="4" t="s">
        <v>1611</v>
      </c>
    </row>
    <row r="8912" spans="1:6">
      <c r="A8912">
        <v>8853</v>
      </c>
      <c r="B8912" s="85">
        <f>'CARES CRRSA ARP 28-35'!H70</f>
        <v>0</v>
      </c>
      <c r="D8912" s="2" t="str">
        <f t="shared" si="145"/>
        <v>Error?</v>
      </c>
      <c r="E8912" s="4" t="s">
        <v>1611</v>
      </c>
    </row>
    <row r="8913" spans="1:5">
      <c r="A8913">
        <v>8854</v>
      </c>
      <c r="B8913" s="85">
        <f>'CARES CRRSA ARP 28-35'!I70</f>
        <v>0</v>
      </c>
      <c r="D8913" s="2" t="str">
        <f t="shared" si="145"/>
        <v>Error?</v>
      </c>
      <c r="E8913" s="4" t="s">
        <v>1611</v>
      </c>
    </row>
    <row r="8914" spans="1:5">
      <c r="A8914">
        <v>8855</v>
      </c>
      <c r="B8914" s="85">
        <f>'CARES CRRSA ARP 28-35'!J70</f>
        <v>0</v>
      </c>
      <c r="D8914" s="2" t="str">
        <f t="shared" si="145"/>
        <v>Error?</v>
      </c>
      <c r="E8914" s="4" t="s">
        <v>1611</v>
      </c>
    </row>
    <row r="8915" spans="1:5">
      <c r="A8915">
        <v>8856</v>
      </c>
      <c r="B8915" s="85">
        <f>'CARES CRRSA ARP 28-35'!L70</f>
        <v>0</v>
      </c>
      <c r="D8915" s="2" t="str">
        <f t="shared" si="145"/>
        <v>Error?</v>
      </c>
      <c r="E8915" s="4" t="s">
        <v>1611</v>
      </c>
    </row>
    <row r="8916" spans="1:5">
      <c r="A8916">
        <v>8857</v>
      </c>
      <c r="B8916" s="85">
        <f>'CARES CRRSA ARP 28-35'!D71</f>
        <v>0</v>
      </c>
      <c r="D8916" s="2" t="str">
        <f t="shared" si="145"/>
        <v>Error?</v>
      </c>
      <c r="E8916" s="4" t="s">
        <v>1611</v>
      </c>
    </row>
    <row r="8917" spans="1:5">
      <c r="A8917">
        <v>8858</v>
      </c>
      <c r="B8917" s="85">
        <f>'CARES CRRSA ARP 28-35'!E71</f>
        <v>0</v>
      </c>
      <c r="D8917" s="2" t="str">
        <f t="shared" si="145"/>
        <v>Error?</v>
      </c>
      <c r="E8917" s="4" t="s">
        <v>1611</v>
      </c>
    </row>
    <row r="8918" spans="1:5">
      <c r="A8918">
        <v>8859</v>
      </c>
      <c r="B8918" s="85">
        <f>'CARES CRRSA ARP 28-35'!F71</f>
        <v>0</v>
      </c>
      <c r="D8918" s="2" t="str">
        <f t="shared" si="145"/>
        <v>Error?</v>
      </c>
      <c r="E8918" s="4" t="s">
        <v>1611</v>
      </c>
    </row>
    <row r="8919" spans="1:5">
      <c r="A8919">
        <v>8860</v>
      </c>
      <c r="B8919" s="85">
        <f>'CARES CRRSA ARP 28-35'!G71</f>
        <v>0</v>
      </c>
      <c r="D8919" s="2" t="str">
        <f t="shared" si="145"/>
        <v>Error?</v>
      </c>
      <c r="E8919" s="4" t="s">
        <v>1611</v>
      </c>
    </row>
    <row r="8920" spans="1:5">
      <c r="A8920">
        <v>8861</v>
      </c>
      <c r="B8920" s="85">
        <f>'CARES CRRSA ARP 28-35'!H71</f>
        <v>0</v>
      </c>
      <c r="D8920" s="2" t="str">
        <f t="shared" si="145"/>
        <v>Error?</v>
      </c>
      <c r="E8920" s="4" t="s">
        <v>1611</v>
      </c>
    </row>
    <row r="8921" spans="1:5">
      <c r="A8921">
        <v>8862</v>
      </c>
      <c r="B8921" s="85">
        <f>'CARES CRRSA ARP 28-35'!I71</f>
        <v>0</v>
      </c>
      <c r="D8921" s="2" t="str">
        <f t="shared" si="145"/>
        <v>Error?</v>
      </c>
      <c r="E8921" s="4" t="s">
        <v>1611</v>
      </c>
    </row>
    <row r="8922" spans="1:5">
      <c r="A8922">
        <v>8863</v>
      </c>
      <c r="B8922" s="85">
        <f>'CARES CRRSA ARP 28-35'!J71</f>
        <v>0</v>
      </c>
      <c r="D8922" s="2" t="str">
        <f t="shared" si="145"/>
        <v>Error?</v>
      </c>
      <c r="E8922" s="4" t="s">
        <v>1611</v>
      </c>
    </row>
    <row r="8923" spans="1:5">
      <c r="A8923">
        <v>8864</v>
      </c>
      <c r="B8923" s="85">
        <f>'CARES CRRSA ARP 28-35'!L71</f>
        <v>0</v>
      </c>
      <c r="D8923" s="2" t="str">
        <f t="shared" si="145"/>
        <v>Error?</v>
      </c>
      <c r="E8923" s="4" t="s">
        <v>1611</v>
      </c>
    </row>
    <row r="8924" spans="1:5">
      <c r="A8924">
        <v>8865</v>
      </c>
      <c r="B8924" s="85">
        <f>'CARES CRRSA ARP 28-35'!D74</f>
        <v>0</v>
      </c>
      <c r="D8924" s="2" t="str">
        <f t="shared" si="145"/>
        <v>Error?</v>
      </c>
      <c r="E8924" s="4" t="s">
        <v>1611</v>
      </c>
    </row>
    <row r="8925" spans="1:5">
      <c r="A8925">
        <v>8866</v>
      </c>
      <c r="B8925" s="85">
        <f>'CARES CRRSA ARP 28-35'!E74</f>
        <v>0</v>
      </c>
      <c r="D8925" s="2" t="str">
        <f t="shared" si="145"/>
        <v>Error?</v>
      </c>
      <c r="E8925" s="4" t="s">
        <v>1611</v>
      </c>
    </row>
    <row r="8926" spans="1:5">
      <c r="A8926">
        <v>8867</v>
      </c>
      <c r="B8926" s="85">
        <f>'CARES CRRSA ARP 28-35'!F74</f>
        <v>0</v>
      </c>
      <c r="D8926" s="2" t="str">
        <f t="shared" si="145"/>
        <v>Error?</v>
      </c>
      <c r="E8926" s="4" t="s">
        <v>1611</v>
      </c>
    </row>
    <row r="8927" spans="1:5">
      <c r="A8927">
        <v>8868</v>
      </c>
      <c r="B8927" s="85">
        <f>'CARES CRRSA ARP 28-35'!G74</f>
        <v>0</v>
      </c>
      <c r="D8927" s="2" t="str">
        <f t="shared" si="145"/>
        <v>Error?</v>
      </c>
      <c r="E8927" s="4" t="s">
        <v>1611</v>
      </c>
    </row>
    <row r="8928" spans="1:5">
      <c r="A8928">
        <v>8869</v>
      </c>
      <c r="B8928" s="85">
        <f>'CARES CRRSA ARP 28-35'!H74</f>
        <v>0</v>
      </c>
      <c r="D8928" s="2" t="str">
        <f t="shared" si="145"/>
        <v>Error?</v>
      </c>
      <c r="E8928" s="4" t="s">
        <v>1611</v>
      </c>
    </row>
    <row r="8929" spans="1:5">
      <c r="A8929">
        <v>8870</v>
      </c>
      <c r="B8929" s="85">
        <f>'CARES CRRSA ARP 28-35'!I74</f>
        <v>0</v>
      </c>
      <c r="D8929" s="2" t="str">
        <f t="shared" si="145"/>
        <v>Error?</v>
      </c>
      <c r="E8929" s="4" t="s">
        <v>1611</v>
      </c>
    </row>
    <row r="8930" spans="1:5">
      <c r="A8930">
        <v>8871</v>
      </c>
      <c r="B8930" s="85">
        <f>'CARES CRRSA ARP 28-35'!J74</f>
        <v>0</v>
      </c>
      <c r="D8930" s="2" t="str">
        <f t="shared" si="145"/>
        <v>Error?</v>
      </c>
      <c r="E8930" s="4" t="s">
        <v>1611</v>
      </c>
    </row>
    <row r="8931" spans="1:5">
      <c r="A8931">
        <v>8872</v>
      </c>
      <c r="B8931" s="85">
        <f>'CARES CRRSA ARP 28-35'!L74</f>
        <v>0</v>
      </c>
      <c r="D8931" s="2" t="str">
        <f t="shared" si="145"/>
        <v>Error?</v>
      </c>
      <c r="E8931" s="4" t="s">
        <v>1611</v>
      </c>
    </row>
    <row r="8932" spans="1:5">
      <c r="A8932">
        <v>8873</v>
      </c>
      <c r="B8932" s="85">
        <f>'CARES CRRSA ARP 28-35'!D75</f>
        <v>0</v>
      </c>
      <c r="D8932" s="2" t="str">
        <f t="shared" si="145"/>
        <v>Error?</v>
      </c>
      <c r="E8932" s="4" t="s">
        <v>1611</v>
      </c>
    </row>
    <row r="8933" spans="1:5">
      <c r="A8933">
        <v>8874</v>
      </c>
      <c r="B8933" s="85">
        <f>'CARES CRRSA ARP 28-35'!E75</f>
        <v>0</v>
      </c>
      <c r="D8933" s="2" t="str">
        <f t="shared" si="145"/>
        <v>Error?</v>
      </c>
      <c r="E8933" s="4" t="s">
        <v>1611</v>
      </c>
    </row>
    <row r="8934" spans="1:5">
      <c r="A8934">
        <v>8875</v>
      </c>
      <c r="B8934" s="85">
        <f>'CARES CRRSA ARP 28-35'!F75</f>
        <v>0</v>
      </c>
      <c r="D8934" s="2" t="str">
        <f t="shared" si="145"/>
        <v>Error?</v>
      </c>
      <c r="E8934" s="4" t="s">
        <v>1611</v>
      </c>
    </row>
    <row r="8935" spans="1:5">
      <c r="A8935">
        <v>8876</v>
      </c>
      <c r="B8935" s="85">
        <f>'CARES CRRSA ARP 28-35'!G75</f>
        <v>0</v>
      </c>
      <c r="D8935" s="2" t="str">
        <f t="shared" si="145"/>
        <v>Error?</v>
      </c>
      <c r="E8935" s="4" t="s">
        <v>1611</v>
      </c>
    </row>
    <row r="8936" spans="1:5">
      <c r="A8936">
        <v>8877</v>
      </c>
      <c r="B8936" s="85">
        <f>'CARES CRRSA ARP 28-35'!H75</f>
        <v>0</v>
      </c>
      <c r="D8936" s="2" t="str">
        <f t="shared" si="145"/>
        <v>Error?</v>
      </c>
      <c r="E8936" s="4" t="s">
        <v>1611</v>
      </c>
    </row>
    <row r="8937" spans="1:5">
      <c r="A8937">
        <v>8878</v>
      </c>
      <c r="B8937" s="85">
        <f>'CARES CRRSA ARP 28-35'!I75</f>
        <v>0</v>
      </c>
      <c r="D8937" s="2" t="str">
        <f t="shared" si="145"/>
        <v>Error?</v>
      </c>
      <c r="E8937" s="4" t="s">
        <v>1611</v>
      </c>
    </row>
    <row r="8938" spans="1:5">
      <c r="A8938">
        <v>8879</v>
      </c>
      <c r="B8938" s="85">
        <f>'CARES CRRSA ARP 28-35'!J75</f>
        <v>0</v>
      </c>
      <c r="D8938" s="2" t="str">
        <f t="shared" si="145"/>
        <v>Error?</v>
      </c>
      <c r="E8938" s="4" t="s">
        <v>1611</v>
      </c>
    </row>
    <row r="8939" spans="1:5">
      <c r="A8939">
        <v>8880</v>
      </c>
      <c r="B8939" s="85">
        <f>'CARES CRRSA ARP 28-35'!L75</f>
        <v>0</v>
      </c>
      <c r="D8939" s="2" t="str">
        <f t="shared" si="145"/>
        <v>Error?</v>
      </c>
      <c r="E8939" s="4" t="s">
        <v>1611</v>
      </c>
    </row>
    <row r="8940" spans="1:5">
      <c r="A8940">
        <v>8881</v>
      </c>
      <c r="B8940" s="85">
        <f>'CARES CRRSA ARP 28-35'!D76</f>
        <v>0</v>
      </c>
      <c r="D8940" s="2" t="str">
        <f t="shared" si="145"/>
        <v>Error?</v>
      </c>
      <c r="E8940" s="4" t="s">
        <v>1611</v>
      </c>
    </row>
    <row r="8941" spans="1:5">
      <c r="A8941">
        <v>8882</v>
      </c>
      <c r="B8941" s="85">
        <f>'CARES CRRSA ARP 28-35'!E76</f>
        <v>0</v>
      </c>
      <c r="D8941" s="2" t="str">
        <f t="shared" si="145"/>
        <v>Error?</v>
      </c>
      <c r="E8941" s="4" t="s">
        <v>1611</v>
      </c>
    </row>
    <row r="8942" spans="1:5">
      <c r="A8942">
        <v>8883</v>
      </c>
      <c r="B8942" s="85">
        <f>'CARES CRRSA ARP 28-35'!F76</f>
        <v>0</v>
      </c>
      <c r="D8942" s="2" t="str">
        <f t="shared" si="145"/>
        <v>Error?</v>
      </c>
      <c r="E8942" s="4" t="s">
        <v>1611</v>
      </c>
    </row>
    <row r="8943" spans="1:5">
      <c r="A8943">
        <v>8884</v>
      </c>
      <c r="B8943" s="85">
        <f>'CARES CRRSA ARP 28-35'!G76</f>
        <v>0</v>
      </c>
      <c r="D8943" s="2" t="str">
        <f t="shared" si="145"/>
        <v>Error?</v>
      </c>
      <c r="E8943" s="4" t="s">
        <v>1611</v>
      </c>
    </row>
    <row r="8944" spans="1:5">
      <c r="A8944">
        <v>8885</v>
      </c>
      <c r="B8944" s="85">
        <f>'CARES CRRSA ARP 28-35'!H76</f>
        <v>0</v>
      </c>
      <c r="D8944" s="2" t="str">
        <f t="shared" si="145"/>
        <v>Error?</v>
      </c>
      <c r="E8944" s="4" t="s">
        <v>1611</v>
      </c>
    </row>
    <row r="8945" spans="1:5">
      <c r="A8945">
        <v>8886</v>
      </c>
      <c r="B8945" s="85">
        <f>'CARES CRRSA ARP 28-35'!I76</f>
        <v>0</v>
      </c>
      <c r="D8945" s="2" t="str">
        <f t="shared" si="145"/>
        <v>Error?</v>
      </c>
      <c r="E8945" s="4" t="s">
        <v>1611</v>
      </c>
    </row>
    <row r="8946" spans="1:5">
      <c r="A8946">
        <v>8887</v>
      </c>
      <c r="B8946" s="85">
        <f>'CARES CRRSA ARP 28-35'!J76</f>
        <v>0</v>
      </c>
      <c r="D8946" s="2" t="str">
        <f t="shared" si="145"/>
        <v>Error?</v>
      </c>
      <c r="E8946" s="4" t="s">
        <v>1611</v>
      </c>
    </row>
    <row r="8947" spans="1:5">
      <c r="A8947">
        <v>8888</v>
      </c>
      <c r="B8947" s="85">
        <f>'CARES CRRSA ARP 28-35'!L76</f>
        <v>0</v>
      </c>
      <c r="D8947" s="2" t="str">
        <f t="shared" si="145"/>
        <v>Error?</v>
      </c>
      <c r="E8947" s="4" t="s">
        <v>1611</v>
      </c>
    </row>
    <row r="8948" spans="1:5">
      <c r="A8948">
        <v>8889</v>
      </c>
      <c r="B8948" s="85">
        <f>'CARES CRRSA ARP 28-35'!F79</f>
        <v>0</v>
      </c>
      <c r="D8948" s="2" t="str">
        <f t="shared" si="145"/>
        <v>Error?</v>
      </c>
      <c r="E8948" s="4" t="s">
        <v>1611</v>
      </c>
    </row>
    <row r="8949" spans="1:5">
      <c r="A8949">
        <v>8890</v>
      </c>
      <c r="B8949" s="85">
        <f>'CARES CRRSA ARP 28-35'!G79</f>
        <v>0</v>
      </c>
      <c r="D8949" s="2" t="str">
        <f t="shared" si="145"/>
        <v>Error?</v>
      </c>
      <c r="E8949" s="4" t="s">
        <v>1611</v>
      </c>
    </row>
    <row r="8950" spans="1:5">
      <c r="A8950">
        <v>8891</v>
      </c>
      <c r="B8950" s="85">
        <f>'CARES CRRSA ARP 28-35'!H79</f>
        <v>0</v>
      </c>
      <c r="D8950" s="2" t="str">
        <f t="shared" si="145"/>
        <v>Error?</v>
      </c>
      <c r="E8950" s="4" t="s">
        <v>1611</v>
      </c>
    </row>
    <row r="8951" spans="1:5">
      <c r="A8951">
        <v>8892</v>
      </c>
      <c r="B8951" s="85">
        <f>'CARES CRRSA ARP 28-35'!J79</f>
        <v>0</v>
      </c>
      <c r="D8951" s="2" t="str">
        <f t="shared" si="145"/>
        <v>Error?</v>
      </c>
      <c r="E8951" s="4" t="s">
        <v>1611</v>
      </c>
    </row>
    <row r="8952" spans="1:5">
      <c r="A8952">
        <v>8893</v>
      </c>
      <c r="B8952" s="85">
        <f>'CARES CRRSA ARP 28-35'!L79</f>
        <v>0</v>
      </c>
      <c r="D8952" s="2" t="str">
        <f t="shared" si="145"/>
        <v>Error?</v>
      </c>
      <c r="E8952" s="4" t="s">
        <v>1611</v>
      </c>
    </row>
    <row r="8953" spans="1:5">
      <c r="A8953">
        <v>8894</v>
      </c>
      <c r="B8953" s="85">
        <f>'CARES CRRSA ARP 28-35'!F80</f>
        <v>0</v>
      </c>
      <c r="D8953" s="2" t="str">
        <f t="shared" si="145"/>
        <v>Error?</v>
      </c>
      <c r="E8953" s="4" t="s">
        <v>1611</v>
      </c>
    </row>
    <row r="8954" spans="1:5">
      <c r="A8954">
        <v>8895</v>
      </c>
      <c r="B8954" s="85">
        <f>'CARES CRRSA ARP 28-35'!G80</f>
        <v>0</v>
      </c>
      <c r="D8954" s="2" t="str">
        <f t="shared" si="145"/>
        <v>Error?</v>
      </c>
      <c r="E8954" s="4" t="s">
        <v>1611</v>
      </c>
    </row>
    <row r="8955" spans="1:5">
      <c r="A8955">
        <v>8896</v>
      </c>
      <c r="B8955" s="85">
        <f>'CARES CRRSA ARP 28-35'!H80</f>
        <v>0</v>
      </c>
      <c r="D8955" s="2" t="str">
        <f t="shared" si="145"/>
        <v>Error?</v>
      </c>
      <c r="E8955" s="4" t="s">
        <v>1611</v>
      </c>
    </row>
    <row r="8956" spans="1:5">
      <c r="A8956">
        <v>8897</v>
      </c>
      <c r="B8956" s="85">
        <f>'CARES CRRSA ARP 28-35'!J80</f>
        <v>0</v>
      </c>
      <c r="D8956" s="2" t="str">
        <f t="shared" si="145"/>
        <v>Error?</v>
      </c>
      <c r="E8956" s="4" t="s">
        <v>1611</v>
      </c>
    </row>
    <row r="8957" spans="1:5">
      <c r="A8957">
        <v>8898</v>
      </c>
      <c r="B8957" s="85">
        <f>'CARES CRRSA ARP 28-35'!L80</f>
        <v>0</v>
      </c>
      <c r="D8957" s="2" t="str">
        <f t="shared" ref="D8957:D9020" si="146">IF(ISBLANK(B8957),"OK",IF(A8957-B8957=0,"OK","Error?"))</f>
        <v>Error?</v>
      </c>
      <c r="E8957" s="4" t="s">
        <v>1611</v>
      </c>
    </row>
    <row r="8958" spans="1:5">
      <c r="A8958">
        <v>8899</v>
      </c>
      <c r="B8958" s="85">
        <f>'CARES CRRSA ARP 28-35'!F81</f>
        <v>0</v>
      </c>
      <c r="D8958" s="2" t="str">
        <f t="shared" si="146"/>
        <v>Error?</v>
      </c>
      <c r="E8958" s="4" t="s">
        <v>1611</v>
      </c>
    </row>
    <row r="8959" spans="1:5">
      <c r="A8959">
        <v>8900</v>
      </c>
      <c r="B8959" s="85">
        <f>'CARES CRRSA ARP 28-35'!G81</f>
        <v>0</v>
      </c>
      <c r="D8959" s="2" t="str">
        <f t="shared" si="146"/>
        <v>Error?</v>
      </c>
      <c r="E8959" s="4" t="s">
        <v>1611</v>
      </c>
    </row>
    <row r="8960" spans="1:5">
      <c r="A8960">
        <v>8901</v>
      </c>
      <c r="B8960" s="85">
        <f>'CARES CRRSA ARP 28-35'!H81</f>
        <v>0</v>
      </c>
      <c r="D8960" s="2" t="str">
        <f t="shared" si="146"/>
        <v>Error?</v>
      </c>
      <c r="E8960" s="4" t="s">
        <v>1611</v>
      </c>
    </row>
    <row r="8961" spans="1:5">
      <c r="A8961">
        <v>8902</v>
      </c>
      <c r="B8961" s="85">
        <f>'CARES CRRSA ARP 28-35'!J81</f>
        <v>0</v>
      </c>
      <c r="D8961" s="2" t="str">
        <f t="shared" si="146"/>
        <v>Error?</v>
      </c>
      <c r="E8961" s="4" t="s">
        <v>1611</v>
      </c>
    </row>
    <row r="8962" spans="1:5">
      <c r="A8962">
        <v>8903</v>
      </c>
      <c r="B8962" s="85">
        <f>'CARES CRRSA ARP 28-35'!L81</f>
        <v>0</v>
      </c>
      <c r="D8962" s="2" t="str">
        <f t="shared" si="146"/>
        <v>Error?</v>
      </c>
      <c r="E8962" s="4" t="s">
        <v>1611</v>
      </c>
    </row>
    <row r="8963" spans="1:5">
      <c r="A8963">
        <v>8904</v>
      </c>
      <c r="B8963" s="85">
        <f>'CARES CRRSA ARP 28-35'!D88</f>
        <v>0</v>
      </c>
      <c r="D8963" s="2" t="str">
        <f t="shared" si="146"/>
        <v>Error?</v>
      </c>
      <c r="E8963" s="4" t="s">
        <v>1611</v>
      </c>
    </row>
    <row r="8964" spans="1:5">
      <c r="A8964">
        <v>8905</v>
      </c>
      <c r="B8964" s="85">
        <f>'CARES CRRSA ARP 28-35'!E88</f>
        <v>0</v>
      </c>
      <c r="D8964" s="2" t="str">
        <f t="shared" si="146"/>
        <v>Error?</v>
      </c>
      <c r="E8964" s="4" t="s">
        <v>1611</v>
      </c>
    </row>
    <row r="8965" spans="1:5">
      <c r="A8965">
        <v>8906</v>
      </c>
      <c r="B8965" s="85">
        <f>'CARES CRRSA ARP 28-35'!F88</f>
        <v>0</v>
      </c>
      <c r="D8965" s="2" t="str">
        <f t="shared" si="146"/>
        <v>Error?</v>
      </c>
      <c r="E8965" s="4" t="s">
        <v>1611</v>
      </c>
    </row>
    <row r="8966" spans="1:5">
      <c r="A8966">
        <v>8907</v>
      </c>
      <c r="B8966" s="85">
        <f>'CARES CRRSA ARP 28-35'!G88</f>
        <v>0</v>
      </c>
      <c r="D8966" s="2" t="str">
        <f t="shared" si="146"/>
        <v>Error?</v>
      </c>
      <c r="E8966" s="4" t="s">
        <v>1611</v>
      </c>
    </row>
    <row r="8967" spans="1:5">
      <c r="A8967">
        <v>8908</v>
      </c>
      <c r="B8967" s="85">
        <f>'CARES CRRSA ARP 28-35'!H88</f>
        <v>0</v>
      </c>
      <c r="D8967" s="2" t="str">
        <f t="shared" si="146"/>
        <v>Error?</v>
      </c>
      <c r="E8967" s="4" t="s">
        <v>1611</v>
      </c>
    </row>
    <row r="8968" spans="1:5">
      <c r="A8968">
        <v>8909</v>
      </c>
      <c r="B8968" s="85">
        <f>'CARES CRRSA ARP 28-35'!I88</f>
        <v>0</v>
      </c>
      <c r="D8968" s="2" t="str">
        <f t="shared" si="146"/>
        <v>Error?</v>
      </c>
      <c r="E8968" s="4" t="s">
        <v>1611</v>
      </c>
    </row>
    <row r="8969" spans="1:5">
      <c r="A8969">
        <v>8910</v>
      </c>
      <c r="B8969" s="85">
        <f>'CARES CRRSA ARP 28-35'!J88</f>
        <v>0</v>
      </c>
      <c r="D8969" s="2" t="str">
        <f t="shared" si="146"/>
        <v>Error?</v>
      </c>
      <c r="E8969" s="4" t="s">
        <v>1611</v>
      </c>
    </row>
    <row r="8970" spans="1:5">
      <c r="A8970">
        <v>8911</v>
      </c>
      <c r="B8970" s="85">
        <f>'CARES CRRSA ARP 28-35'!L88</f>
        <v>0</v>
      </c>
      <c r="D8970" s="2" t="str">
        <f t="shared" si="146"/>
        <v>Error?</v>
      </c>
      <c r="E8970" s="4" t="s">
        <v>1611</v>
      </c>
    </row>
    <row r="8971" spans="1:5">
      <c r="A8971">
        <v>8912</v>
      </c>
      <c r="B8971" s="85">
        <f>'CARES CRRSA ARP 28-35'!D89</f>
        <v>0</v>
      </c>
      <c r="D8971" s="2" t="str">
        <f t="shared" si="146"/>
        <v>Error?</v>
      </c>
      <c r="E8971" s="4" t="s">
        <v>1611</v>
      </c>
    </row>
    <row r="8972" spans="1:5">
      <c r="A8972">
        <v>8913</v>
      </c>
      <c r="B8972" s="85">
        <f>'CARES CRRSA ARP 28-35'!E89</f>
        <v>0</v>
      </c>
      <c r="D8972" s="2" t="str">
        <f t="shared" si="146"/>
        <v>Error?</v>
      </c>
      <c r="E8972" s="4" t="s">
        <v>1611</v>
      </c>
    </row>
    <row r="8973" spans="1:5">
      <c r="A8973">
        <v>8914</v>
      </c>
      <c r="B8973" s="85">
        <f>'CARES CRRSA ARP 28-35'!F89</f>
        <v>0</v>
      </c>
      <c r="D8973" s="2" t="str">
        <f t="shared" si="146"/>
        <v>Error?</v>
      </c>
      <c r="E8973" s="4" t="s">
        <v>1611</v>
      </c>
    </row>
    <row r="8974" spans="1:5">
      <c r="A8974">
        <v>8915</v>
      </c>
      <c r="B8974" s="85">
        <f>'CARES CRRSA ARP 28-35'!G89</f>
        <v>0</v>
      </c>
      <c r="D8974" s="2" t="str">
        <f t="shared" si="146"/>
        <v>Error?</v>
      </c>
      <c r="E8974" s="4" t="s">
        <v>1611</v>
      </c>
    </row>
    <row r="8975" spans="1:5">
      <c r="A8975">
        <v>8916</v>
      </c>
      <c r="B8975" s="85">
        <f>'CARES CRRSA ARP 28-35'!H89</f>
        <v>0</v>
      </c>
      <c r="D8975" s="2" t="str">
        <f t="shared" si="146"/>
        <v>Error?</v>
      </c>
      <c r="E8975" s="4" t="s">
        <v>1611</v>
      </c>
    </row>
    <row r="8976" spans="1:5">
      <c r="A8976">
        <v>8917</v>
      </c>
      <c r="B8976" s="85">
        <f>'CARES CRRSA ARP 28-35'!I89</f>
        <v>0</v>
      </c>
      <c r="D8976" s="2" t="str">
        <f t="shared" si="146"/>
        <v>Error?</v>
      </c>
      <c r="E8976" s="4" t="s">
        <v>1611</v>
      </c>
    </row>
    <row r="8977" spans="1:5">
      <c r="A8977">
        <v>8918</v>
      </c>
      <c r="B8977" s="85">
        <f>'CARES CRRSA ARP 28-35'!J89</f>
        <v>0</v>
      </c>
      <c r="D8977" s="2" t="str">
        <f t="shared" si="146"/>
        <v>Error?</v>
      </c>
      <c r="E8977" s="4" t="s">
        <v>1611</v>
      </c>
    </row>
    <row r="8978" spans="1:5">
      <c r="A8978">
        <v>8919</v>
      </c>
      <c r="B8978" s="85">
        <f>'CARES CRRSA ARP 28-35'!L89</f>
        <v>0</v>
      </c>
      <c r="D8978" s="2" t="str">
        <f t="shared" si="146"/>
        <v>Error?</v>
      </c>
      <c r="E8978" s="4" t="s">
        <v>1611</v>
      </c>
    </row>
    <row r="8979" spans="1:5">
      <c r="A8979">
        <v>8920</v>
      </c>
      <c r="B8979" s="85">
        <f>'CARES CRRSA ARP 28-35'!D92</f>
        <v>0</v>
      </c>
      <c r="D8979" s="2" t="str">
        <f t="shared" si="146"/>
        <v>Error?</v>
      </c>
      <c r="E8979" s="4" t="s">
        <v>1611</v>
      </c>
    </row>
    <row r="8980" spans="1:5">
      <c r="A8980">
        <v>8921</v>
      </c>
      <c r="B8980" s="85">
        <f>'CARES CRRSA ARP 28-35'!E92</f>
        <v>0</v>
      </c>
      <c r="D8980" s="2" t="str">
        <f t="shared" si="146"/>
        <v>Error?</v>
      </c>
      <c r="E8980" s="4" t="s">
        <v>1611</v>
      </c>
    </row>
    <row r="8981" spans="1:5">
      <c r="A8981">
        <v>8922</v>
      </c>
      <c r="B8981" s="85">
        <f>'CARES CRRSA ARP 28-35'!F92</f>
        <v>0</v>
      </c>
      <c r="D8981" s="2" t="str">
        <f t="shared" si="146"/>
        <v>Error?</v>
      </c>
      <c r="E8981" s="4" t="s">
        <v>1611</v>
      </c>
    </row>
    <row r="8982" spans="1:5">
      <c r="A8982">
        <v>8923</v>
      </c>
      <c r="B8982" s="85">
        <f>'CARES CRRSA ARP 28-35'!G92</f>
        <v>0</v>
      </c>
      <c r="D8982" s="2" t="str">
        <f t="shared" si="146"/>
        <v>Error?</v>
      </c>
      <c r="E8982" s="4" t="s">
        <v>1611</v>
      </c>
    </row>
    <row r="8983" spans="1:5">
      <c r="A8983">
        <v>8924</v>
      </c>
      <c r="B8983" s="85">
        <f>'CARES CRRSA ARP 28-35'!H92</f>
        <v>0</v>
      </c>
      <c r="D8983" s="2" t="str">
        <f t="shared" si="146"/>
        <v>Error?</v>
      </c>
      <c r="E8983" s="4" t="s">
        <v>1611</v>
      </c>
    </row>
    <row r="8984" spans="1:5">
      <c r="A8984">
        <v>8925</v>
      </c>
      <c r="B8984" s="85">
        <f>'CARES CRRSA ARP 28-35'!I92</f>
        <v>0</v>
      </c>
      <c r="D8984" s="2" t="str">
        <f t="shared" si="146"/>
        <v>Error?</v>
      </c>
      <c r="E8984" s="4" t="s">
        <v>1611</v>
      </c>
    </row>
    <row r="8985" spans="1:5">
      <c r="A8985">
        <v>8926</v>
      </c>
      <c r="B8985" s="85">
        <f>'CARES CRRSA ARP 28-35'!J92</f>
        <v>0</v>
      </c>
      <c r="D8985" s="2" t="str">
        <f t="shared" si="146"/>
        <v>Error?</v>
      </c>
      <c r="E8985" s="4" t="s">
        <v>1611</v>
      </c>
    </row>
    <row r="8986" spans="1:5">
      <c r="A8986">
        <v>8927</v>
      </c>
      <c r="B8986" s="85">
        <f>'CARES CRRSA ARP 28-35'!L92</f>
        <v>0</v>
      </c>
      <c r="D8986" s="2" t="str">
        <f t="shared" si="146"/>
        <v>Error?</v>
      </c>
      <c r="E8986" s="4" t="s">
        <v>1611</v>
      </c>
    </row>
    <row r="8987" spans="1:5">
      <c r="A8987">
        <v>8928</v>
      </c>
      <c r="B8987" s="85">
        <f>'CARES CRRSA ARP 28-35'!D93</f>
        <v>0</v>
      </c>
      <c r="D8987" s="2" t="str">
        <f t="shared" si="146"/>
        <v>Error?</v>
      </c>
      <c r="E8987" s="4" t="s">
        <v>1611</v>
      </c>
    </row>
    <row r="8988" spans="1:5">
      <c r="A8988">
        <v>8929</v>
      </c>
      <c r="B8988" s="85">
        <f>'CARES CRRSA ARP 28-35'!L93</f>
        <v>0</v>
      </c>
      <c r="D8988" s="2" t="str">
        <f t="shared" si="146"/>
        <v>Error?</v>
      </c>
      <c r="E8988" s="4" t="s">
        <v>1611</v>
      </c>
    </row>
    <row r="8989" spans="1:5">
      <c r="A8989">
        <v>8930</v>
      </c>
      <c r="B8989" s="85">
        <f>'CARES CRRSA ARP 28-35'!D94</f>
        <v>0</v>
      </c>
      <c r="D8989" s="2" t="str">
        <f t="shared" si="146"/>
        <v>Error?</v>
      </c>
      <c r="E8989" s="4" t="s">
        <v>1611</v>
      </c>
    </row>
    <row r="8990" spans="1:5">
      <c r="A8990">
        <v>8931</v>
      </c>
      <c r="B8990" s="85">
        <f>'CARES CRRSA ARP 28-35'!E94</f>
        <v>0</v>
      </c>
      <c r="D8990" s="2" t="str">
        <f t="shared" si="146"/>
        <v>Error?</v>
      </c>
      <c r="E8990" s="4" t="s">
        <v>1611</v>
      </c>
    </row>
    <row r="8991" spans="1:5">
      <c r="A8991">
        <v>8932</v>
      </c>
      <c r="B8991" s="85">
        <f>'CARES CRRSA ARP 28-35'!F94</f>
        <v>0</v>
      </c>
      <c r="D8991" s="2" t="str">
        <f t="shared" si="146"/>
        <v>Error?</v>
      </c>
      <c r="E8991" s="4" t="s">
        <v>1611</v>
      </c>
    </row>
    <row r="8992" spans="1:5">
      <c r="A8992">
        <v>8933</v>
      </c>
      <c r="B8992" s="85">
        <f>'CARES CRRSA ARP 28-35'!G94</f>
        <v>0</v>
      </c>
      <c r="D8992" s="2" t="str">
        <f t="shared" si="146"/>
        <v>Error?</v>
      </c>
      <c r="E8992" s="4" t="s">
        <v>1611</v>
      </c>
    </row>
    <row r="8993" spans="1:5">
      <c r="A8993">
        <v>8934</v>
      </c>
      <c r="B8993" s="85">
        <f>'CARES CRRSA ARP 28-35'!H94</f>
        <v>0</v>
      </c>
      <c r="D8993" s="2" t="str">
        <f t="shared" si="146"/>
        <v>Error?</v>
      </c>
      <c r="E8993" s="4" t="s">
        <v>1611</v>
      </c>
    </row>
    <row r="8994" spans="1:5">
      <c r="A8994">
        <v>8935</v>
      </c>
      <c r="B8994" s="85">
        <f>'CARES CRRSA ARP 28-35'!I94</f>
        <v>0</v>
      </c>
      <c r="D8994" s="2" t="str">
        <f t="shared" si="146"/>
        <v>Error?</v>
      </c>
      <c r="E8994" s="4" t="s">
        <v>1611</v>
      </c>
    </row>
    <row r="8995" spans="1:5">
      <c r="A8995">
        <v>8936</v>
      </c>
      <c r="B8995" s="85">
        <f>'CARES CRRSA ARP 28-35'!J94</f>
        <v>0</v>
      </c>
      <c r="D8995" s="2" t="str">
        <f t="shared" si="146"/>
        <v>Error?</v>
      </c>
      <c r="E8995" s="4" t="s">
        <v>1611</v>
      </c>
    </row>
    <row r="8996" spans="1:5">
      <c r="A8996">
        <v>8937</v>
      </c>
      <c r="B8996" s="85">
        <f>'CARES CRRSA ARP 28-35'!L94</f>
        <v>0</v>
      </c>
      <c r="D8996" s="2" t="str">
        <f t="shared" si="146"/>
        <v>Error?</v>
      </c>
      <c r="E8996" s="4" t="s">
        <v>1611</v>
      </c>
    </row>
    <row r="8997" spans="1:5">
      <c r="A8997">
        <v>8938</v>
      </c>
      <c r="B8997" s="85">
        <f>'CARES CRRSA ARP 28-35'!F97</f>
        <v>0</v>
      </c>
      <c r="D8997" s="2" t="str">
        <f t="shared" si="146"/>
        <v>Error?</v>
      </c>
      <c r="E8997" s="4" t="s">
        <v>1611</v>
      </c>
    </row>
    <row r="8998" spans="1:5">
      <c r="A8998">
        <v>8939</v>
      </c>
      <c r="B8998" s="85">
        <f>'CARES CRRSA ARP 28-35'!G97</f>
        <v>0</v>
      </c>
      <c r="D8998" s="2" t="str">
        <f t="shared" si="146"/>
        <v>Error?</v>
      </c>
      <c r="E8998" s="4" t="s">
        <v>1611</v>
      </c>
    </row>
    <row r="8999" spans="1:5">
      <c r="A8999">
        <v>8940</v>
      </c>
      <c r="B8999" s="85">
        <f>'CARES CRRSA ARP 28-35'!H97</f>
        <v>0</v>
      </c>
      <c r="D8999" s="2" t="str">
        <f t="shared" si="146"/>
        <v>Error?</v>
      </c>
      <c r="E8999" s="4" t="s">
        <v>1611</v>
      </c>
    </row>
    <row r="9000" spans="1:5">
      <c r="A9000">
        <v>8941</v>
      </c>
      <c r="B9000" s="85">
        <f>'CARES CRRSA ARP 28-35'!J97</f>
        <v>0</v>
      </c>
      <c r="D9000" s="2" t="str">
        <f t="shared" si="146"/>
        <v>Error?</v>
      </c>
      <c r="E9000" s="4" t="s">
        <v>1611</v>
      </c>
    </row>
    <row r="9001" spans="1:5">
      <c r="A9001">
        <v>8942</v>
      </c>
      <c r="B9001" s="85">
        <f>'CARES CRRSA ARP 28-35'!L97</f>
        <v>0</v>
      </c>
      <c r="D9001" s="2" t="str">
        <f t="shared" si="146"/>
        <v>Error?</v>
      </c>
      <c r="E9001" s="4" t="s">
        <v>1611</v>
      </c>
    </row>
    <row r="9002" spans="1:5">
      <c r="A9002">
        <v>8943</v>
      </c>
      <c r="B9002" s="85">
        <f>'CARES CRRSA ARP 28-35'!F98</f>
        <v>0</v>
      </c>
      <c r="D9002" s="2" t="str">
        <f t="shared" si="146"/>
        <v>Error?</v>
      </c>
      <c r="E9002" s="4" t="s">
        <v>1611</v>
      </c>
    </row>
    <row r="9003" spans="1:5">
      <c r="A9003">
        <v>8944</v>
      </c>
      <c r="B9003" s="85">
        <f>'CARES CRRSA ARP 28-35'!G98</f>
        <v>0</v>
      </c>
      <c r="D9003" s="2" t="str">
        <f t="shared" si="146"/>
        <v>Error?</v>
      </c>
      <c r="E9003" s="4" t="s">
        <v>1611</v>
      </c>
    </row>
    <row r="9004" spans="1:5">
      <c r="A9004">
        <v>8945</v>
      </c>
      <c r="B9004" s="85">
        <f>'CARES CRRSA ARP 28-35'!H98</f>
        <v>0</v>
      </c>
      <c r="D9004" s="2" t="str">
        <f t="shared" si="146"/>
        <v>Error?</v>
      </c>
      <c r="E9004" s="4" t="s">
        <v>1611</v>
      </c>
    </row>
    <row r="9005" spans="1:5">
      <c r="A9005">
        <v>8946</v>
      </c>
      <c r="B9005" s="85">
        <f>'CARES CRRSA ARP 28-35'!J98</f>
        <v>0</v>
      </c>
      <c r="D9005" s="2" t="str">
        <f t="shared" si="146"/>
        <v>Error?</v>
      </c>
      <c r="E9005" s="4" t="s">
        <v>1611</v>
      </c>
    </row>
    <row r="9006" spans="1:5">
      <c r="A9006">
        <v>8947</v>
      </c>
      <c r="B9006" s="85">
        <f>'CARES CRRSA ARP 28-35'!L98</f>
        <v>0</v>
      </c>
      <c r="D9006" s="2" t="str">
        <f t="shared" si="146"/>
        <v>Error?</v>
      </c>
      <c r="E9006" s="4" t="s">
        <v>1611</v>
      </c>
    </row>
    <row r="9007" spans="1:5">
      <c r="A9007">
        <v>8948</v>
      </c>
      <c r="B9007" s="85">
        <f>'CARES CRRSA ARP 28-35'!F99</f>
        <v>0</v>
      </c>
      <c r="D9007" s="2" t="str">
        <f t="shared" si="146"/>
        <v>Error?</v>
      </c>
      <c r="E9007" s="4" t="s">
        <v>1611</v>
      </c>
    </row>
    <row r="9008" spans="1:5">
      <c r="A9008">
        <v>8949</v>
      </c>
      <c r="B9008" s="85">
        <f>'CARES CRRSA ARP 28-35'!G99</f>
        <v>0</v>
      </c>
      <c r="D9008" s="2" t="str">
        <f t="shared" si="146"/>
        <v>Error?</v>
      </c>
      <c r="E9008" s="4" t="s">
        <v>1611</v>
      </c>
    </row>
    <row r="9009" spans="1:6">
      <c r="A9009">
        <v>8950</v>
      </c>
      <c r="B9009" s="85">
        <f>'CARES CRRSA ARP 28-35'!H99</f>
        <v>0</v>
      </c>
      <c r="D9009" s="2" t="str">
        <f t="shared" si="146"/>
        <v>Error?</v>
      </c>
      <c r="E9009" s="4" t="s">
        <v>1611</v>
      </c>
    </row>
    <row r="9010" spans="1:6">
      <c r="A9010">
        <v>8951</v>
      </c>
      <c r="B9010" s="85">
        <f>'CARES CRRSA ARP 28-35'!J99</f>
        <v>0</v>
      </c>
      <c r="D9010" s="2" t="str">
        <f t="shared" si="146"/>
        <v>Error?</v>
      </c>
      <c r="E9010" s="4" t="s">
        <v>1611</v>
      </c>
    </row>
    <row r="9011" spans="1:6">
      <c r="A9011">
        <v>8952</v>
      </c>
      <c r="B9011" s="85">
        <f>'CARES CRRSA ARP 28-35'!L99</f>
        <v>0</v>
      </c>
      <c r="D9011" s="2" t="str">
        <f t="shared" si="146"/>
        <v>Error?</v>
      </c>
      <c r="E9011" s="4" t="s">
        <v>1611</v>
      </c>
    </row>
    <row r="9012" spans="1:6">
      <c r="A9012" s="5">
        <v>8953</v>
      </c>
      <c r="D9012" s="2" t="str">
        <f t="shared" si="146"/>
        <v>OK</v>
      </c>
      <c r="E9012" s="4" t="s">
        <v>1611</v>
      </c>
      <c r="F9012" s="1" t="s">
        <v>1811</v>
      </c>
    </row>
    <row r="9013" spans="1:6">
      <c r="A9013" s="5">
        <v>8954</v>
      </c>
      <c r="D9013" s="2" t="str">
        <f t="shared" si="146"/>
        <v>OK</v>
      </c>
      <c r="E9013" s="4" t="s">
        <v>1611</v>
      </c>
      <c r="F9013" s="1" t="s">
        <v>1811</v>
      </c>
    </row>
    <row r="9014" spans="1:6">
      <c r="A9014" s="5">
        <v>8955</v>
      </c>
      <c r="D9014" s="2" t="str">
        <f t="shared" si="146"/>
        <v>OK</v>
      </c>
      <c r="E9014" s="4" t="s">
        <v>1611</v>
      </c>
      <c r="F9014" s="1" t="s">
        <v>1811</v>
      </c>
    </row>
    <row r="9015" spans="1:6">
      <c r="A9015" s="5">
        <v>8956</v>
      </c>
      <c r="D9015" s="2" t="str">
        <f t="shared" si="146"/>
        <v>OK</v>
      </c>
      <c r="E9015" s="4" t="s">
        <v>1611</v>
      </c>
      <c r="F9015" s="1" t="s">
        <v>1811</v>
      </c>
    </row>
    <row r="9016" spans="1:6">
      <c r="A9016" s="5">
        <v>8957</v>
      </c>
      <c r="D9016" s="2" t="str">
        <f t="shared" si="146"/>
        <v>OK</v>
      </c>
      <c r="E9016" s="4" t="s">
        <v>1611</v>
      </c>
      <c r="F9016" s="1" t="s">
        <v>1811</v>
      </c>
    </row>
    <row r="9017" spans="1:6">
      <c r="A9017" s="5">
        <v>8958</v>
      </c>
      <c r="D9017" s="2" t="str">
        <f t="shared" si="146"/>
        <v>OK</v>
      </c>
      <c r="E9017" s="4" t="s">
        <v>1611</v>
      </c>
      <c r="F9017" s="1" t="s">
        <v>1811</v>
      </c>
    </row>
    <row r="9018" spans="1:6">
      <c r="A9018" s="5">
        <v>8959</v>
      </c>
      <c r="D9018" s="2" t="str">
        <f t="shared" si="146"/>
        <v>OK</v>
      </c>
      <c r="E9018" s="4" t="s">
        <v>1611</v>
      </c>
      <c r="F9018" s="1" t="s">
        <v>1811</v>
      </c>
    </row>
    <row r="9019" spans="1:6">
      <c r="A9019" s="5">
        <v>8960</v>
      </c>
      <c r="D9019" s="2" t="str">
        <f t="shared" si="146"/>
        <v>OK</v>
      </c>
      <c r="E9019" s="4" t="s">
        <v>1611</v>
      </c>
      <c r="F9019" s="1" t="s">
        <v>1811</v>
      </c>
    </row>
    <row r="9020" spans="1:6">
      <c r="A9020" s="5">
        <v>8961</v>
      </c>
      <c r="D9020" s="2" t="str">
        <f t="shared" si="146"/>
        <v>OK</v>
      </c>
      <c r="E9020" s="4" t="s">
        <v>1611</v>
      </c>
      <c r="F9020" s="1" t="s">
        <v>1811</v>
      </c>
    </row>
    <row r="9021" spans="1:6">
      <c r="A9021" s="5">
        <v>8962</v>
      </c>
      <c r="D9021" s="2" t="str">
        <f t="shared" ref="D9021:D9084" si="147">IF(ISBLANK(B9021),"OK",IF(A9021-B9021=0,"OK","Error?"))</f>
        <v>OK</v>
      </c>
      <c r="E9021" s="4" t="s">
        <v>1611</v>
      </c>
      <c r="F9021" s="1" t="s">
        <v>1811</v>
      </c>
    </row>
    <row r="9022" spans="1:6">
      <c r="A9022" s="5">
        <v>8963</v>
      </c>
      <c r="D9022" s="2" t="str">
        <f t="shared" si="147"/>
        <v>OK</v>
      </c>
      <c r="E9022" s="4" t="s">
        <v>1611</v>
      </c>
      <c r="F9022" s="1" t="s">
        <v>1811</v>
      </c>
    </row>
    <row r="9023" spans="1:6">
      <c r="A9023" s="5">
        <v>8964</v>
      </c>
      <c r="D9023" s="2" t="str">
        <f t="shared" si="147"/>
        <v>OK</v>
      </c>
      <c r="E9023" s="4" t="s">
        <v>1611</v>
      </c>
      <c r="F9023" s="1" t="s">
        <v>1811</v>
      </c>
    </row>
    <row r="9024" spans="1:6">
      <c r="A9024" s="5">
        <v>8965</v>
      </c>
      <c r="D9024" s="2" t="str">
        <f t="shared" si="147"/>
        <v>OK</v>
      </c>
      <c r="E9024" s="4" t="s">
        <v>1611</v>
      </c>
      <c r="F9024" s="1" t="s">
        <v>1811</v>
      </c>
    </row>
    <row r="9025" spans="1:6">
      <c r="A9025" s="5">
        <v>8966</v>
      </c>
      <c r="D9025" s="2" t="str">
        <f t="shared" si="147"/>
        <v>OK</v>
      </c>
      <c r="E9025" s="4" t="s">
        <v>1611</v>
      </c>
      <c r="F9025" s="1" t="s">
        <v>1811</v>
      </c>
    </row>
    <row r="9026" spans="1:6">
      <c r="A9026" s="5">
        <v>8967</v>
      </c>
      <c r="D9026" s="2" t="str">
        <f t="shared" si="147"/>
        <v>OK</v>
      </c>
      <c r="E9026" s="4" t="s">
        <v>1611</v>
      </c>
      <c r="F9026" s="1" t="s">
        <v>1811</v>
      </c>
    </row>
    <row r="9027" spans="1:6">
      <c r="A9027" s="5">
        <v>8968</v>
      </c>
      <c r="D9027" s="2" t="str">
        <f t="shared" si="147"/>
        <v>OK</v>
      </c>
      <c r="E9027" s="4" t="s">
        <v>1611</v>
      </c>
      <c r="F9027" s="1" t="s">
        <v>1811</v>
      </c>
    </row>
    <row r="9028" spans="1:6">
      <c r="A9028" s="5">
        <v>8969</v>
      </c>
      <c r="D9028" s="2" t="str">
        <f t="shared" si="147"/>
        <v>OK</v>
      </c>
      <c r="E9028" s="4" t="s">
        <v>1611</v>
      </c>
      <c r="F9028" s="1" t="s">
        <v>1811</v>
      </c>
    </row>
    <row r="9029" spans="1:6">
      <c r="A9029" s="5">
        <v>8970</v>
      </c>
      <c r="D9029" s="2" t="str">
        <f t="shared" si="147"/>
        <v>OK</v>
      </c>
      <c r="E9029" s="4" t="s">
        <v>1611</v>
      </c>
      <c r="F9029" s="1" t="s">
        <v>1811</v>
      </c>
    </row>
    <row r="9030" spans="1:6">
      <c r="A9030" s="5">
        <v>8971</v>
      </c>
      <c r="D9030" s="2" t="str">
        <f t="shared" si="147"/>
        <v>OK</v>
      </c>
      <c r="E9030" s="4" t="s">
        <v>1611</v>
      </c>
      <c r="F9030" s="1" t="s">
        <v>1811</v>
      </c>
    </row>
    <row r="9031" spans="1:6">
      <c r="A9031" s="5">
        <v>8972</v>
      </c>
      <c r="D9031" s="2" t="str">
        <f t="shared" si="147"/>
        <v>OK</v>
      </c>
      <c r="E9031" s="4" t="s">
        <v>1611</v>
      </c>
      <c r="F9031" s="1" t="s">
        <v>1811</v>
      </c>
    </row>
    <row r="9032" spans="1:6">
      <c r="A9032" s="5">
        <v>8973</v>
      </c>
      <c r="D9032" s="2" t="str">
        <f t="shared" si="147"/>
        <v>OK</v>
      </c>
      <c r="E9032" s="4" t="s">
        <v>1611</v>
      </c>
      <c r="F9032" s="1" t="s">
        <v>1811</v>
      </c>
    </row>
    <row r="9033" spans="1:6">
      <c r="A9033" s="5">
        <v>8974</v>
      </c>
      <c r="D9033" s="2" t="str">
        <f t="shared" si="147"/>
        <v>OK</v>
      </c>
      <c r="E9033" s="4" t="s">
        <v>1611</v>
      </c>
      <c r="F9033" s="1" t="s">
        <v>1811</v>
      </c>
    </row>
    <row r="9034" spans="1:6">
      <c r="A9034" s="5">
        <v>8975</v>
      </c>
      <c r="D9034" s="2" t="str">
        <f t="shared" si="147"/>
        <v>OK</v>
      </c>
      <c r="E9034" s="4" t="s">
        <v>1611</v>
      </c>
      <c r="F9034" s="1" t="s">
        <v>1811</v>
      </c>
    </row>
    <row r="9035" spans="1:6">
      <c r="A9035" s="5">
        <v>8976</v>
      </c>
      <c r="D9035" s="2" t="str">
        <f t="shared" si="147"/>
        <v>OK</v>
      </c>
      <c r="E9035" s="4" t="s">
        <v>1611</v>
      </c>
      <c r="F9035" s="1" t="s">
        <v>1811</v>
      </c>
    </row>
    <row r="9036" spans="1:6">
      <c r="A9036" s="5">
        <v>8977</v>
      </c>
      <c r="D9036" s="2" t="str">
        <f t="shared" si="147"/>
        <v>OK</v>
      </c>
      <c r="E9036" s="4" t="s">
        <v>1611</v>
      </c>
      <c r="F9036" s="1" t="s">
        <v>1811</v>
      </c>
    </row>
    <row r="9037" spans="1:6">
      <c r="A9037" s="5">
        <v>8978</v>
      </c>
      <c r="D9037" s="2" t="str">
        <f t="shared" si="147"/>
        <v>OK</v>
      </c>
      <c r="E9037" s="4" t="s">
        <v>1611</v>
      </c>
      <c r="F9037" s="1" t="s">
        <v>1811</v>
      </c>
    </row>
    <row r="9038" spans="1:6">
      <c r="A9038" s="5">
        <v>8979</v>
      </c>
      <c r="D9038" s="2" t="str">
        <f t="shared" si="147"/>
        <v>OK</v>
      </c>
      <c r="E9038" s="4" t="s">
        <v>1611</v>
      </c>
      <c r="F9038" s="1" t="s">
        <v>1811</v>
      </c>
    </row>
    <row r="9039" spans="1:6">
      <c r="A9039" s="5">
        <v>8980</v>
      </c>
      <c r="D9039" s="2" t="str">
        <f t="shared" si="147"/>
        <v>OK</v>
      </c>
      <c r="E9039" s="4" t="s">
        <v>1611</v>
      </c>
      <c r="F9039" s="1" t="s">
        <v>1811</v>
      </c>
    </row>
    <row r="9040" spans="1:6">
      <c r="A9040" s="5">
        <v>8981</v>
      </c>
      <c r="D9040" s="2" t="str">
        <f t="shared" si="147"/>
        <v>OK</v>
      </c>
      <c r="E9040" s="4" t="s">
        <v>1611</v>
      </c>
      <c r="F9040" s="1" t="s">
        <v>1811</v>
      </c>
    </row>
    <row r="9041" spans="1:6">
      <c r="A9041" s="5">
        <v>8982</v>
      </c>
      <c r="D9041" s="2" t="str">
        <f t="shared" si="147"/>
        <v>OK</v>
      </c>
      <c r="E9041" s="4" t="s">
        <v>1611</v>
      </c>
      <c r="F9041" s="1" t="s">
        <v>1811</v>
      </c>
    </row>
    <row r="9042" spans="1:6">
      <c r="A9042" s="5">
        <v>8983</v>
      </c>
      <c r="D9042" s="2" t="str">
        <f t="shared" si="147"/>
        <v>OK</v>
      </c>
      <c r="E9042" s="4" t="s">
        <v>1611</v>
      </c>
      <c r="F9042" s="1" t="s">
        <v>1811</v>
      </c>
    </row>
    <row r="9043" spans="1:6">
      <c r="A9043" s="5">
        <v>8984</v>
      </c>
      <c r="D9043" s="2" t="str">
        <f t="shared" si="147"/>
        <v>OK</v>
      </c>
      <c r="E9043" s="4" t="s">
        <v>1611</v>
      </c>
      <c r="F9043" s="1" t="s">
        <v>1811</v>
      </c>
    </row>
    <row r="9044" spans="1:6">
      <c r="A9044" s="5">
        <v>8985</v>
      </c>
      <c r="D9044" s="2" t="str">
        <f t="shared" si="147"/>
        <v>OK</v>
      </c>
      <c r="E9044" s="4" t="s">
        <v>1611</v>
      </c>
      <c r="F9044" s="1" t="s">
        <v>1811</v>
      </c>
    </row>
    <row r="9045" spans="1:6">
      <c r="A9045" s="5">
        <v>8986</v>
      </c>
      <c r="D9045" s="2" t="str">
        <f t="shared" si="147"/>
        <v>OK</v>
      </c>
      <c r="E9045" s="4" t="s">
        <v>1611</v>
      </c>
      <c r="F9045" s="1" t="s">
        <v>1811</v>
      </c>
    </row>
    <row r="9046" spans="1:6">
      <c r="A9046" s="5">
        <v>8987</v>
      </c>
      <c r="D9046" s="2" t="str">
        <f t="shared" si="147"/>
        <v>OK</v>
      </c>
      <c r="E9046" s="4" t="s">
        <v>1611</v>
      </c>
      <c r="F9046" s="1" t="s">
        <v>1811</v>
      </c>
    </row>
    <row r="9047" spans="1:6">
      <c r="A9047" s="5">
        <v>8988</v>
      </c>
      <c r="D9047" s="2" t="str">
        <f t="shared" si="147"/>
        <v>OK</v>
      </c>
      <c r="E9047" s="4" t="s">
        <v>1611</v>
      </c>
      <c r="F9047" s="1" t="s">
        <v>1811</v>
      </c>
    </row>
    <row r="9048" spans="1:6">
      <c r="A9048" s="5">
        <v>8989</v>
      </c>
      <c r="D9048" s="2" t="str">
        <f t="shared" si="147"/>
        <v>OK</v>
      </c>
      <c r="E9048" s="4" t="s">
        <v>1611</v>
      </c>
      <c r="F9048" s="1" t="s">
        <v>1811</v>
      </c>
    </row>
    <row r="9049" spans="1:6">
      <c r="A9049" s="5">
        <v>8990</v>
      </c>
      <c r="D9049" s="2" t="str">
        <f t="shared" si="147"/>
        <v>OK</v>
      </c>
      <c r="E9049" s="4" t="s">
        <v>1611</v>
      </c>
      <c r="F9049" s="1" t="s">
        <v>1811</v>
      </c>
    </row>
    <row r="9050" spans="1:6">
      <c r="A9050" s="5">
        <v>8991</v>
      </c>
      <c r="D9050" s="2" t="str">
        <f t="shared" si="147"/>
        <v>OK</v>
      </c>
      <c r="E9050" s="4" t="s">
        <v>1611</v>
      </c>
      <c r="F9050" s="1" t="s">
        <v>1811</v>
      </c>
    </row>
    <row r="9051" spans="1:6">
      <c r="A9051" s="5">
        <v>8992</v>
      </c>
      <c r="D9051" s="2" t="str">
        <f t="shared" si="147"/>
        <v>OK</v>
      </c>
      <c r="E9051" s="4" t="s">
        <v>1611</v>
      </c>
      <c r="F9051" s="1" t="s">
        <v>1811</v>
      </c>
    </row>
    <row r="9052" spans="1:6">
      <c r="A9052" s="5">
        <v>8993</v>
      </c>
      <c r="D9052" s="2" t="str">
        <f t="shared" si="147"/>
        <v>OK</v>
      </c>
      <c r="E9052" s="4" t="s">
        <v>1611</v>
      </c>
      <c r="F9052" s="1" t="s">
        <v>1811</v>
      </c>
    </row>
    <row r="9053" spans="1:6">
      <c r="A9053" s="5">
        <v>8994</v>
      </c>
      <c r="D9053" s="2" t="str">
        <f t="shared" si="147"/>
        <v>OK</v>
      </c>
      <c r="E9053" s="4" t="s">
        <v>1611</v>
      </c>
      <c r="F9053" s="1" t="s">
        <v>1811</v>
      </c>
    </row>
    <row r="9054" spans="1:6">
      <c r="A9054" s="5">
        <v>8995</v>
      </c>
      <c r="D9054" s="2" t="str">
        <f t="shared" si="147"/>
        <v>OK</v>
      </c>
      <c r="E9054" s="4" t="s">
        <v>1611</v>
      </c>
      <c r="F9054" s="1" t="s">
        <v>1811</v>
      </c>
    </row>
    <row r="9055" spans="1:6">
      <c r="A9055" s="5">
        <v>8996</v>
      </c>
      <c r="D9055" s="2" t="str">
        <f t="shared" si="147"/>
        <v>OK</v>
      </c>
      <c r="E9055" s="4" t="s">
        <v>1611</v>
      </c>
      <c r="F9055" s="1" t="s">
        <v>1811</v>
      </c>
    </row>
    <row r="9056" spans="1:6">
      <c r="A9056" s="5">
        <v>8997</v>
      </c>
      <c r="D9056" s="2" t="str">
        <f t="shared" si="147"/>
        <v>OK</v>
      </c>
      <c r="E9056" s="4" t="s">
        <v>1611</v>
      </c>
      <c r="F9056" s="1" t="s">
        <v>1811</v>
      </c>
    </row>
    <row r="9057" spans="1:6">
      <c r="A9057" s="5">
        <v>8998</v>
      </c>
      <c r="D9057" s="2" t="str">
        <f t="shared" si="147"/>
        <v>OK</v>
      </c>
      <c r="E9057" s="4" t="s">
        <v>1611</v>
      </c>
      <c r="F9057" s="1" t="s">
        <v>1811</v>
      </c>
    </row>
    <row r="9058" spans="1:6">
      <c r="A9058" s="5">
        <v>8999</v>
      </c>
      <c r="D9058" s="2" t="str">
        <f t="shared" si="147"/>
        <v>OK</v>
      </c>
      <c r="E9058" s="4" t="s">
        <v>1611</v>
      </c>
      <c r="F9058" s="1" t="s">
        <v>1811</v>
      </c>
    </row>
    <row r="9059" spans="1:6">
      <c r="A9059" s="5">
        <v>9000</v>
      </c>
      <c r="D9059" s="2" t="str">
        <f t="shared" si="147"/>
        <v>OK</v>
      </c>
      <c r="E9059" s="4" t="s">
        <v>1611</v>
      </c>
      <c r="F9059" s="1" t="s">
        <v>1811</v>
      </c>
    </row>
    <row r="9060" spans="1:6">
      <c r="A9060" s="5">
        <v>9001</v>
      </c>
      <c r="D9060" s="2" t="str">
        <f t="shared" si="147"/>
        <v>OK</v>
      </c>
      <c r="E9060" s="4" t="s">
        <v>1611</v>
      </c>
      <c r="F9060" s="1" t="s">
        <v>1811</v>
      </c>
    </row>
    <row r="9061" spans="1:6">
      <c r="A9061" s="5">
        <v>9002</v>
      </c>
      <c r="D9061" s="2" t="str">
        <f t="shared" si="147"/>
        <v>OK</v>
      </c>
      <c r="E9061" s="4" t="s">
        <v>1611</v>
      </c>
      <c r="F9061" s="1" t="s">
        <v>1811</v>
      </c>
    </row>
    <row r="9062" spans="1:6">
      <c r="A9062" s="5">
        <v>9003</v>
      </c>
      <c r="D9062" s="2" t="str">
        <f t="shared" si="147"/>
        <v>OK</v>
      </c>
      <c r="E9062" s="4" t="s">
        <v>1611</v>
      </c>
      <c r="F9062" s="1" t="s">
        <v>1811</v>
      </c>
    </row>
    <row r="9063" spans="1:6">
      <c r="A9063" s="5">
        <v>9004</v>
      </c>
      <c r="D9063" s="2" t="str">
        <f t="shared" si="147"/>
        <v>OK</v>
      </c>
      <c r="E9063" s="4" t="s">
        <v>1611</v>
      </c>
      <c r="F9063" s="1" t="s">
        <v>1811</v>
      </c>
    </row>
    <row r="9064" spans="1:6">
      <c r="A9064" s="5">
        <v>9005</v>
      </c>
      <c r="D9064" s="2" t="str">
        <f t="shared" si="147"/>
        <v>OK</v>
      </c>
      <c r="E9064" s="4" t="s">
        <v>1611</v>
      </c>
      <c r="F9064" s="1" t="s">
        <v>1811</v>
      </c>
    </row>
    <row r="9065" spans="1:6">
      <c r="A9065" s="5">
        <v>9006</v>
      </c>
      <c r="D9065" s="2" t="str">
        <f t="shared" si="147"/>
        <v>OK</v>
      </c>
      <c r="E9065" s="4" t="s">
        <v>1611</v>
      </c>
      <c r="F9065" s="1" t="s">
        <v>1811</v>
      </c>
    </row>
    <row r="9066" spans="1:6">
      <c r="A9066" s="5">
        <v>9007</v>
      </c>
      <c r="D9066" s="2" t="str">
        <f t="shared" si="147"/>
        <v>OK</v>
      </c>
      <c r="E9066" s="4" t="s">
        <v>1611</v>
      </c>
      <c r="F9066" s="1" t="s">
        <v>1811</v>
      </c>
    </row>
    <row r="9067" spans="1:6">
      <c r="A9067">
        <v>9008</v>
      </c>
      <c r="B9067" s="85">
        <f>'CARES CRRSA ARP 28-35'!D286</f>
        <v>136901</v>
      </c>
      <c r="D9067" s="2" t="str">
        <f t="shared" si="147"/>
        <v>Error?</v>
      </c>
      <c r="E9067" s="4" t="s">
        <v>1611</v>
      </c>
    </row>
    <row r="9068" spans="1:6">
      <c r="A9068">
        <v>9009</v>
      </c>
      <c r="B9068" s="85">
        <f>'CARES CRRSA ARP 28-35'!E286</f>
        <v>2340</v>
      </c>
      <c r="D9068" s="2" t="str">
        <f t="shared" si="147"/>
        <v>Error?</v>
      </c>
      <c r="E9068" s="4" t="s">
        <v>1611</v>
      </c>
    </row>
    <row r="9069" spans="1:6">
      <c r="A9069">
        <v>9010</v>
      </c>
      <c r="B9069" s="85">
        <f>'CARES CRRSA ARP 28-35'!F286</f>
        <v>360878</v>
      </c>
      <c r="D9069" s="2" t="str">
        <f t="shared" si="147"/>
        <v>Error?</v>
      </c>
      <c r="E9069" s="4" t="s">
        <v>1611</v>
      </c>
    </row>
    <row r="9070" spans="1:6">
      <c r="A9070">
        <v>9011</v>
      </c>
      <c r="D9070" s="2" t="str">
        <f t="shared" si="147"/>
        <v>OK</v>
      </c>
      <c r="E9070" s="4" t="s">
        <v>1611</v>
      </c>
    </row>
    <row r="9071" spans="1:6">
      <c r="A9071">
        <v>9012</v>
      </c>
      <c r="B9071" s="85">
        <f>'CARES CRRSA ARP 28-35'!G286</f>
        <v>0</v>
      </c>
      <c r="D9071" s="2" t="str">
        <f t="shared" si="147"/>
        <v>Error?</v>
      </c>
      <c r="E9071" s="4" t="s">
        <v>1611</v>
      </c>
    </row>
    <row r="9072" spans="1:6">
      <c r="A9072">
        <v>9013</v>
      </c>
      <c r="B9072" s="85">
        <f>'CARES CRRSA ARP 28-35'!H286</f>
        <v>0</v>
      </c>
      <c r="D9072" s="2" t="str">
        <f t="shared" si="147"/>
        <v>Error?</v>
      </c>
      <c r="E9072" s="4" t="s">
        <v>1611</v>
      </c>
    </row>
    <row r="9073" spans="1:5">
      <c r="A9073">
        <v>9014</v>
      </c>
      <c r="B9073" s="85">
        <f>'CARES CRRSA ARP 28-35'!I286</f>
        <v>0</v>
      </c>
      <c r="D9073" s="2" t="str">
        <f t="shared" si="147"/>
        <v>Error?</v>
      </c>
      <c r="E9073" s="4" t="s">
        <v>1611</v>
      </c>
    </row>
    <row r="9074" spans="1:5">
      <c r="A9074">
        <v>9015</v>
      </c>
      <c r="B9074" s="85">
        <f>'CARES CRRSA ARP 28-35'!J286</f>
        <v>0</v>
      </c>
      <c r="D9074" s="2" t="str">
        <f t="shared" si="147"/>
        <v>Error?</v>
      </c>
      <c r="E9074" s="4" t="s">
        <v>1611</v>
      </c>
    </row>
    <row r="9075" spans="1:5">
      <c r="A9075">
        <v>9016</v>
      </c>
      <c r="B9075" s="85">
        <f>'CARES CRRSA ARP 28-35'!L286</f>
        <v>500119</v>
      </c>
      <c r="D9075" s="2" t="str">
        <f t="shared" si="147"/>
        <v>Error?</v>
      </c>
      <c r="E9075" s="4" t="s">
        <v>1611</v>
      </c>
    </row>
    <row r="9076" spans="1:5">
      <c r="A9076">
        <v>9017</v>
      </c>
      <c r="B9076" s="85">
        <f>'CARES CRRSA ARP 28-35'!D287</f>
        <v>0</v>
      </c>
      <c r="D9076" s="2" t="str">
        <f t="shared" si="147"/>
        <v>Error?</v>
      </c>
      <c r="E9076" s="4" t="s">
        <v>1611</v>
      </c>
    </row>
    <row r="9077" spans="1:5">
      <c r="A9077">
        <v>9018</v>
      </c>
      <c r="B9077" s="85">
        <f>'CARES CRRSA ARP 28-35'!E287</f>
        <v>0</v>
      </c>
      <c r="D9077" s="2" t="str">
        <f t="shared" si="147"/>
        <v>Error?</v>
      </c>
      <c r="E9077" s="4" t="s">
        <v>1611</v>
      </c>
    </row>
    <row r="9078" spans="1:5">
      <c r="A9078">
        <v>9019</v>
      </c>
      <c r="B9078" s="85">
        <f>'CARES CRRSA ARP 28-35'!F287</f>
        <v>0</v>
      </c>
      <c r="D9078" s="2" t="str">
        <f t="shared" si="147"/>
        <v>Error?</v>
      </c>
      <c r="E9078" s="4" t="s">
        <v>1611</v>
      </c>
    </row>
    <row r="9079" spans="1:5">
      <c r="A9079">
        <v>9020</v>
      </c>
      <c r="B9079" s="85">
        <f>'CARES CRRSA ARP 28-35'!G287</f>
        <v>0</v>
      </c>
      <c r="D9079" s="2" t="str">
        <f t="shared" si="147"/>
        <v>Error?</v>
      </c>
      <c r="E9079" s="4" t="s">
        <v>1611</v>
      </c>
    </row>
    <row r="9080" spans="1:5">
      <c r="A9080">
        <v>9021</v>
      </c>
      <c r="B9080" s="85">
        <f>'CARES CRRSA ARP 28-35'!H287</f>
        <v>948363</v>
      </c>
      <c r="D9080" s="2" t="str">
        <f t="shared" si="147"/>
        <v>Error?</v>
      </c>
      <c r="E9080" s="4" t="s">
        <v>1611</v>
      </c>
    </row>
    <row r="9081" spans="1:5">
      <c r="A9081">
        <v>9022</v>
      </c>
      <c r="B9081" s="85">
        <f>'CARES CRRSA ARP 28-35'!I287</f>
        <v>0</v>
      </c>
      <c r="D9081" s="2" t="str">
        <f t="shared" si="147"/>
        <v>Error?</v>
      </c>
      <c r="E9081" s="4" t="s">
        <v>1611</v>
      </c>
    </row>
    <row r="9082" spans="1:5">
      <c r="A9082">
        <v>9023</v>
      </c>
      <c r="B9082" s="85">
        <f>'CARES CRRSA ARP 28-35'!J287</f>
        <v>0</v>
      </c>
      <c r="D9082" s="2" t="str">
        <f t="shared" si="147"/>
        <v>Error?</v>
      </c>
      <c r="E9082" s="4" t="s">
        <v>1611</v>
      </c>
    </row>
    <row r="9083" spans="1:5">
      <c r="A9083">
        <v>9024</v>
      </c>
      <c r="B9083" s="85">
        <f>'CARES CRRSA ARP 28-35'!L287</f>
        <v>948363</v>
      </c>
      <c r="D9083" s="2" t="str">
        <f t="shared" si="147"/>
        <v>Error?</v>
      </c>
      <c r="E9083" s="4" t="s">
        <v>1611</v>
      </c>
    </row>
    <row r="9084" spans="1:5">
      <c r="A9084">
        <v>9025</v>
      </c>
      <c r="B9084" s="85">
        <f>'CARES CRRSA ARP 28-35'!L291</f>
        <v>1448482</v>
      </c>
      <c r="D9084" s="2" t="str">
        <f t="shared" si="147"/>
        <v>Error?</v>
      </c>
      <c r="E9084" s="4" t="s">
        <v>1611</v>
      </c>
    </row>
    <row r="9085" spans="1:5">
      <c r="A9085">
        <v>9026</v>
      </c>
      <c r="B9085" s="85">
        <f>'CARES CRRSA ARP 28-35'!F298</f>
        <v>0</v>
      </c>
      <c r="D9085" s="2" t="str">
        <f t="shared" ref="D9085:D9148" si="148">IF(ISBLANK(B9085),"OK",IF(A9085-B9085=0,"OK","Error?"))</f>
        <v>Error?</v>
      </c>
      <c r="E9085" s="4" t="s">
        <v>1611</v>
      </c>
    </row>
    <row r="9086" spans="1:5">
      <c r="A9086">
        <v>9027</v>
      </c>
      <c r="B9086" s="85">
        <f>'CARES CRRSA ARP 28-35'!G298</f>
        <v>0</v>
      </c>
      <c r="D9086" s="2" t="str">
        <f t="shared" si="148"/>
        <v>Error?</v>
      </c>
      <c r="E9086" s="4" t="s">
        <v>1611</v>
      </c>
    </row>
    <row r="9087" spans="1:5">
      <c r="A9087">
        <v>9028</v>
      </c>
      <c r="B9087" s="85">
        <f>'CARES CRRSA ARP 28-35'!H298</f>
        <v>0</v>
      </c>
      <c r="D9087" s="2" t="str">
        <f t="shared" si="148"/>
        <v>Error?</v>
      </c>
      <c r="E9087" s="4" t="s">
        <v>1611</v>
      </c>
    </row>
    <row r="9088" spans="1:5">
      <c r="A9088">
        <v>9029</v>
      </c>
      <c r="B9088" s="85">
        <f>'CARES CRRSA ARP 28-35'!J298</f>
        <v>0</v>
      </c>
      <c r="D9088" s="2" t="str">
        <f t="shared" si="148"/>
        <v>Error?</v>
      </c>
      <c r="E9088" s="4" t="s">
        <v>1611</v>
      </c>
    </row>
    <row r="9089" spans="1:5">
      <c r="A9089">
        <v>9030</v>
      </c>
      <c r="B9089" s="85">
        <f>'CARES CRRSA ARP 28-35'!L298</f>
        <v>0</v>
      </c>
      <c r="D9089" s="2" t="str">
        <f t="shared" si="148"/>
        <v>Error?</v>
      </c>
      <c r="E9089" s="4" t="s">
        <v>1611</v>
      </c>
    </row>
    <row r="9090" spans="1:5">
      <c r="A9090">
        <v>9031</v>
      </c>
      <c r="B9090" s="85">
        <f>'CARES CRRSA ARP 28-35'!E93</f>
        <v>0</v>
      </c>
      <c r="D9090" s="2" t="str">
        <f t="shared" si="148"/>
        <v>Error?</v>
      </c>
      <c r="E9090" s="4" t="s">
        <v>1611</v>
      </c>
    </row>
    <row r="9091" spans="1:5">
      <c r="A9091">
        <v>9032</v>
      </c>
      <c r="B9091" s="85">
        <f>'CARES CRRSA ARP 28-35'!F93</f>
        <v>0</v>
      </c>
      <c r="D9091" s="2" t="str">
        <f t="shared" si="148"/>
        <v>Error?</v>
      </c>
      <c r="E9091" s="4" t="s">
        <v>1611</v>
      </c>
    </row>
    <row r="9092" spans="1:5">
      <c r="A9092">
        <v>9033</v>
      </c>
      <c r="B9092" s="85">
        <f>'CARES CRRSA ARP 28-35'!G93</f>
        <v>0</v>
      </c>
      <c r="D9092" s="2" t="str">
        <f t="shared" si="148"/>
        <v>Error?</v>
      </c>
      <c r="E9092" s="4" t="s">
        <v>1611</v>
      </c>
    </row>
    <row r="9093" spans="1:5">
      <c r="A9093">
        <v>9034</v>
      </c>
      <c r="B9093" s="85">
        <f>'CARES CRRSA ARP 28-35'!H93</f>
        <v>0</v>
      </c>
      <c r="D9093" s="2" t="str">
        <f t="shared" si="148"/>
        <v>Error?</v>
      </c>
      <c r="E9093" s="4" t="s">
        <v>1611</v>
      </c>
    </row>
    <row r="9094" spans="1:5">
      <c r="A9094">
        <v>9035</v>
      </c>
      <c r="B9094" s="85">
        <f>'CARES CRRSA ARP 28-35'!I93</f>
        <v>0</v>
      </c>
      <c r="D9094" s="2" t="str">
        <f t="shared" si="148"/>
        <v>Error?</v>
      </c>
      <c r="E9094" s="4" t="s">
        <v>1611</v>
      </c>
    </row>
    <row r="9095" spans="1:5">
      <c r="A9095">
        <v>9036</v>
      </c>
      <c r="B9095" s="85">
        <f>'CARES CRRSA ARP 28-35'!J93</f>
        <v>0</v>
      </c>
      <c r="D9095" s="2" t="str">
        <f t="shared" si="148"/>
        <v>Error?</v>
      </c>
      <c r="E9095" s="4" t="s">
        <v>1611</v>
      </c>
    </row>
    <row r="9096" spans="1:5">
      <c r="A9096">
        <v>9037</v>
      </c>
      <c r="B9096" s="85">
        <f>'Rest Tax Levies-Tort Im 27'!G5</f>
        <v>387380</v>
      </c>
      <c r="D9096" s="2" t="str">
        <f t="shared" si="148"/>
        <v>Error?</v>
      </c>
      <c r="E9096" s="4" t="s">
        <v>1773</v>
      </c>
    </row>
    <row r="9097" spans="1:5">
      <c r="A9097">
        <v>9038</v>
      </c>
      <c r="B9097" s="85">
        <f>'Rest Tax Levies-Tort Im 27'!G10</f>
        <v>0</v>
      </c>
      <c r="D9097" s="2" t="str">
        <f t="shared" si="148"/>
        <v>Error?</v>
      </c>
      <c r="E9097" s="4" t="s">
        <v>1773</v>
      </c>
    </row>
    <row r="9098" spans="1:5">
      <c r="A9098">
        <v>9039</v>
      </c>
      <c r="B9098" s="85">
        <f>'Rest Tax Levies-Tort Im 27'!G45</f>
        <v>0</v>
      </c>
      <c r="D9098" s="2" t="str">
        <f t="shared" si="148"/>
        <v>Error?</v>
      </c>
      <c r="E9098" s="4" t="s">
        <v>1773</v>
      </c>
    </row>
    <row r="9099" spans="1:5">
      <c r="A9099">
        <v>9040</v>
      </c>
      <c r="B9099" s="85">
        <f>'Rest Tax Levies-Tort Im 27'!G46</f>
        <v>0</v>
      </c>
      <c r="D9099" s="2" t="str">
        <f t="shared" si="148"/>
        <v>Error?</v>
      </c>
      <c r="E9099" s="4" t="s">
        <v>1773</v>
      </c>
    </row>
    <row r="9100" spans="1:5">
      <c r="A9100">
        <v>9041</v>
      </c>
      <c r="B9100" s="85">
        <f>'Expenditures 16-24'!E391</f>
        <v>0</v>
      </c>
      <c r="D9100" s="2" t="str">
        <f t="shared" si="148"/>
        <v>Error?</v>
      </c>
      <c r="E9100" s="4" t="s">
        <v>1825</v>
      </c>
    </row>
    <row r="9101" spans="1:5">
      <c r="A9101">
        <v>9042</v>
      </c>
      <c r="B9101" s="85">
        <f>'Expenditures 16-24'!E392</f>
        <v>0</v>
      </c>
      <c r="D9101" s="2" t="str">
        <f t="shared" si="148"/>
        <v>Error?</v>
      </c>
      <c r="E9101" s="4" t="s">
        <v>1825</v>
      </c>
    </row>
    <row r="9102" spans="1:5">
      <c r="A9102">
        <v>9043</v>
      </c>
      <c r="B9102" s="85">
        <f>'Expenditures 16-24'!E415</f>
        <v>0</v>
      </c>
      <c r="D9102" s="2" t="str">
        <f t="shared" si="148"/>
        <v>Error?</v>
      </c>
      <c r="E9102" s="4" t="s">
        <v>1825</v>
      </c>
    </row>
    <row r="9103" spans="1:5" ht="15">
      <c r="A9103">
        <v>9044</v>
      </c>
      <c r="B9103" s="1498">
        <f>'CARES CRRSA ARP 28-35'!D106</f>
        <v>0</v>
      </c>
      <c r="D9103" s="2" t="str">
        <f t="shared" si="148"/>
        <v>Error?</v>
      </c>
      <c r="E9103" s="4" t="s">
        <v>1829</v>
      </c>
    </row>
    <row r="9104" spans="1:5" ht="15">
      <c r="A9104">
        <v>9045</v>
      </c>
      <c r="B9104" s="1498">
        <f>'CARES CRRSA ARP 28-35'!E106</f>
        <v>0</v>
      </c>
      <c r="D9104" s="2" t="str">
        <f t="shared" si="148"/>
        <v>Error?</v>
      </c>
      <c r="E9104" s="4" t="s">
        <v>1829</v>
      </c>
    </row>
    <row r="9105" spans="1:5" ht="15">
      <c r="A9105">
        <v>9046</v>
      </c>
      <c r="B9105" s="1498">
        <f>'CARES CRRSA ARP 28-35'!F106</f>
        <v>0</v>
      </c>
      <c r="D9105" s="2" t="str">
        <f t="shared" si="148"/>
        <v>Error?</v>
      </c>
      <c r="E9105" s="4" t="s">
        <v>1829</v>
      </c>
    </row>
    <row r="9106" spans="1:5" ht="15">
      <c r="A9106">
        <v>9047</v>
      </c>
      <c r="B9106" s="1498">
        <f>'CARES CRRSA ARP 28-35'!G106</f>
        <v>0</v>
      </c>
      <c r="D9106" s="2" t="str">
        <f t="shared" si="148"/>
        <v>Error?</v>
      </c>
      <c r="E9106" s="4" t="s">
        <v>1829</v>
      </c>
    </row>
    <row r="9107" spans="1:5" ht="15">
      <c r="A9107">
        <v>9048</v>
      </c>
      <c r="B9107" s="1498">
        <f>'CARES CRRSA ARP 28-35'!H106</f>
        <v>0</v>
      </c>
      <c r="D9107" s="2" t="str">
        <f t="shared" si="148"/>
        <v>Error?</v>
      </c>
      <c r="E9107" s="4" t="s">
        <v>1829</v>
      </c>
    </row>
    <row r="9108" spans="1:5" ht="15">
      <c r="A9108">
        <v>9049</v>
      </c>
      <c r="B9108" s="1498">
        <f>'CARES CRRSA ARP 28-35'!I106</f>
        <v>0</v>
      </c>
      <c r="D9108" s="2" t="str">
        <f t="shared" si="148"/>
        <v>Error?</v>
      </c>
      <c r="E9108" s="4" t="s">
        <v>1829</v>
      </c>
    </row>
    <row r="9109" spans="1:5" ht="15">
      <c r="A9109">
        <v>9050</v>
      </c>
      <c r="B9109" s="1498">
        <f>'CARES CRRSA ARP 28-35'!J106</f>
        <v>0</v>
      </c>
      <c r="D9109" s="2" t="str">
        <f t="shared" si="148"/>
        <v>Error?</v>
      </c>
      <c r="E9109" s="4" t="s">
        <v>1829</v>
      </c>
    </row>
    <row r="9110" spans="1:5" ht="15">
      <c r="A9110">
        <v>9051</v>
      </c>
      <c r="B9110" s="1498">
        <f>'CARES CRRSA ARP 28-35'!L106</f>
        <v>0</v>
      </c>
      <c r="D9110" s="2" t="str">
        <f t="shared" si="148"/>
        <v>Error?</v>
      </c>
      <c r="E9110" s="4" t="s">
        <v>1829</v>
      </c>
    </row>
    <row r="9111" spans="1:5" ht="15">
      <c r="A9111">
        <v>9052</v>
      </c>
      <c r="B9111" s="1498">
        <f>'CARES CRRSA ARP 28-35'!D107</f>
        <v>0</v>
      </c>
      <c r="D9111" s="2" t="str">
        <f t="shared" si="148"/>
        <v>Error?</v>
      </c>
      <c r="E9111" s="4" t="s">
        <v>1829</v>
      </c>
    </row>
    <row r="9112" spans="1:5" ht="15">
      <c r="A9112">
        <v>9053</v>
      </c>
      <c r="B9112" s="1498">
        <f>'CARES CRRSA ARP 28-35'!E107</f>
        <v>0</v>
      </c>
      <c r="D9112" s="2" t="str">
        <f t="shared" si="148"/>
        <v>Error?</v>
      </c>
      <c r="E9112" s="4" t="s">
        <v>1829</v>
      </c>
    </row>
    <row r="9113" spans="1:5" ht="15">
      <c r="A9113">
        <v>9054</v>
      </c>
      <c r="B9113" s="1498">
        <f>'CARES CRRSA ARP 28-35'!F107</f>
        <v>0</v>
      </c>
      <c r="D9113" s="2" t="str">
        <f t="shared" si="148"/>
        <v>Error?</v>
      </c>
      <c r="E9113" s="4" t="s">
        <v>1829</v>
      </c>
    </row>
    <row r="9114" spans="1:5" ht="15">
      <c r="A9114">
        <v>9055</v>
      </c>
      <c r="B9114" s="1498">
        <f>'CARES CRRSA ARP 28-35'!G107</f>
        <v>0</v>
      </c>
      <c r="D9114" s="2" t="str">
        <f t="shared" si="148"/>
        <v>Error?</v>
      </c>
      <c r="E9114" s="4" t="s">
        <v>1829</v>
      </c>
    </row>
    <row r="9115" spans="1:5" ht="15">
      <c r="A9115">
        <v>9056</v>
      </c>
      <c r="B9115" s="1498">
        <f>'CARES CRRSA ARP 28-35'!H107</f>
        <v>0</v>
      </c>
      <c r="D9115" s="2" t="str">
        <f t="shared" si="148"/>
        <v>Error?</v>
      </c>
      <c r="E9115" s="4" t="s">
        <v>1829</v>
      </c>
    </row>
    <row r="9116" spans="1:5" ht="15">
      <c r="A9116">
        <v>9057</v>
      </c>
      <c r="B9116" s="1498">
        <f>'CARES CRRSA ARP 28-35'!I107</f>
        <v>0</v>
      </c>
      <c r="D9116" s="2" t="str">
        <f t="shared" si="148"/>
        <v>Error?</v>
      </c>
      <c r="E9116" s="4" t="s">
        <v>1829</v>
      </c>
    </row>
    <row r="9117" spans="1:5" ht="15">
      <c r="A9117">
        <v>9058</v>
      </c>
      <c r="B9117" s="1498">
        <f>'CARES CRRSA ARP 28-35'!J107</f>
        <v>0</v>
      </c>
      <c r="D9117" s="2" t="str">
        <f t="shared" si="148"/>
        <v>Error?</v>
      </c>
      <c r="E9117" s="4" t="s">
        <v>1829</v>
      </c>
    </row>
    <row r="9118" spans="1:5" ht="15">
      <c r="A9118">
        <v>9059</v>
      </c>
      <c r="B9118" s="1498">
        <f>'CARES CRRSA ARP 28-35'!L107</f>
        <v>0</v>
      </c>
      <c r="D9118" s="2" t="str">
        <f t="shared" si="148"/>
        <v>Error?</v>
      </c>
      <c r="E9118" s="4" t="s">
        <v>1829</v>
      </c>
    </row>
    <row r="9119" spans="1:5" ht="15">
      <c r="A9119">
        <v>9060</v>
      </c>
      <c r="B9119" s="1498">
        <f>'CARES CRRSA ARP 28-35'!D110</f>
        <v>0</v>
      </c>
      <c r="D9119" s="2" t="str">
        <f t="shared" si="148"/>
        <v>Error?</v>
      </c>
      <c r="E9119" s="4" t="s">
        <v>1829</v>
      </c>
    </row>
    <row r="9120" spans="1:5" ht="15">
      <c r="A9120">
        <v>9061</v>
      </c>
      <c r="B9120" s="1498">
        <f>'CARES CRRSA ARP 28-35'!E110</f>
        <v>0</v>
      </c>
      <c r="D9120" s="2" t="str">
        <f t="shared" si="148"/>
        <v>Error?</v>
      </c>
      <c r="E9120" s="4" t="s">
        <v>1829</v>
      </c>
    </row>
    <row r="9121" spans="1:5" ht="15">
      <c r="A9121">
        <v>9062</v>
      </c>
      <c r="B9121" s="1498">
        <f>'CARES CRRSA ARP 28-35'!F110</f>
        <v>0</v>
      </c>
      <c r="D9121" s="2" t="str">
        <f t="shared" si="148"/>
        <v>Error?</v>
      </c>
      <c r="E9121" s="4" t="s">
        <v>1829</v>
      </c>
    </row>
    <row r="9122" spans="1:5" ht="15">
      <c r="A9122">
        <v>9063</v>
      </c>
      <c r="B9122" s="1498">
        <f>'CARES CRRSA ARP 28-35'!G110</f>
        <v>0</v>
      </c>
      <c r="D9122" s="2" t="str">
        <f t="shared" si="148"/>
        <v>Error?</v>
      </c>
      <c r="E9122" s="4" t="s">
        <v>1829</v>
      </c>
    </row>
    <row r="9123" spans="1:5" ht="15">
      <c r="A9123">
        <v>9064</v>
      </c>
      <c r="B9123" s="1498">
        <f>'CARES CRRSA ARP 28-35'!H110</f>
        <v>0</v>
      </c>
      <c r="D9123" s="2" t="str">
        <f t="shared" si="148"/>
        <v>Error?</v>
      </c>
      <c r="E9123" s="4" t="s">
        <v>1829</v>
      </c>
    </row>
    <row r="9124" spans="1:5" ht="15">
      <c r="A9124">
        <v>9065</v>
      </c>
      <c r="B9124" s="1498">
        <f>'CARES CRRSA ARP 28-35'!I110</f>
        <v>0</v>
      </c>
      <c r="D9124" s="2" t="str">
        <f t="shared" si="148"/>
        <v>Error?</v>
      </c>
      <c r="E9124" s="4" t="s">
        <v>1829</v>
      </c>
    </row>
    <row r="9125" spans="1:5" ht="15">
      <c r="A9125">
        <v>9066</v>
      </c>
      <c r="B9125" s="1498">
        <f>'CARES CRRSA ARP 28-35'!J110</f>
        <v>0</v>
      </c>
      <c r="D9125" s="2" t="str">
        <f t="shared" si="148"/>
        <v>Error?</v>
      </c>
      <c r="E9125" s="4" t="s">
        <v>1829</v>
      </c>
    </row>
    <row r="9126" spans="1:5" ht="15">
      <c r="A9126">
        <v>9067</v>
      </c>
      <c r="B9126" s="1498">
        <f>'CARES CRRSA ARP 28-35'!L110</f>
        <v>0</v>
      </c>
      <c r="D9126" s="2" t="str">
        <f t="shared" si="148"/>
        <v>Error?</v>
      </c>
      <c r="E9126" s="4" t="s">
        <v>1829</v>
      </c>
    </row>
    <row r="9127" spans="1:5" ht="15">
      <c r="A9127">
        <v>9068</v>
      </c>
      <c r="B9127" s="1498">
        <f>'CARES CRRSA ARP 28-35'!D111</f>
        <v>0</v>
      </c>
      <c r="D9127" s="2" t="str">
        <f t="shared" si="148"/>
        <v>Error?</v>
      </c>
      <c r="E9127" s="4" t="s">
        <v>1829</v>
      </c>
    </row>
    <row r="9128" spans="1:5" ht="15">
      <c r="A9128">
        <v>9069</v>
      </c>
      <c r="B9128" s="1498">
        <f>'CARES CRRSA ARP 28-35'!E111</f>
        <v>0</v>
      </c>
      <c r="D9128" s="2" t="str">
        <f t="shared" si="148"/>
        <v>Error?</v>
      </c>
      <c r="E9128" s="4" t="s">
        <v>1829</v>
      </c>
    </row>
    <row r="9129" spans="1:5" ht="15">
      <c r="A9129">
        <v>9070</v>
      </c>
      <c r="B9129" s="1498">
        <f>'CARES CRRSA ARP 28-35'!F111</f>
        <v>0</v>
      </c>
      <c r="D9129" s="2" t="str">
        <f t="shared" si="148"/>
        <v>Error?</v>
      </c>
      <c r="E9129" s="4" t="s">
        <v>1829</v>
      </c>
    </row>
    <row r="9130" spans="1:5" ht="15">
      <c r="A9130">
        <v>9071</v>
      </c>
      <c r="B9130" s="1498">
        <f>'CARES CRRSA ARP 28-35'!G111</f>
        <v>0</v>
      </c>
      <c r="D9130" s="2" t="str">
        <f t="shared" si="148"/>
        <v>Error?</v>
      </c>
      <c r="E9130" s="4" t="s">
        <v>1829</v>
      </c>
    </row>
    <row r="9131" spans="1:5" ht="15">
      <c r="A9131">
        <v>9072</v>
      </c>
      <c r="B9131" s="1498">
        <f>'CARES CRRSA ARP 28-35'!H111</f>
        <v>0</v>
      </c>
      <c r="D9131" s="2" t="str">
        <f t="shared" si="148"/>
        <v>Error?</v>
      </c>
      <c r="E9131" s="4" t="s">
        <v>1829</v>
      </c>
    </row>
    <row r="9132" spans="1:5" ht="15">
      <c r="A9132">
        <v>9073</v>
      </c>
      <c r="B9132" s="1498">
        <f>'CARES CRRSA ARP 28-35'!I111</f>
        <v>0</v>
      </c>
      <c r="D9132" s="2" t="str">
        <f t="shared" si="148"/>
        <v>Error?</v>
      </c>
      <c r="E9132" s="4" t="s">
        <v>1829</v>
      </c>
    </row>
    <row r="9133" spans="1:5" ht="15">
      <c r="A9133">
        <v>9074</v>
      </c>
      <c r="B9133" s="1498">
        <f>'CARES CRRSA ARP 28-35'!J111</f>
        <v>0</v>
      </c>
      <c r="D9133" s="2" t="str">
        <f t="shared" si="148"/>
        <v>Error?</v>
      </c>
      <c r="E9133" s="4" t="s">
        <v>1829</v>
      </c>
    </row>
    <row r="9134" spans="1:5" ht="15">
      <c r="A9134">
        <v>9075</v>
      </c>
      <c r="B9134" s="1498">
        <f>'CARES CRRSA ARP 28-35'!L111</f>
        <v>0</v>
      </c>
      <c r="D9134" s="2" t="str">
        <f t="shared" si="148"/>
        <v>Error?</v>
      </c>
      <c r="E9134" s="4" t="s">
        <v>1829</v>
      </c>
    </row>
    <row r="9135" spans="1:5" ht="15">
      <c r="A9135">
        <v>9076</v>
      </c>
      <c r="B9135" s="1498">
        <f>'CARES CRRSA ARP 28-35'!D112</f>
        <v>0</v>
      </c>
      <c r="D9135" s="2" t="str">
        <f t="shared" si="148"/>
        <v>Error?</v>
      </c>
      <c r="E9135" s="4" t="s">
        <v>1829</v>
      </c>
    </row>
    <row r="9136" spans="1:5" ht="15">
      <c r="A9136">
        <v>9077</v>
      </c>
      <c r="B9136" s="1498">
        <f>'CARES CRRSA ARP 28-35'!E112</f>
        <v>0</v>
      </c>
      <c r="D9136" s="2" t="str">
        <f t="shared" si="148"/>
        <v>Error?</v>
      </c>
      <c r="E9136" s="4" t="s">
        <v>1829</v>
      </c>
    </row>
    <row r="9137" spans="1:5" ht="15">
      <c r="A9137">
        <v>9078</v>
      </c>
      <c r="B9137" s="1498">
        <f>'CARES CRRSA ARP 28-35'!F112</f>
        <v>0</v>
      </c>
      <c r="D9137" s="2" t="str">
        <f t="shared" si="148"/>
        <v>Error?</v>
      </c>
      <c r="E9137" s="4" t="s">
        <v>1829</v>
      </c>
    </row>
    <row r="9138" spans="1:5" ht="15">
      <c r="A9138">
        <v>9079</v>
      </c>
      <c r="B9138" s="1498">
        <f>'CARES CRRSA ARP 28-35'!G112</f>
        <v>0</v>
      </c>
      <c r="D9138" s="2" t="str">
        <f t="shared" si="148"/>
        <v>Error?</v>
      </c>
      <c r="E9138" s="4" t="s">
        <v>1829</v>
      </c>
    </row>
    <row r="9139" spans="1:5" ht="15">
      <c r="A9139">
        <v>9080</v>
      </c>
      <c r="B9139" s="1498">
        <f>'CARES CRRSA ARP 28-35'!H112</f>
        <v>0</v>
      </c>
      <c r="D9139" s="2" t="str">
        <f t="shared" si="148"/>
        <v>Error?</v>
      </c>
      <c r="E9139" s="4" t="s">
        <v>1829</v>
      </c>
    </row>
    <row r="9140" spans="1:5" ht="15">
      <c r="A9140">
        <v>9081</v>
      </c>
      <c r="B9140" s="1498">
        <f>'CARES CRRSA ARP 28-35'!I112</f>
        <v>0</v>
      </c>
      <c r="D9140" s="2" t="str">
        <f t="shared" si="148"/>
        <v>Error?</v>
      </c>
      <c r="E9140" s="4" t="s">
        <v>1829</v>
      </c>
    </row>
    <row r="9141" spans="1:5" ht="15">
      <c r="A9141">
        <v>9082</v>
      </c>
      <c r="B9141" s="1498">
        <f>'CARES CRRSA ARP 28-35'!J112</f>
        <v>0</v>
      </c>
      <c r="D9141" s="2" t="str">
        <f t="shared" si="148"/>
        <v>Error?</v>
      </c>
      <c r="E9141" s="4" t="s">
        <v>1829</v>
      </c>
    </row>
    <row r="9142" spans="1:5" ht="15">
      <c r="A9142">
        <v>9083</v>
      </c>
      <c r="B9142" s="1498">
        <f>'CARES CRRSA ARP 28-35'!L112</f>
        <v>0</v>
      </c>
      <c r="D9142" s="2" t="str">
        <f t="shared" si="148"/>
        <v>Error?</v>
      </c>
      <c r="E9142" s="4" t="s">
        <v>1829</v>
      </c>
    </row>
    <row r="9143" spans="1:5" ht="15">
      <c r="A9143">
        <v>9084</v>
      </c>
      <c r="B9143" s="1498">
        <f>'CARES CRRSA ARP 28-35'!F115</f>
        <v>0</v>
      </c>
      <c r="D9143" s="2" t="str">
        <f t="shared" si="148"/>
        <v>Error?</v>
      </c>
      <c r="E9143" s="4" t="s">
        <v>1829</v>
      </c>
    </row>
    <row r="9144" spans="1:5" ht="15">
      <c r="A9144">
        <v>9085</v>
      </c>
      <c r="B9144" s="1498">
        <f>'CARES CRRSA ARP 28-35'!G115</f>
        <v>0</v>
      </c>
      <c r="D9144" s="2" t="str">
        <f t="shared" si="148"/>
        <v>Error?</v>
      </c>
      <c r="E9144" s="4" t="s">
        <v>1829</v>
      </c>
    </row>
    <row r="9145" spans="1:5" ht="15">
      <c r="A9145">
        <v>9086</v>
      </c>
      <c r="B9145" s="1498">
        <f>'CARES CRRSA ARP 28-35'!H115</f>
        <v>0</v>
      </c>
      <c r="D9145" s="2" t="str">
        <f t="shared" si="148"/>
        <v>Error?</v>
      </c>
      <c r="E9145" s="4" t="s">
        <v>1829</v>
      </c>
    </row>
    <row r="9146" spans="1:5" ht="15">
      <c r="A9146">
        <v>9087</v>
      </c>
      <c r="B9146" s="1498">
        <f>'CARES CRRSA ARP 28-35'!J115</f>
        <v>0</v>
      </c>
      <c r="D9146" s="2" t="str">
        <f t="shared" si="148"/>
        <v>Error?</v>
      </c>
      <c r="E9146" s="4" t="s">
        <v>1829</v>
      </c>
    </row>
    <row r="9147" spans="1:5" ht="15">
      <c r="A9147">
        <v>9088</v>
      </c>
      <c r="B9147" s="1498">
        <f>'CARES CRRSA ARP 28-35'!L115</f>
        <v>0</v>
      </c>
      <c r="D9147" s="2" t="str">
        <f t="shared" si="148"/>
        <v>Error?</v>
      </c>
      <c r="E9147" s="4" t="s">
        <v>1829</v>
      </c>
    </row>
    <row r="9148" spans="1:5" ht="15">
      <c r="A9148">
        <v>9089</v>
      </c>
      <c r="B9148" s="1498">
        <f>'CARES CRRSA ARP 28-35'!F116</f>
        <v>0</v>
      </c>
      <c r="D9148" s="2" t="str">
        <f t="shared" si="148"/>
        <v>Error?</v>
      </c>
      <c r="E9148" s="4" t="s">
        <v>1829</v>
      </c>
    </row>
    <row r="9149" spans="1:5" ht="15">
      <c r="A9149">
        <v>9090</v>
      </c>
      <c r="B9149" s="1498">
        <f>'CARES CRRSA ARP 28-35'!G116</f>
        <v>0</v>
      </c>
      <c r="D9149" s="2" t="str">
        <f t="shared" ref="D9149:D9212" si="149">IF(ISBLANK(B9149),"OK",IF(A9149-B9149=0,"OK","Error?"))</f>
        <v>Error?</v>
      </c>
      <c r="E9149" s="4" t="s">
        <v>1829</v>
      </c>
    </row>
    <row r="9150" spans="1:5" ht="15">
      <c r="A9150">
        <v>9091</v>
      </c>
      <c r="B9150" s="1498">
        <f>'CARES CRRSA ARP 28-35'!H116</f>
        <v>0</v>
      </c>
      <c r="D9150" s="2" t="str">
        <f t="shared" si="149"/>
        <v>Error?</v>
      </c>
      <c r="E9150" s="4" t="s">
        <v>1829</v>
      </c>
    </row>
    <row r="9151" spans="1:5" ht="15">
      <c r="A9151">
        <v>9092</v>
      </c>
      <c r="B9151" s="1498">
        <f>'CARES CRRSA ARP 28-35'!J116</f>
        <v>0</v>
      </c>
      <c r="D9151" s="2" t="str">
        <f t="shared" si="149"/>
        <v>Error?</v>
      </c>
      <c r="E9151" s="4" t="s">
        <v>1829</v>
      </c>
    </row>
    <row r="9152" spans="1:5" ht="15">
      <c r="A9152">
        <v>9093</v>
      </c>
      <c r="B9152" s="1498">
        <f>'CARES CRRSA ARP 28-35'!L116</f>
        <v>0</v>
      </c>
      <c r="D9152" s="2" t="str">
        <f t="shared" si="149"/>
        <v>Error?</v>
      </c>
      <c r="E9152" s="4" t="s">
        <v>1829</v>
      </c>
    </row>
    <row r="9153" spans="1:5" ht="15">
      <c r="A9153">
        <v>9094</v>
      </c>
      <c r="B9153" s="1498">
        <f>'CARES CRRSA ARP 28-35'!F117</f>
        <v>0</v>
      </c>
      <c r="D9153" s="2" t="str">
        <f t="shared" si="149"/>
        <v>Error?</v>
      </c>
      <c r="E9153" s="4" t="s">
        <v>1829</v>
      </c>
    </row>
    <row r="9154" spans="1:5" ht="15">
      <c r="A9154">
        <v>9095</v>
      </c>
      <c r="B9154" s="1498">
        <f>'CARES CRRSA ARP 28-35'!G117</f>
        <v>0</v>
      </c>
      <c r="D9154" s="2" t="str">
        <f t="shared" si="149"/>
        <v>Error?</v>
      </c>
      <c r="E9154" s="4" t="s">
        <v>1829</v>
      </c>
    </row>
    <row r="9155" spans="1:5" ht="15">
      <c r="A9155">
        <v>9096</v>
      </c>
      <c r="B9155" s="1498">
        <f>'CARES CRRSA ARP 28-35'!H117</f>
        <v>0</v>
      </c>
      <c r="D9155" s="2" t="str">
        <f t="shared" si="149"/>
        <v>Error?</v>
      </c>
      <c r="E9155" s="4" t="s">
        <v>1829</v>
      </c>
    </row>
    <row r="9156" spans="1:5" ht="15">
      <c r="A9156">
        <v>9097</v>
      </c>
      <c r="B9156" s="1498">
        <f>'CARES CRRSA ARP 28-35'!J117</f>
        <v>0</v>
      </c>
      <c r="D9156" s="2" t="str">
        <f t="shared" si="149"/>
        <v>Error?</v>
      </c>
      <c r="E9156" s="4" t="s">
        <v>1829</v>
      </c>
    </row>
    <row r="9157" spans="1:5" ht="15">
      <c r="A9157">
        <v>9098</v>
      </c>
      <c r="B9157" s="1498">
        <f>'CARES CRRSA ARP 28-35'!L117</f>
        <v>0</v>
      </c>
      <c r="D9157" s="2" t="str">
        <f t="shared" si="149"/>
        <v>Error?</v>
      </c>
      <c r="E9157" s="4" t="s">
        <v>1829</v>
      </c>
    </row>
    <row r="9158" spans="1:5" ht="15">
      <c r="A9158">
        <v>9099</v>
      </c>
      <c r="B9158" s="1498">
        <f>'CARES CRRSA ARP 28-35'!D124</f>
        <v>29041</v>
      </c>
      <c r="D9158" s="2" t="str">
        <f t="shared" si="149"/>
        <v>Error?</v>
      </c>
      <c r="E9158" s="4" t="s">
        <v>1829</v>
      </c>
    </row>
    <row r="9159" spans="1:5" ht="15">
      <c r="A9159">
        <v>9100</v>
      </c>
      <c r="B9159" s="1498">
        <f>'CARES CRRSA ARP 28-35'!E124</f>
        <v>2340</v>
      </c>
      <c r="D9159" s="2" t="str">
        <f t="shared" si="149"/>
        <v>Error?</v>
      </c>
      <c r="E9159" s="4" t="s">
        <v>1829</v>
      </c>
    </row>
    <row r="9160" spans="1:5" ht="15">
      <c r="A9160">
        <v>9101</v>
      </c>
      <c r="B9160" s="1498">
        <f>'CARES CRRSA ARP 28-35'!F124</f>
        <v>360878</v>
      </c>
      <c r="D9160" s="2" t="str">
        <f t="shared" si="149"/>
        <v>Error?</v>
      </c>
      <c r="E9160" s="4" t="s">
        <v>1829</v>
      </c>
    </row>
    <row r="9161" spans="1:5" ht="15">
      <c r="A9161">
        <v>9102</v>
      </c>
      <c r="B9161" s="1498">
        <f>'CARES CRRSA ARP 28-35'!G124</f>
        <v>0</v>
      </c>
      <c r="D9161" s="2" t="str">
        <f t="shared" si="149"/>
        <v>Error?</v>
      </c>
      <c r="E9161" s="4" t="s">
        <v>1829</v>
      </c>
    </row>
    <row r="9162" spans="1:5" ht="15">
      <c r="A9162">
        <v>9103</v>
      </c>
      <c r="B9162" s="1498">
        <f>'CARES CRRSA ARP 28-35'!H124</f>
        <v>0</v>
      </c>
      <c r="D9162" s="2" t="str">
        <f t="shared" si="149"/>
        <v>Error?</v>
      </c>
      <c r="E9162" s="4" t="s">
        <v>1829</v>
      </c>
    </row>
    <row r="9163" spans="1:5" ht="15">
      <c r="A9163">
        <v>9104</v>
      </c>
      <c r="B9163" s="1498">
        <f>'CARES CRRSA ARP 28-35'!I124</f>
        <v>0</v>
      </c>
      <c r="D9163" s="2" t="str">
        <f t="shared" si="149"/>
        <v>Error?</v>
      </c>
      <c r="E9163" s="4" t="s">
        <v>1829</v>
      </c>
    </row>
    <row r="9164" spans="1:5" ht="15">
      <c r="A9164">
        <v>9105</v>
      </c>
      <c r="B9164" s="1498">
        <f>'CARES CRRSA ARP 28-35'!J124</f>
        <v>0</v>
      </c>
      <c r="D9164" s="2" t="str">
        <f t="shared" si="149"/>
        <v>Error?</v>
      </c>
      <c r="E9164" s="4" t="s">
        <v>1829</v>
      </c>
    </row>
    <row r="9165" spans="1:5" ht="15">
      <c r="A9165">
        <v>9106</v>
      </c>
      <c r="B9165" s="1498">
        <f>'CARES CRRSA ARP 28-35'!L124</f>
        <v>392259</v>
      </c>
      <c r="D9165" s="2" t="str">
        <f t="shared" si="149"/>
        <v>Error?</v>
      </c>
      <c r="E9165" s="4" t="s">
        <v>1829</v>
      </c>
    </row>
    <row r="9166" spans="1:5" ht="15">
      <c r="A9166">
        <v>9107</v>
      </c>
      <c r="B9166" s="1498">
        <f>'CARES CRRSA ARP 28-35'!D125</f>
        <v>0</v>
      </c>
      <c r="D9166" s="2" t="str">
        <f t="shared" si="149"/>
        <v>Error?</v>
      </c>
      <c r="E9166" s="4" t="s">
        <v>1829</v>
      </c>
    </row>
    <row r="9167" spans="1:5" ht="15">
      <c r="A9167">
        <v>9108</v>
      </c>
      <c r="B9167" s="1498">
        <f>'CARES CRRSA ARP 28-35'!E125</f>
        <v>0</v>
      </c>
      <c r="D9167" s="2" t="str">
        <f t="shared" si="149"/>
        <v>Error?</v>
      </c>
      <c r="E9167" s="4" t="s">
        <v>1829</v>
      </c>
    </row>
    <row r="9168" spans="1:5" ht="15">
      <c r="A9168">
        <v>9109</v>
      </c>
      <c r="B9168" s="1498">
        <f>'CARES CRRSA ARP 28-35'!F125</f>
        <v>0</v>
      </c>
      <c r="D9168" s="2" t="str">
        <f t="shared" si="149"/>
        <v>Error?</v>
      </c>
      <c r="E9168" s="4" t="s">
        <v>1829</v>
      </c>
    </row>
    <row r="9169" spans="1:5" ht="15">
      <c r="A9169">
        <v>9110</v>
      </c>
      <c r="B9169" s="1498">
        <f>'CARES CRRSA ARP 28-35'!G125</f>
        <v>0</v>
      </c>
      <c r="D9169" s="2" t="str">
        <f t="shared" si="149"/>
        <v>Error?</v>
      </c>
      <c r="E9169" s="4" t="s">
        <v>1829</v>
      </c>
    </row>
    <row r="9170" spans="1:5" ht="15">
      <c r="A9170">
        <v>9111</v>
      </c>
      <c r="B9170" s="1498">
        <f>'CARES CRRSA ARP 28-35'!H125</f>
        <v>948363</v>
      </c>
      <c r="D9170" s="2" t="str">
        <f t="shared" si="149"/>
        <v>Error?</v>
      </c>
      <c r="E9170" s="4" t="s">
        <v>1829</v>
      </c>
    </row>
    <row r="9171" spans="1:5" ht="15">
      <c r="A9171">
        <v>9112</v>
      </c>
      <c r="B9171" s="1498">
        <f>'CARES CRRSA ARP 28-35'!I125</f>
        <v>0</v>
      </c>
      <c r="D9171" s="2" t="str">
        <f t="shared" si="149"/>
        <v>Error?</v>
      </c>
      <c r="E9171" s="4" t="s">
        <v>1829</v>
      </c>
    </row>
    <row r="9172" spans="1:5" ht="15">
      <c r="A9172">
        <v>9113</v>
      </c>
      <c r="B9172" s="1498">
        <f>'CARES CRRSA ARP 28-35'!J125</f>
        <v>0</v>
      </c>
      <c r="D9172" s="2" t="str">
        <f t="shared" si="149"/>
        <v>Error?</v>
      </c>
      <c r="E9172" s="4" t="s">
        <v>1829</v>
      </c>
    </row>
    <row r="9173" spans="1:5" ht="15">
      <c r="A9173">
        <v>9114</v>
      </c>
      <c r="B9173" s="1498">
        <f>'CARES CRRSA ARP 28-35'!L125</f>
        <v>948363</v>
      </c>
      <c r="D9173" s="2" t="str">
        <f t="shared" si="149"/>
        <v>Error?</v>
      </c>
      <c r="E9173" s="4" t="s">
        <v>1829</v>
      </c>
    </row>
    <row r="9174" spans="1:5" ht="15">
      <c r="A9174">
        <v>9115</v>
      </c>
      <c r="B9174" s="1498">
        <f>'CARES CRRSA ARP 28-35'!D128</f>
        <v>0</v>
      </c>
      <c r="D9174" s="2" t="str">
        <f t="shared" si="149"/>
        <v>Error?</v>
      </c>
      <c r="E9174" s="4" t="s">
        <v>1829</v>
      </c>
    </row>
    <row r="9175" spans="1:5" ht="15">
      <c r="A9175">
        <v>9116</v>
      </c>
      <c r="B9175" s="1498">
        <f>'CARES CRRSA ARP 28-35'!E128</f>
        <v>0</v>
      </c>
      <c r="D9175" s="2" t="str">
        <f t="shared" si="149"/>
        <v>Error?</v>
      </c>
      <c r="E9175" s="4" t="s">
        <v>1829</v>
      </c>
    </row>
    <row r="9176" spans="1:5" ht="15">
      <c r="A9176">
        <v>9117</v>
      </c>
      <c r="B9176" s="1498">
        <f>'CARES CRRSA ARP 28-35'!F128</f>
        <v>0</v>
      </c>
      <c r="D9176" s="2" t="str">
        <f t="shared" si="149"/>
        <v>Error?</v>
      </c>
      <c r="E9176" s="4" t="s">
        <v>1829</v>
      </c>
    </row>
    <row r="9177" spans="1:5" ht="15">
      <c r="A9177">
        <v>9118</v>
      </c>
      <c r="B9177" s="1498">
        <f>'CARES CRRSA ARP 28-35'!G128</f>
        <v>0</v>
      </c>
      <c r="D9177" s="2" t="str">
        <f t="shared" si="149"/>
        <v>Error?</v>
      </c>
      <c r="E9177" s="4" t="s">
        <v>1829</v>
      </c>
    </row>
    <row r="9178" spans="1:5" ht="15">
      <c r="A9178">
        <v>9119</v>
      </c>
      <c r="B9178" s="1498">
        <f>'CARES CRRSA ARP 28-35'!H128</f>
        <v>948363</v>
      </c>
      <c r="D9178" s="2" t="str">
        <f t="shared" si="149"/>
        <v>Error?</v>
      </c>
      <c r="E9178" s="4" t="s">
        <v>1829</v>
      </c>
    </row>
    <row r="9179" spans="1:5" ht="15">
      <c r="A9179">
        <v>9120</v>
      </c>
      <c r="B9179" s="1498">
        <f>'CARES CRRSA ARP 28-35'!I128</f>
        <v>0</v>
      </c>
      <c r="D9179" s="2" t="str">
        <f t="shared" si="149"/>
        <v>Error?</v>
      </c>
      <c r="E9179" s="4" t="s">
        <v>1829</v>
      </c>
    </row>
    <row r="9180" spans="1:5" ht="15">
      <c r="A9180">
        <v>9121</v>
      </c>
      <c r="B9180" s="1498">
        <f>'CARES CRRSA ARP 28-35'!J128</f>
        <v>0</v>
      </c>
      <c r="D9180" s="2" t="str">
        <f t="shared" si="149"/>
        <v>Error?</v>
      </c>
      <c r="E9180" s="4" t="s">
        <v>1829</v>
      </c>
    </row>
    <row r="9181" spans="1:5" ht="15">
      <c r="A9181">
        <v>9122</v>
      </c>
      <c r="B9181" s="1498">
        <f>'CARES CRRSA ARP 28-35'!L128</f>
        <v>948363</v>
      </c>
      <c r="D9181" s="2" t="str">
        <f t="shared" si="149"/>
        <v>Error?</v>
      </c>
      <c r="E9181" s="4" t="s">
        <v>1829</v>
      </c>
    </row>
    <row r="9182" spans="1:5" ht="15">
      <c r="A9182">
        <v>9123</v>
      </c>
      <c r="B9182" s="1498">
        <f>'CARES CRRSA ARP 28-35'!D129</f>
        <v>0</v>
      </c>
      <c r="D9182" s="2" t="str">
        <f t="shared" si="149"/>
        <v>Error?</v>
      </c>
      <c r="E9182" s="4" t="s">
        <v>1829</v>
      </c>
    </row>
    <row r="9183" spans="1:5" ht="15">
      <c r="A9183">
        <v>9124</v>
      </c>
      <c r="B9183" s="1498">
        <f>'CARES CRRSA ARP 28-35'!E129</f>
        <v>0</v>
      </c>
      <c r="D9183" s="2" t="str">
        <f t="shared" si="149"/>
        <v>Error?</v>
      </c>
      <c r="E9183" s="4" t="s">
        <v>1829</v>
      </c>
    </row>
    <row r="9184" spans="1:5" ht="15">
      <c r="A9184">
        <v>9125</v>
      </c>
      <c r="B9184" s="1498">
        <f>'CARES CRRSA ARP 28-35'!F129</f>
        <v>0</v>
      </c>
      <c r="D9184" s="2" t="str">
        <f t="shared" si="149"/>
        <v>Error?</v>
      </c>
      <c r="E9184" s="4" t="s">
        <v>1829</v>
      </c>
    </row>
    <row r="9185" spans="1:5" ht="15">
      <c r="A9185">
        <v>9126</v>
      </c>
      <c r="B9185" s="1498">
        <f>'CARES CRRSA ARP 28-35'!G129</f>
        <v>0</v>
      </c>
      <c r="D9185" s="2" t="str">
        <f t="shared" si="149"/>
        <v>Error?</v>
      </c>
      <c r="E9185" s="4" t="s">
        <v>1829</v>
      </c>
    </row>
    <row r="9186" spans="1:5" ht="15">
      <c r="A9186">
        <v>9127</v>
      </c>
      <c r="B9186" s="1498">
        <f>'CARES CRRSA ARP 28-35'!H129</f>
        <v>0</v>
      </c>
      <c r="D9186" s="2" t="str">
        <f t="shared" si="149"/>
        <v>Error?</v>
      </c>
      <c r="E9186" s="4" t="s">
        <v>1829</v>
      </c>
    </row>
    <row r="9187" spans="1:5" ht="15">
      <c r="A9187">
        <v>9128</v>
      </c>
      <c r="B9187" s="1498">
        <f>'CARES CRRSA ARP 28-35'!I129</f>
        <v>0</v>
      </c>
      <c r="D9187" s="2" t="str">
        <f t="shared" si="149"/>
        <v>Error?</v>
      </c>
      <c r="E9187" s="4" t="s">
        <v>1829</v>
      </c>
    </row>
    <row r="9188" spans="1:5" ht="15">
      <c r="A9188">
        <v>9129</v>
      </c>
      <c r="B9188" s="1498">
        <f>'CARES CRRSA ARP 28-35'!J129</f>
        <v>0</v>
      </c>
      <c r="D9188" s="2" t="str">
        <f t="shared" si="149"/>
        <v>Error?</v>
      </c>
      <c r="E9188" s="4" t="s">
        <v>1829</v>
      </c>
    </row>
    <row r="9189" spans="1:5" ht="15">
      <c r="A9189">
        <v>9130</v>
      </c>
      <c r="B9189" s="1498">
        <f>'CARES CRRSA ARP 28-35'!L129</f>
        <v>0</v>
      </c>
      <c r="D9189" s="2" t="str">
        <f t="shared" si="149"/>
        <v>Error?</v>
      </c>
      <c r="E9189" s="4" t="s">
        <v>1829</v>
      </c>
    </row>
    <row r="9190" spans="1:5" ht="15">
      <c r="A9190">
        <v>9131</v>
      </c>
      <c r="B9190" s="1498">
        <f>'CARES CRRSA ARP 28-35'!D130</f>
        <v>0</v>
      </c>
      <c r="D9190" s="2" t="str">
        <f t="shared" si="149"/>
        <v>Error?</v>
      </c>
      <c r="E9190" s="4" t="s">
        <v>1829</v>
      </c>
    </row>
    <row r="9191" spans="1:5" ht="15">
      <c r="A9191">
        <v>9132</v>
      </c>
      <c r="B9191" s="1498">
        <f>'CARES CRRSA ARP 28-35'!E130</f>
        <v>0</v>
      </c>
      <c r="D9191" s="2" t="str">
        <f t="shared" si="149"/>
        <v>Error?</v>
      </c>
      <c r="E9191" s="4" t="s">
        <v>1829</v>
      </c>
    </row>
    <row r="9192" spans="1:5" ht="15">
      <c r="A9192">
        <v>9133</v>
      </c>
      <c r="B9192" s="1498">
        <f>'CARES CRRSA ARP 28-35'!F130</f>
        <v>0</v>
      </c>
      <c r="D9192" s="2" t="str">
        <f t="shared" si="149"/>
        <v>Error?</v>
      </c>
      <c r="E9192" s="4" t="s">
        <v>1829</v>
      </c>
    </row>
    <row r="9193" spans="1:5" ht="15">
      <c r="A9193">
        <v>9134</v>
      </c>
      <c r="B9193" s="1498">
        <f>'CARES CRRSA ARP 28-35'!G130</f>
        <v>0</v>
      </c>
      <c r="D9193" s="2" t="str">
        <f t="shared" si="149"/>
        <v>Error?</v>
      </c>
      <c r="E9193" s="4" t="s">
        <v>1829</v>
      </c>
    </row>
    <row r="9194" spans="1:5" ht="15">
      <c r="A9194">
        <v>9135</v>
      </c>
      <c r="B9194" s="1498">
        <f>'CARES CRRSA ARP 28-35'!H130</f>
        <v>0</v>
      </c>
      <c r="D9194" s="2" t="str">
        <f t="shared" si="149"/>
        <v>Error?</v>
      </c>
      <c r="E9194" s="4" t="s">
        <v>1829</v>
      </c>
    </row>
    <row r="9195" spans="1:5" ht="15">
      <c r="A9195">
        <v>9136</v>
      </c>
      <c r="B9195" s="1498">
        <f>'CARES CRRSA ARP 28-35'!I130</f>
        <v>0</v>
      </c>
      <c r="D9195" s="2" t="str">
        <f t="shared" si="149"/>
        <v>Error?</v>
      </c>
      <c r="E9195" s="4" t="s">
        <v>1829</v>
      </c>
    </row>
    <row r="9196" spans="1:5" ht="15">
      <c r="A9196">
        <v>9137</v>
      </c>
      <c r="B9196" s="1498">
        <f>'CARES CRRSA ARP 28-35'!J130</f>
        <v>0</v>
      </c>
      <c r="D9196" s="2" t="str">
        <f t="shared" si="149"/>
        <v>Error?</v>
      </c>
      <c r="E9196" s="4" t="s">
        <v>1829</v>
      </c>
    </row>
    <row r="9197" spans="1:5" ht="15">
      <c r="A9197">
        <v>9138</v>
      </c>
      <c r="B9197" s="1498">
        <f>'CARES CRRSA ARP 28-35'!L130</f>
        <v>0</v>
      </c>
      <c r="D9197" s="2" t="str">
        <f t="shared" si="149"/>
        <v>Error?</v>
      </c>
      <c r="E9197" s="4" t="s">
        <v>1829</v>
      </c>
    </row>
    <row r="9198" spans="1:5" ht="15">
      <c r="A9198">
        <v>9139</v>
      </c>
      <c r="B9198" s="1498">
        <f>'CARES CRRSA ARP 28-35'!F133</f>
        <v>0</v>
      </c>
      <c r="D9198" s="2" t="str">
        <f t="shared" si="149"/>
        <v>Error?</v>
      </c>
      <c r="E9198" s="4" t="s">
        <v>1829</v>
      </c>
    </row>
    <row r="9199" spans="1:5" ht="15">
      <c r="A9199">
        <v>9140</v>
      </c>
      <c r="B9199" s="1498">
        <f>'CARES CRRSA ARP 28-35'!G133</f>
        <v>0</v>
      </c>
      <c r="D9199" s="2" t="str">
        <f t="shared" si="149"/>
        <v>Error?</v>
      </c>
      <c r="E9199" s="4" t="s">
        <v>1829</v>
      </c>
    </row>
    <row r="9200" spans="1:5" ht="15">
      <c r="A9200">
        <v>9141</v>
      </c>
      <c r="B9200" s="1498">
        <f>'CARES CRRSA ARP 28-35'!H133</f>
        <v>0</v>
      </c>
      <c r="D9200" s="2" t="str">
        <f t="shared" si="149"/>
        <v>Error?</v>
      </c>
      <c r="E9200" s="4" t="s">
        <v>1829</v>
      </c>
    </row>
    <row r="9201" spans="1:5" ht="15">
      <c r="A9201">
        <v>9142</v>
      </c>
      <c r="B9201" s="1498">
        <f>'CARES CRRSA ARP 28-35'!J133</f>
        <v>0</v>
      </c>
      <c r="D9201" s="2" t="str">
        <f t="shared" si="149"/>
        <v>Error?</v>
      </c>
      <c r="E9201" s="4" t="s">
        <v>1829</v>
      </c>
    </row>
    <row r="9202" spans="1:5" ht="15">
      <c r="A9202">
        <v>9143</v>
      </c>
      <c r="B9202" s="1498">
        <f>'CARES CRRSA ARP 28-35'!L133</f>
        <v>0</v>
      </c>
      <c r="D9202" s="2" t="str">
        <f t="shared" si="149"/>
        <v>Error?</v>
      </c>
      <c r="E9202" s="4" t="s">
        <v>1829</v>
      </c>
    </row>
    <row r="9203" spans="1:5" ht="15">
      <c r="A9203" s="1">
        <v>9144</v>
      </c>
      <c r="B9203" s="1498">
        <f>'CARES CRRSA ARP 28-35'!F134</f>
        <v>0</v>
      </c>
      <c r="D9203" s="2" t="str">
        <f t="shared" si="149"/>
        <v>Error?</v>
      </c>
      <c r="E9203" s="4" t="s">
        <v>1829</v>
      </c>
    </row>
    <row r="9204" spans="1:5" ht="15">
      <c r="A9204" s="1">
        <v>9145</v>
      </c>
      <c r="B9204" s="1498">
        <f>'CARES CRRSA ARP 28-35'!G134</f>
        <v>0</v>
      </c>
      <c r="D9204" s="2" t="str">
        <f t="shared" si="149"/>
        <v>Error?</v>
      </c>
      <c r="E9204" s="4" t="s">
        <v>1829</v>
      </c>
    </row>
    <row r="9205" spans="1:5" ht="15">
      <c r="A9205" s="1">
        <v>9146</v>
      </c>
      <c r="B9205" s="1498">
        <f>'CARES CRRSA ARP 28-35'!H134</f>
        <v>0</v>
      </c>
      <c r="D9205" s="2" t="str">
        <f t="shared" si="149"/>
        <v>Error?</v>
      </c>
      <c r="E9205" s="4" t="s">
        <v>1829</v>
      </c>
    </row>
    <row r="9206" spans="1:5" ht="15">
      <c r="A9206" s="1">
        <v>9147</v>
      </c>
      <c r="B9206" s="1498">
        <f>'CARES CRRSA ARP 28-35'!J134</f>
        <v>0</v>
      </c>
      <c r="D9206" s="2" t="str">
        <f t="shared" si="149"/>
        <v>Error?</v>
      </c>
      <c r="E9206" s="4" t="s">
        <v>1829</v>
      </c>
    </row>
    <row r="9207" spans="1:5" ht="15">
      <c r="A9207" s="1">
        <v>9148</v>
      </c>
      <c r="B9207" s="1498">
        <f>'CARES CRRSA ARP 28-35'!L134</f>
        <v>0</v>
      </c>
      <c r="D9207" s="2" t="str">
        <f t="shared" si="149"/>
        <v>Error?</v>
      </c>
      <c r="E9207" s="4" t="s">
        <v>1829</v>
      </c>
    </row>
    <row r="9208" spans="1:5" ht="15">
      <c r="A9208">
        <v>9149</v>
      </c>
      <c r="B9208" s="1498">
        <f>'CARES CRRSA ARP 28-35'!F135</f>
        <v>0</v>
      </c>
      <c r="D9208" s="2" t="str">
        <f t="shared" si="149"/>
        <v>Error?</v>
      </c>
      <c r="E9208" s="4" t="s">
        <v>1829</v>
      </c>
    </row>
    <row r="9209" spans="1:5" ht="15">
      <c r="A9209">
        <v>9150</v>
      </c>
      <c r="B9209" s="1498">
        <f>'CARES CRRSA ARP 28-35'!G135</f>
        <v>0</v>
      </c>
      <c r="D9209" s="2" t="str">
        <f t="shared" si="149"/>
        <v>Error?</v>
      </c>
      <c r="E9209" s="4" t="s">
        <v>1829</v>
      </c>
    </row>
    <row r="9210" spans="1:5" ht="15">
      <c r="A9210">
        <v>9151</v>
      </c>
      <c r="B9210" s="1498">
        <f>'CARES CRRSA ARP 28-35'!H135</f>
        <v>0</v>
      </c>
      <c r="D9210" s="2" t="str">
        <f t="shared" si="149"/>
        <v>Error?</v>
      </c>
      <c r="E9210" s="4" t="s">
        <v>1829</v>
      </c>
    </row>
    <row r="9211" spans="1:5" ht="15">
      <c r="A9211">
        <v>9152</v>
      </c>
      <c r="B9211" s="1498">
        <f>'CARES CRRSA ARP 28-35'!J135</f>
        <v>0</v>
      </c>
      <c r="D9211" s="2" t="str">
        <f t="shared" si="149"/>
        <v>Error?</v>
      </c>
      <c r="E9211" s="4" t="s">
        <v>1829</v>
      </c>
    </row>
    <row r="9212" spans="1:5" ht="15">
      <c r="A9212">
        <v>9153</v>
      </c>
      <c r="B9212" s="1498">
        <f>'CARES CRRSA ARP 28-35'!L135</f>
        <v>0</v>
      </c>
      <c r="D9212" s="2" t="str">
        <f t="shared" si="149"/>
        <v>Error?</v>
      </c>
      <c r="E9212" s="4" t="s">
        <v>1829</v>
      </c>
    </row>
    <row r="9213" spans="1:5" ht="15">
      <c r="A9213">
        <v>9154</v>
      </c>
      <c r="B9213" s="1498">
        <f>'CARES CRRSA ARP 28-35'!D178</f>
        <v>107860</v>
      </c>
      <c r="D9213" s="2" t="str">
        <f t="shared" ref="D9213:D9276" si="150">IF(ISBLANK(B9213),"OK",IF(A9213-B9213=0,"OK","Error?"))</f>
        <v>Error?</v>
      </c>
      <c r="E9213" s="4" t="s">
        <v>1829</v>
      </c>
    </row>
    <row r="9214" spans="1:5" ht="15">
      <c r="A9214">
        <v>9155</v>
      </c>
      <c r="B9214" s="1498">
        <f>'CARES CRRSA ARP 28-35'!E178</f>
        <v>0</v>
      </c>
      <c r="D9214" s="2" t="str">
        <f t="shared" si="150"/>
        <v>Error?</v>
      </c>
      <c r="E9214" s="4" t="s">
        <v>1829</v>
      </c>
    </row>
    <row r="9215" spans="1:5" ht="15">
      <c r="A9215">
        <v>9156</v>
      </c>
      <c r="B9215" s="1498">
        <f>'CARES CRRSA ARP 28-35'!F178</f>
        <v>0</v>
      </c>
      <c r="D9215" s="2" t="str">
        <f t="shared" si="150"/>
        <v>Error?</v>
      </c>
      <c r="E9215" s="4" t="s">
        <v>1829</v>
      </c>
    </row>
    <row r="9216" spans="1:5" ht="15">
      <c r="A9216">
        <v>9157</v>
      </c>
      <c r="B9216" s="1498">
        <f>'CARES CRRSA ARP 28-35'!G178</f>
        <v>0</v>
      </c>
      <c r="D9216" s="2" t="str">
        <f t="shared" si="150"/>
        <v>Error?</v>
      </c>
      <c r="E9216" s="4" t="s">
        <v>1829</v>
      </c>
    </row>
    <row r="9217" spans="1:5" ht="15">
      <c r="A9217">
        <v>9158</v>
      </c>
      <c r="B9217" s="1498">
        <f>'CARES CRRSA ARP 28-35'!H178</f>
        <v>0</v>
      </c>
      <c r="D9217" s="2" t="str">
        <f t="shared" si="150"/>
        <v>Error?</v>
      </c>
      <c r="E9217" s="4" t="s">
        <v>1829</v>
      </c>
    </row>
    <row r="9218" spans="1:5" ht="15">
      <c r="A9218">
        <v>9159</v>
      </c>
      <c r="B9218" s="1498">
        <f>'CARES CRRSA ARP 28-35'!I178</f>
        <v>0</v>
      </c>
      <c r="D9218" s="2" t="str">
        <f t="shared" si="150"/>
        <v>Error?</v>
      </c>
      <c r="E9218" s="4" t="s">
        <v>1829</v>
      </c>
    </row>
    <row r="9219" spans="1:5" ht="15">
      <c r="A9219">
        <v>9160</v>
      </c>
      <c r="B9219" s="1498">
        <f>'CARES CRRSA ARP 28-35'!J178</f>
        <v>0</v>
      </c>
      <c r="D9219" s="2" t="str">
        <f t="shared" si="150"/>
        <v>Error?</v>
      </c>
      <c r="E9219" s="4" t="s">
        <v>1829</v>
      </c>
    </row>
    <row r="9220" spans="1:5" ht="15">
      <c r="A9220">
        <v>9161</v>
      </c>
      <c r="B9220" s="1498">
        <f>'CARES CRRSA ARP 28-35'!L178</f>
        <v>107860</v>
      </c>
      <c r="D9220" s="2" t="str">
        <f t="shared" si="150"/>
        <v>Error?</v>
      </c>
      <c r="E9220" s="4" t="s">
        <v>1829</v>
      </c>
    </row>
    <row r="9221" spans="1:5" ht="15">
      <c r="A9221">
        <v>9162</v>
      </c>
      <c r="B9221" s="1498">
        <f>'CARES CRRSA ARP 28-35'!D179</f>
        <v>0</v>
      </c>
      <c r="D9221" s="2" t="str">
        <f t="shared" si="150"/>
        <v>Error?</v>
      </c>
      <c r="E9221" s="4" t="s">
        <v>1829</v>
      </c>
    </row>
    <row r="9222" spans="1:5" ht="15">
      <c r="A9222">
        <v>9163</v>
      </c>
      <c r="B9222" s="1498">
        <f>'CARES CRRSA ARP 28-35'!E179</f>
        <v>0</v>
      </c>
      <c r="D9222" s="2" t="str">
        <f t="shared" si="150"/>
        <v>Error?</v>
      </c>
      <c r="E9222" s="4" t="s">
        <v>1829</v>
      </c>
    </row>
    <row r="9223" spans="1:5" ht="15">
      <c r="A9223">
        <v>9164</v>
      </c>
      <c r="B9223" s="1498">
        <f>'CARES CRRSA ARP 28-35'!F179</f>
        <v>0</v>
      </c>
      <c r="D9223" s="2" t="str">
        <f t="shared" si="150"/>
        <v>Error?</v>
      </c>
      <c r="E9223" s="4" t="s">
        <v>1829</v>
      </c>
    </row>
    <row r="9224" spans="1:5" ht="15">
      <c r="A9224">
        <v>9165</v>
      </c>
      <c r="B9224" s="1498">
        <f>'CARES CRRSA ARP 28-35'!G179</f>
        <v>0</v>
      </c>
      <c r="D9224" s="2" t="str">
        <f t="shared" si="150"/>
        <v>Error?</v>
      </c>
      <c r="E9224" s="4" t="s">
        <v>1829</v>
      </c>
    </row>
    <row r="9225" spans="1:5" ht="15">
      <c r="A9225">
        <v>9166</v>
      </c>
      <c r="B9225" s="1498">
        <f>'CARES CRRSA ARP 28-35'!H179</f>
        <v>0</v>
      </c>
      <c r="D9225" s="2" t="str">
        <f t="shared" si="150"/>
        <v>Error?</v>
      </c>
      <c r="E9225" s="4" t="s">
        <v>1829</v>
      </c>
    </row>
    <row r="9226" spans="1:5" ht="15">
      <c r="A9226">
        <v>9167</v>
      </c>
      <c r="B9226" s="1498">
        <f>'CARES CRRSA ARP 28-35'!I179</f>
        <v>0</v>
      </c>
      <c r="D9226" s="2" t="str">
        <f t="shared" si="150"/>
        <v>Error?</v>
      </c>
      <c r="E9226" s="4" t="s">
        <v>1829</v>
      </c>
    </row>
    <row r="9227" spans="1:5" ht="15">
      <c r="A9227">
        <v>9168</v>
      </c>
      <c r="B9227" s="1498">
        <f>'CARES CRRSA ARP 28-35'!J179</f>
        <v>0</v>
      </c>
      <c r="D9227" s="2" t="str">
        <f t="shared" si="150"/>
        <v>Error?</v>
      </c>
      <c r="E9227" s="4" t="s">
        <v>1829</v>
      </c>
    </row>
    <row r="9228" spans="1:5" ht="15">
      <c r="A9228">
        <v>9169</v>
      </c>
      <c r="B9228" s="1498">
        <f>'CARES CRRSA ARP 28-35'!L179</f>
        <v>0</v>
      </c>
      <c r="D9228" s="2" t="str">
        <f t="shared" si="150"/>
        <v>Error?</v>
      </c>
      <c r="E9228" s="4" t="s">
        <v>1829</v>
      </c>
    </row>
    <row r="9229" spans="1:5" ht="15">
      <c r="A9229">
        <v>9170</v>
      </c>
      <c r="B9229" s="1498">
        <f>'CARES CRRSA ARP 28-35'!D182</f>
        <v>0</v>
      </c>
      <c r="D9229" s="2" t="str">
        <f t="shared" si="150"/>
        <v>Error?</v>
      </c>
      <c r="E9229" s="4" t="s">
        <v>1829</v>
      </c>
    </row>
    <row r="9230" spans="1:5" ht="15">
      <c r="A9230">
        <v>9171</v>
      </c>
      <c r="B9230" s="1498">
        <f>'CARES CRRSA ARP 28-35'!E182</f>
        <v>0</v>
      </c>
      <c r="D9230" s="2" t="str">
        <f t="shared" si="150"/>
        <v>Error?</v>
      </c>
      <c r="E9230" s="4" t="s">
        <v>1829</v>
      </c>
    </row>
    <row r="9231" spans="1:5" ht="15">
      <c r="A9231">
        <v>9172</v>
      </c>
      <c r="B9231" s="1498">
        <f>'CARES CRRSA ARP 28-35'!F182</f>
        <v>0</v>
      </c>
      <c r="D9231" s="2" t="str">
        <f t="shared" si="150"/>
        <v>Error?</v>
      </c>
      <c r="E9231" s="4" t="s">
        <v>1829</v>
      </c>
    </row>
    <row r="9232" spans="1:5" ht="15">
      <c r="A9232">
        <v>9173</v>
      </c>
      <c r="B9232" s="1498">
        <f>'CARES CRRSA ARP 28-35'!G182</f>
        <v>0</v>
      </c>
      <c r="D9232" s="2" t="str">
        <f t="shared" si="150"/>
        <v>Error?</v>
      </c>
      <c r="E9232" s="4" t="s">
        <v>1829</v>
      </c>
    </row>
    <row r="9233" spans="1:5" ht="15">
      <c r="A9233">
        <v>9174</v>
      </c>
      <c r="B9233" s="1498">
        <f>'CARES CRRSA ARP 28-35'!H182</f>
        <v>0</v>
      </c>
      <c r="D9233" s="2" t="str">
        <f t="shared" si="150"/>
        <v>Error?</v>
      </c>
      <c r="E9233" s="4" t="s">
        <v>1829</v>
      </c>
    </row>
    <row r="9234" spans="1:5" ht="15">
      <c r="A9234">
        <v>9175</v>
      </c>
      <c r="B9234" s="1498">
        <f>'CARES CRRSA ARP 28-35'!I182</f>
        <v>0</v>
      </c>
      <c r="D9234" s="2" t="str">
        <f t="shared" si="150"/>
        <v>Error?</v>
      </c>
      <c r="E9234" s="4" t="s">
        <v>1829</v>
      </c>
    </row>
    <row r="9235" spans="1:5" ht="15">
      <c r="A9235">
        <v>9176</v>
      </c>
      <c r="B9235" s="1498">
        <f>'CARES CRRSA ARP 28-35'!J182</f>
        <v>0</v>
      </c>
      <c r="D9235" s="2" t="str">
        <f t="shared" si="150"/>
        <v>Error?</v>
      </c>
      <c r="E9235" s="4" t="s">
        <v>1829</v>
      </c>
    </row>
    <row r="9236" spans="1:5" ht="15">
      <c r="A9236">
        <v>9177</v>
      </c>
      <c r="B9236" s="1498">
        <f>'CARES CRRSA ARP 28-35'!L182</f>
        <v>0</v>
      </c>
      <c r="D9236" s="2" t="str">
        <f t="shared" si="150"/>
        <v>Error?</v>
      </c>
      <c r="E9236" s="4" t="s">
        <v>1829</v>
      </c>
    </row>
    <row r="9237" spans="1:5" ht="15">
      <c r="A9237">
        <v>9178</v>
      </c>
      <c r="B9237" s="1498">
        <f>'CARES CRRSA ARP 28-35'!D183</f>
        <v>0</v>
      </c>
      <c r="D9237" s="2" t="str">
        <f t="shared" si="150"/>
        <v>Error?</v>
      </c>
      <c r="E9237" s="4" t="s">
        <v>1829</v>
      </c>
    </row>
    <row r="9238" spans="1:5" ht="15">
      <c r="A9238">
        <v>9179</v>
      </c>
      <c r="B9238" s="1498">
        <f>'CARES CRRSA ARP 28-35'!E183</f>
        <v>0</v>
      </c>
      <c r="D9238" s="2" t="str">
        <f t="shared" si="150"/>
        <v>Error?</v>
      </c>
      <c r="E9238" s="4" t="s">
        <v>1829</v>
      </c>
    </row>
    <row r="9239" spans="1:5" ht="15">
      <c r="A9239">
        <v>9180</v>
      </c>
      <c r="B9239" s="1498">
        <f>'CARES CRRSA ARP 28-35'!F183</f>
        <v>0</v>
      </c>
      <c r="D9239" s="2" t="str">
        <f t="shared" si="150"/>
        <v>Error?</v>
      </c>
      <c r="E9239" s="4" t="s">
        <v>1829</v>
      </c>
    </row>
    <row r="9240" spans="1:5" ht="15">
      <c r="A9240">
        <v>9181</v>
      </c>
      <c r="B9240" s="1498">
        <f>'CARES CRRSA ARP 28-35'!G183</f>
        <v>0</v>
      </c>
      <c r="D9240" s="2" t="str">
        <f t="shared" si="150"/>
        <v>Error?</v>
      </c>
      <c r="E9240" s="4" t="s">
        <v>1829</v>
      </c>
    </row>
    <row r="9241" spans="1:5" ht="15">
      <c r="A9241">
        <v>9182</v>
      </c>
      <c r="B9241" s="1498">
        <f>'CARES CRRSA ARP 28-35'!H183</f>
        <v>0</v>
      </c>
      <c r="D9241" s="2" t="str">
        <f t="shared" si="150"/>
        <v>Error?</v>
      </c>
      <c r="E9241" s="4" t="s">
        <v>1829</v>
      </c>
    </row>
    <row r="9242" spans="1:5" ht="15">
      <c r="A9242">
        <v>9183</v>
      </c>
      <c r="B9242" s="1498">
        <f>'CARES CRRSA ARP 28-35'!I183</f>
        <v>0</v>
      </c>
      <c r="D9242" s="2" t="str">
        <f t="shared" si="150"/>
        <v>Error?</v>
      </c>
      <c r="E9242" s="4" t="s">
        <v>1829</v>
      </c>
    </row>
    <row r="9243" spans="1:5" ht="15">
      <c r="A9243">
        <v>9184</v>
      </c>
      <c r="B9243" s="1498">
        <f>'CARES CRRSA ARP 28-35'!J183</f>
        <v>0</v>
      </c>
      <c r="D9243" s="2" t="str">
        <f t="shared" si="150"/>
        <v>Error?</v>
      </c>
      <c r="E9243" s="4" t="s">
        <v>1829</v>
      </c>
    </row>
    <row r="9244" spans="1:5" ht="15">
      <c r="A9244">
        <v>9185</v>
      </c>
      <c r="B9244" s="1498">
        <f>'CARES CRRSA ARP 28-35'!L183</f>
        <v>0</v>
      </c>
      <c r="D9244" s="2" t="str">
        <f t="shared" si="150"/>
        <v>Error?</v>
      </c>
      <c r="E9244" s="4" t="s">
        <v>1829</v>
      </c>
    </row>
    <row r="9245" spans="1:5" ht="15">
      <c r="A9245">
        <v>9186</v>
      </c>
      <c r="B9245" s="1498">
        <f>'CARES CRRSA ARP 28-35'!D184</f>
        <v>0</v>
      </c>
      <c r="D9245" s="2" t="str">
        <f t="shared" si="150"/>
        <v>Error?</v>
      </c>
      <c r="E9245" s="4" t="s">
        <v>1829</v>
      </c>
    </row>
    <row r="9246" spans="1:5" ht="15">
      <c r="A9246">
        <v>9187</v>
      </c>
      <c r="B9246" s="1498">
        <f>'CARES CRRSA ARP 28-35'!E184</f>
        <v>0</v>
      </c>
      <c r="D9246" s="2" t="str">
        <f t="shared" si="150"/>
        <v>Error?</v>
      </c>
      <c r="E9246" s="4" t="s">
        <v>1829</v>
      </c>
    </row>
    <row r="9247" spans="1:5" ht="15">
      <c r="A9247">
        <v>9188</v>
      </c>
      <c r="B9247" s="1498">
        <f>'CARES CRRSA ARP 28-35'!F184</f>
        <v>0</v>
      </c>
      <c r="D9247" s="2" t="str">
        <f t="shared" si="150"/>
        <v>Error?</v>
      </c>
      <c r="E9247" s="4" t="s">
        <v>1829</v>
      </c>
    </row>
    <row r="9248" spans="1:5" ht="15">
      <c r="A9248">
        <v>9189</v>
      </c>
      <c r="B9248" s="1498">
        <f>'CARES CRRSA ARP 28-35'!G184</f>
        <v>0</v>
      </c>
      <c r="D9248" s="2" t="str">
        <f t="shared" si="150"/>
        <v>Error?</v>
      </c>
      <c r="E9248" s="4" t="s">
        <v>1829</v>
      </c>
    </row>
    <row r="9249" spans="1:5" ht="15">
      <c r="A9249">
        <v>9190</v>
      </c>
      <c r="B9249" s="1498">
        <f>'CARES CRRSA ARP 28-35'!H184</f>
        <v>0</v>
      </c>
      <c r="D9249" s="2" t="str">
        <f t="shared" si="150"/>
        <v>Error?</v>
      </c>
      <c r="E9249" s="4" t="s">
        <v>1829</v>
      </c>
    </row>
    <row r="9250" spans="1:5" ht="15">
      <c r="A9250">
        <v>9191</v>
      </c>
      <c r="B9250" s="1498">
        <f>'CARES CRRSA ARP 28-35'!I184</f>
        <v>0</v>
      </c>
      <c r="D9250" s="2" t="str">
        <f t="shared" si="150"/>
        <v>Error?</v>
      </c>
      <c r="E9250" s="4" t="s">
        <v>1829</v>
      </c>
    </row>
    <row r="9251" spans="1:5" ht="15">
      <c r="A9251">
        <v>9192</v>
      </c>
      <c r="B9251" s="1498">
        <f>'CARES CRRSA ARP 28-35'!J184</f>
        <v>0</v>
      </c>
      <c r="D9251" s="2" t="str">
        <f t="shared" si="150"/>
        <v>Error?</v>
      </c>
      <c r="E9251" s="4" t="s">
        <v>1829</v>
      </c>
    </row>
    <row r="9252" spans="1:5" ht="15">
      <c r="A9252">
        <v>9193</v>
      </c>
      <c r="B9252" s="1498">
        <f>'CARES CRRSA ARP 28-35'!L184</f>
        <v>0</v>
      </c>
      <c r="D9252" s="2" t="str">
        <f t="shared" si="150"/>
        <v>Error?</v>
      </c>
      <c r="E9252" s="4" t="s">
        <v>1829</v>
      </c>
    </row>
    <row r="9253" spans="1:5" ht="15">
      <c r="A9253">
        <v>9194</v>
      </c>
      <c r="B9253" s="1498">
        <f>'CARES CRRSA ARP 28-35'!F187</f>
        <v>0</v>
      </c>
      <c r="D9253" s="2" t="str">
        <f t="shared" si="150"/>
        <v>Error?</v>
      </c>
      <c r="E9253" s="4" t="s">
        <v>1829</v>
      </c>
    </row>
    <row r="9254" spans="1:5" ht="15">
      <c r="A9254">
        <v>9195</v>
      </c>
      <c r="B9254" s="1498">
        <f>'CARES CRRSA ARP 28-35'!G187</f>
        <v>0</v>
      </c>
      <c r="D9254" s="2" t="str">
        <f t="shared" si="150"/>
        <v>Error?</v>
      </c>
      <c r="E9254" s="4" t="s">
        <v>1829</v>
      </c>
    </row>
    <row r="9255" spans="1:5" ht="15">
      <c r="A9255">
        <v>9196</v>
      </c>
      <c r="B9255" s="1498">
        <f>'CARES CRRSA ARP 28-35'!H187</f>
        <v>0</v>
      </c>
      <c r="D9255" s="2" t="str">
        <f t="shared" si="150"/>
        <v>Error?</v>
      </c>
      <c r="E9255" s="4" t="s">
        <v>1829</v>
      </c>
    </row>
    <row r="9256" spans="1:5" ht="15">
      <c r="A9256">
        <v>9197</v>
      </c>
      <c r="B9256" s="1498">
        <f>'CARES CRRSA ARP 28-35'!J187</f>
        <v>0</v>
      </c>
      <c r="D9256" s="2" t="str">
        <f t="shared" si="150"/>
        <v>Error?</v>
      </c>
      <c r="E9256" s="4" t="s">
        <v>1829</v>
      </c>
    </row>
    <row r="9257" spans="1:5" ht="15">
      <c r="A9257">
        <v>9198</v>
      </c>
      <c r="B9257" s="1498">
        <f>'CARES CRRSA ARP 28-35'!L187</f>
        <v>0</v>
      </c>
      <c r="D9257" s="2" t="str">
        <f t="shared" si="150"/>
        <v>Error?</v>
      </c>
      <c r="E9257" s="4" t="s">
        <v>1829</v>
      </c>
    </row>
    <row r="9258" spans="1:5" ht="15">
      <c r="A9258">
        <v>9199</v>
      </c>
      <c r="B9258" s="1498">
        <f>'CARES CRRSA ARP 28-35'!F188</f>
        <v>0</v>
      </c>
      <c r="D9258" s="2" t="str">
        <f t="shared" si="150"/>
        <v>Error?</v>
      </c>
      <c r="E9258" s="4" t="s">
        <v>1829</v>
      </c>
    </row>
    <row r="9259" spans="1:5" ht="15">
      <c r="A9259">
        <v>9200</v>
      </c>
      <c r="B9259" s="1498">
        <f>'CARES CRRSA ARP 28-35'!G188</f>
        <v>0</v>
      </c>
      <c r="D9259" s="2" t="str">
        <f t="shared" si="150"/>
        <v>Error?</v>
      </c>
      <c r="E9259" s="4" t="s">
        <v>1829</v>
      </c>
    </row>
    <row r="9260" spans="1:5" ht="15">
      <c r="A9260">
        <v>9201</v>
      </c>
      <c r="B9260" s="1498">
        <f>'CARES CRRSA ARP 28-35'!H188</f>
        <v>0</v>
      </c>
      <c r="D9260" s="2" t="str">
        <f t="shared" si="150"/>
        <v>Error?</v>
      </c>
      <c r="E9260" s="4" t="s">
        <v>1829</v>
      </c>
    </row>
    <row r="9261" spans="1:5" ht="15">
      <c r="A9261">
        <v>9202</v>
      </c>
      <c r="B9261" s="1498">
        <f>'CARES CRRSA ARP 28-35'!J188</f>
        <v>0</v>
      </c>
      <c r="D9261" s="2" t="str">
        <f t="shared" si="150"/>
        <v>Error?</v>
      </c>
      <c r="E9261" s="4" t="s">
        <v>1829</v>
      </c>
    </row>
    <row r="9262" spans="1:5" ht="15">
      <c r="A9262">
        <v>9203</v>
      </c>
      <c r="B9262" s="1498">
        <f>'CARES CRRSA ARP 28-35'!L188</f>
        <v>0</v>
      </c>
      <c r="D9262" s="2" t="str">
        <f t="shared" si="150"/>
        <v>Error?</v>
      </c>
      <c r="E9262" s="4" t="s">
        <v>1829</v>
      </c>
    </row>
    <row r="9263" spans="1:5" ht="15">
      <c r="A9263">
        <v>9204</v>
      </c>
      <c r="B9263" s="1498">
        <f>'CARES CRRSA ARP 28-35'!F189</f>
        <v>0</v>
      </c>
      <c r="D9263" s="2" t="str">
        <f t="shared" si="150"/>
        <v>Error?</v>
      </c>
      <c r="E9263" s="4" t="s">
        <v>1829</v>
      </c>
    </row>
    <row r="9264" spans="1:5" ht="15">
      <c r="A9264">
        <v>9205</v>
      </c>
      <c r="B9264" s="1498">
        <f>'CARES CRRSA ARP 28-35'!G189</f>
        <v>0</v>
      </c>
      <c r="D9264" s="2" t="str">
        <f t="shared" si="150"/>
        <v>Error?</v>
      </c>
      <c r="E9264" s="4" t="s">
        <v>1829</v>
      </c>
    </row>
    <row r="9265" spans="1:5" ht="15">
      <c r="A9265">
        <v>9206</v>
      </c>
      <c r="B9265" s="1498">
        <f>'CARES CRRSA ARP 28-35'!H189</f>
        <v>0</v>
      </c>
      <c r="D9265" s="2" t="str">
        <f t="shared" si="150"/>
        <v>Error?</v>
      </c>
      <c r="E9265" s="4" t="s">
        <v>1829</v>
      </c>
    </row>
    <row r="9266" spans="1:5" ht="15">
      <c r="A9266">
        <v>9207</v>
      </c>
      <c r="B9266" s="1498">
        <f>'CARES CRRSA ARP 28-35'!J189</f>
        <v>0</v>
      </c>
      <c r="D9266" s="2" t="str">
        <f t="shared" si="150"/>
        <v>Error?</v>
      </c>
      <c r="E9266" s="4" t="s">
        <v>1829</v>
      </c>
    </row>
    <row r="9267" spans="1:5" ht="15">
      <c r="A9267">
        <v>9208</v>
      </c>
      <c r="B9267" s="1498">
        <f>'CARES CRRSA ARP 28-35'!L189</f>
        <v>0</v>
      </c>
      <c r="D9267" s="2" t="str">
        <f t="shared" si="150"/>
        <v>Error?</v>
      </c>
      <c r="E9267" s="4" t="s">
        <v>1829</v>
      </c>
    </row>
    <row r="9268" spans="1:5" ht="15">
      <c r="A9268">
        <v>9209</v>
      </c>
      <c r="B9268" s="1498">
        <f>'CARES CRRSA ARP 28-35'!D196</f>
        <v>0</v>
      </c>
      <c r="D9268" s="2" t="str">
        <f t="shared" si="150"/>
        <v>Error?</v>
      </c>
      <c r="E9268" s="4" t="s">
        <v>1829</v>
      </c>
    </row>
    <row r="9269" spans="1:5" ht="15">
      <c r="A9269">
        <v>9210</v>
      </c>
      <c r="B9269" s="1498">
        <f>'CARES CRRSA ARP 28-35'!E196</f>
        <v>0</v>
      </c>
      <c r="D9269" s="2" t="str">
        <f t="shared" si="150"/>
        <v>Error?</v>
      </c>
      <c r="E9269" s="4" t="s">
        <v>1829</v>
      </c>
    </row>
    <row r="9270" spans="1:5" ht="15">
      <c r="A9270">
        <v>9211</v>
      </c>
      <c r="B9270" s="1498">
        <f>'CARES CRRSA ARP 28-35'!F196</f>
        <v>0</v>
      </c>
      <c r="D9270" s="2" t="str">
        <f t="shared" si="150"/>
        <v>Error?</v>
      </c>
      <c r="E9270" s="4" t="s">
        <v>1829</v>
      </c>
    </row>
    <row r="9271" spans="1:5" ht="15">
      <c r="A9271">
        <v>9212</v>
      </c>
      <c r="B9271" s="1498">
        <f>'CARES CRRSA ARP 28-35'!G196</f>
        <v>0</v>
      </c>
      <c r="D9271" s="2" t="str">
        <f t="shared" si="150"/>
        <v>Error?</v>
      </c>
      <c r="E9271" s="4" t="s">
        <v>1829</v>
      </c>
    </row>
    <row r="9272" spans="1:5" ht="15">
      <c r="A9272">
        <v>9213</v>
      </c>
      <c r="B9272" s="1498">
        <f>'CARES CRRSA ARP 28-35'!H196</f>
        <v>0</v>
      </c>
      <c r="D9272" s="2" t="str">
        <f t="shared" si="150"/>
        <v>Error?</v>
      </c>
      <c r="E9272" s="4" t="s">
        <v>1829</v>
      </c>
    </row>
    <row r="9273" spans="1:5" ht="15">
      <c r="A9273">
        <v>9214</v>
      </c>
      <c r="B9273" s="1498">
        <f>'CARES CRRSA ARP 28-35'!I196</f>
        <v>0</v>
      </c>
      <c r="D9273" s="2" t="str">
        <f t="shared" si="150"/>
        <v>Error?</v>
      </c>
      <c r="E9273" s="4" t="s">
        <v>1829</v>
      </c>
    </row>
    <row r="9274" spans="1:5" ht="15">
      <c r="A9274">
        <v>9215</v>
      </c>
      <c r="B9274" s="1498">
        <f>'CARES CRRSA ARP 28-35'!J196</f>
        <v>0</v>
      </c>
      <c r="D9274" s="2" t="str">
        <f t="shared" si="150"/>
        <v>Error?</v>
      </c>
      <c r="E9274" s="4" t="s">
        <v>1829</v>
      </c>
    </row>
    <row r="9275" spans="1:5" ht="15">
      <c r="A9275">
        <v>9216</v>
      </c>
      <c r="B9275" s="1498">
        <f>'CARES CRRSA ARP 28-35'!L196</f>
        <v>0</v>
      </c>
      <c r="D9275" s="2" t="str">
        <f t="shared" si="150"/>
        <v>Error?</v>
      </c>
      <c r="E9275" s="4" t="s">
        <v>1829</v>
      </c>
    </row>
    <row r="9276" spans="1:5" ht="15">
      <c r="A9276">
        <v>9217</v>
      </c>
      <c r="B9276" s="1498">
        <f>'CARES CRRSA ARP 28-35'!D197</f>
        <v>0</v>
      </c>
      <c r="D9276" s="2" t="str">
        <f t="shared" si="150"/>
        <v>Error?</v>
      </c>
      <c r="E9276" s="4" t="s">
        <v>1829</v>
      </c>
    </row>
    <row r="9277" spans="1:5" ht="15">
      <c r="A9277">
        <v>9218</v>
      </c>
      <c r="B9277" s="1498">
        <f>'CARES CRRSA ARP 28-35'!E197</f>
        <v>0</v>
      </c>
      <c r="D9277" s="2" t="str">
        <f t="shared" ref="D9277:D9340" si="151">IF(ISBLANK(B9277),"OK",IF(A9277-B9277=0,"OK","Error?"))</f>
        <v>Error?</v>
      </c>
      <c r="E9277" s="4" t="s">
        <v>1829</v>
      </c>
    </row>
    <row r="9278" spans="1:5" ht="15">
      <c r="A9278">
        <v>9219</v>
      </c>
      <c r="B9278" s="1498">
        <f>'CARES CRRSA ARP 28-35'!F197</f>
        <v>0</v>
      </c>
      <c r="D9278" s="2" t="str">
        <f t="shared" si="151"/>
        <v>Error?</v>
      </c>
      <c r="E9278" s="4" t="s">
        <v>1829</v>
      </c>
    </row>
    <row r="9279" spans="1:5" ht="15">
      <c r="A9279">
        <v>9220</v>
      </c>
      <c r="B9279" s="1498">
        <f>'CARES CRRSA ARP 28-35'!G197</f>
        <v>0</v>
      </c>
      <c r="D9279" s="2" t="str">
        <f t="shared" si="151"/>
        <v>Error?</v>
      </c>
      <c r="E9279" s="4" t="s">
        <v>1829</v>
      </c>
    </row>
    <row r="9280" spans="1:5" ht="15">
      <c r="A9280">
        <v>9221</v>
      </c>
      <c r="B9280" s="1498">
        <f>'CARES CRRSA ARP 28-35'!H197</f>
        <v>0</v>
      </c>
      <c r="D9280" s="2" t="str">
        <f t="shared" si="151"/>
        <v>Error?</v>
      </c>
      <c r="E9280" s="4" t="s">
        <v>1829</v>
      </c>
    </row>
    <row r="9281" spans="1:5" ht="15">
      <c r="A9281">
        <v>9222</v>
      </c>
      <c r="B9281" s="1498">
        <f>'CARES CRRSA ARP 28-35'!I197</f>
        <v>0</v>
      </c>
      <c r="D9281" s="2" t="str">
        <f t="shared" si="151"/>
        <v>Error?</v>
      </c>
      <c r="E9281" s="4" t="s">
        <v>1829</v>
      </c>
    </row>
    <row r="9282" spans="1:5" ht="15">
      <c r="A9282">
        <v>9223</v>
      </c>
      <c r="B9282" s="1498">
        <f>'CARES CRRSA ARP 28-35'!J197</f>
        <v>0</v>
      </c>
      <c r="D9282" s="2" t="str">
        <f t="shared" si="151"/>
        <v>Error?</v>
      </c>
      <c r="E9282" s="4" t="s">
        <v>1829</v>
      </c>
    </row>
    <row r="9283" spans="1:5" ht="15">
      <c r="A9283">
        <v>9224</v>
      </c>
      <c r="B9283" s="1498">
        <f>'CARES CRRSA ARP 28-35'!L197</f>
        <v>0</v>
      </c>
      <c r="D9283" s="2" t="str">
        <f t="shared" si="151"/>
        <v>Error?</v>
      </c>
      <c r="E9283" s="4" t="s">
        <v>1829</v>
      </c>
    </row>
    <row r="9284" spans="1:5" ht="15">
      <c r="A9284">
        <v>9225</v>
      </c>
      <c r="B9284" s="1498">
        <f>'CARES CRRSA ARP 28-35'!D200</f>
        <v>0</v>
      </c>
      <c r="D9284" s="2" t="str">
        <f t="shared" si="151"/>
        <v>Error?</v>
      </c>
      <c r="E9284" s="4" t="s">
        <v>1829</v>
      </c>
    </row>
    <row r="9285" spans="1:5" ht="15">
      <c r="A9285">
        <v>9226</v>
      </c>
      <c r="B9285" s="1498">
        <f>'CARES CRRSA ARP 28-35'!E200</f>
        <v>0</v>
      </c>
      <c r="D9285" s="2" t="str">
        <f t="shared" si="151"/>
        <v>Error?</v>
      </c>
      <c r="E9285" s="4" t="s">
        <v>1829</v>
      </c>
    </row>
    <row r="9286" spans="1:5" ht="15">
      <c r="A9286">
        <v>9227</v>
      </c>
      <c r="B9286" s="1498">
        <f>'CARES CRRSA ARP 28-35'!F200</f>
        <v>0</v>
      </c>
      <c r="D9286" s="2" t="str">
        <f t="shared" si="151"/>
        <v>Error?</v>
      </c>
      <c r="E9286" s="4" t="s">
        <v>1829</v>
      </c>
    </row>
    <row r="9287" spans="1:5" ht="15">
      <c r="A9287">
        <v>9228</v>
      </c>
      <c r="B9287" s="1498">
        <f>'CARES CRRSA ARP 28-35'!G200</f>
        <v>0</v>
      </c>
      <c r="D9287" s="2" t="str">
        <f t="shared" si="151"/>
        <v>Error?</v>
      </c>
      <c r="E9287" s="4" t="s">
        <v>1829</v>
      </c>
    </row>
    <row r="9288" spans="1:5" ht="15">
      <c r="A9288">
        <v>9229</v>
      </c>
      <c r="B9288" s="1498">
        <f>'CARES CRRSA ARP 28-35'!H200</f>
        <v>0</v>
      </c>
      <c r="D9288" s="2" t="str">
        <f t="shared" si="151"/>
        <v>Error?</v>
      </c>
      <c r="E9288" s="4" t="s">
        <v>1829</v>
      </c>
    </row>
    <row r="9289" spans="1:5" ht="15">
      <c r="A9289">
        <v>9230</v>
      </c>
      <c r="B9289" s="1498">
        <f>'CARES CRRSA ARP 28-35'!I200</f>
        <v>0</v>
      </c>
      <c r="D9289" s="2" t="str">
        <f t="shared" si="151"/>
        <v>Error?</v>
      </c>
      <c r="E9289" s="4" t="s">
        <v>1829</v>
      </c>
    </row>
    <row r="9290" spans="1:5" ht="15">
      <c r="A9290">
        <v>9231</v>
      </c>
      <c r="B9290" s="1498">
        <f>'CARES CRRSA ARP 28-35'!J200</f>
        <v>0</v>
      </c>
      <c r="D9290" s="2" t="str">
        <f t="shared" si="151"/>
        <v>Error?</v>
      </c>
      <c r="E9290" s="4" t="s">
        <v>1829</v>
      </c>
    </row>
    <row r="9291" spans="1:5" ht="15">
      <c r="A9291">
        <v>9232</v>
      </c>
      <c r="B9291" s="1498">
        <f>'CARES CRRSA ARP 28-35'!L200</f>
        <v>0</v>
      </c>
      <c r="D9291" s="2" t="str">
        <f t="shared" si="151"/>
        <v>Error?</v>
      </c>
      <c r="E9291" s="4" t="s">
        <v>1829</v>
      </c>
    </row>
    <row r="9292" spans="1:5" ht="15">
      <c r="A9292">
        <v>9233</v>
      </c>
      <c r="B9292" s="1498">
        <f>'CARES CRRSA ARP 28-35'!D201</f>
        <v>0</v>
      </c>
      <c r="D9292" s="2" t="str">
        <f t="shared" si="151"/>
        <v>Error?</v>
      </c>
      <c r="E9292" s="4" t="s">
        <v>1829</v>
      </c>
    </row>
    <row r="9293" spans="1:5" ht="15">
      <c r="A9293">
        <v>9234</v>
      </c>
      <c r="B9293" s="1498">
        <f>'CARES CRRSA ARP 28-35'!E201</f>
        <v>0</v>
      </c>
      <c r="D9293" s="2" t="str">
        <f t="shared" si="151"/>
        <v>Error?</v>
      </c>
      <c r="E9293" s="4" t="s">
        <v>1829</v>
      </c>
    </row>
    <row r="9294" spans="1:5" ht="15">
      <c r="A9294">
        <v>9235</v>
      </c>
      <c r="B9294" s="1498">
        <f>'CARES CRRSA ARP 28-35'!F201</f>
        <v>0</v>
      </c>
      <c r="D9294" s="2" t="str">
        <f t="shared" si="151"/>
        <v>Error?</v>
      </c>
      <c r="E9294" s="4" t="s">
        <v>1829</v>
      </c>
    </row>
    <row r="9295" spans="1:5" ht="15">
      <c r="A9295">
        <v>9236</v>
      </c>
      <c r="B9295" s="1498">
        <f>'CARES CRRSA ARP 28-35'!G201</f>
        <v>0</v>
      </c>
      <c r="D9295" s="2" t="str">
        <f t="shared" si="151"/>
        <v>Error?</v>
      </c>
      <c r="E9295" s="4" t="s">
        <v>1829</v>
      </c>
    </row>
    <row r="9296" spans="1:5" ht="15">
      <c r="A9296">
        <v>9237</v>
      </c>
      <c r="B9296" s="1498">
        <f>'CARES CRRSA ARP 28-35'!H201</f>
        <v>0</v>
      </c>
      <c r="D9296" s="2" t="str">
        <f t="shared" si="151"/>
        <v>Error?</v>
      </c>
      <c r="E9296" s="4" t="s">
        <v>1829</v>
      </c>
    </row>
    <row r="9297" spans="1:5" ht="15">
      <c r="A9297">
        <v>9238</v>
      </c>
      <c r="B9297" s="1498">
        <f>'CARES CRRSA ARP 28-35'!I201</f>
        <v>0</v>
      </c>
      <c r="D9297" s="2" t="str">
        <f t="shared" si="151"/>
        <v>Error?</v>
      </c>
      <c r="E9297" s="4" t="s">
        <v>1829</v>
      </c>
    </row>
    <row r="9298" spans="1:5" ht="15">
      <c r="A9298">
        <v>9239</v>
      </c>
      <c r="B9298" s="1498">
        <f>'CARES CRRSA ARP 28-35'!J201</f>
        <v>0</v>
      </c>
      <c r="D9298" s="2" t="str">
        <f t="shared" si="151"/>
        <v>Error?</v>
      </c>
      <c r="E9298" s="4" t="s">
        <v>1829</v>
      </c>
    </row>
    <row r="9299" spans="1:5" ht="15">
      <c r="A9299">
        <v>9240</v>
      </c>
      <c r="B9299" s="1498">
        <f>'CARES CRRSA ARP 28-35'!L201</f>
        <v>0</v>
      </c>
      <c r="D9299" s="2" t="str">
        <f t="shared" si="151"/>
        <v>Error?</v>
      </c>
      <c r="E9299" s="4" t="s">
        <v>1829</v>
      </c>
    </row>
    <row r="9300" spans="1:5" ht="15">
      <c r="A9300">
        <v>9241</v>
      </c>
      <c r="B9300" s="1498">
        <f>'CARES CRRSA ARP 28-35'!D202</f>
        <v>0</v>
      </c>
      <c r="D9300" s="2" t="str">
        <f t="shared" si="151"/>
        <v>Error?</v>
      </c>
      <c r="E9300" s="4" t="s">
        <v>1829</v>
      </c>
    </row>
    <row r="9301" spans="1:5" ht="15">
      <c r="A9301">
        <v>9242</v>
      </c>
      <c r="B9301" s="1498">
        <f>'CARES CRRSA ARP 28-35'!E202</f>
        <v>0</v>
      </c>
      <c r="D9301" s="2" t="str">
        <f t="shared" si="151"/>
        <v>Error?</v>
      </c>
      <c r="E9301" s="4" t="s">
        <v>1829</v>
      </c>
    </row>
    <row r="9302" spans="1:5" ht="15">
      <c r="A9302">
        <v>9243</v>
      </c>
      <c r="B9302" s="1498">
        <f>'CARES CRRSA ARP 28-35'!F202</f>
        <v>0</v>
      </c>
      <c r="D9302" s="2" t="str">
        <f t="shared" si="151"/>
        <v>Error?</v>
      </c>
      <c r="E9302" s="4" t="s">
        <v>1829</v>
      </c>
    </row>
    <row r="9303" spans="1:5" ht="15">
      <c r="A9303">
        <v>9244</v>
      </c>
      <c r="B9303" s="1498">
        <f>'CARES CRRSA ARP 28-35'!G202</f>
        <v>0</v>
      </c>
      <c r="D9303" s="2" t="str">
        <f t="shared" si="151"/>
        <v>Error?</v>
      </c>
      <c r="E9303" s="4" t="s">
        <v>1829</v>
      </c>
    </row>
    <row r="9304" spans="1:5" ht="15">
      <c r="A9304">
        <v>9245</v>
      </c>
      <c r="B9304" s="1498">
        <f>'CARES CRRSA ARP 28-35'!H202</f>
        <v>0</v>
      </c>
      <c r="D9304" s="2" t="str">
        <f t="shared" si="151"/>
        <v>Error?</v>
      </c>
      <c r="E9304" s="4" t="s">
        <v>1829</v>
      </c>
    </row>
    <row r="9305" spans="1:5" ht="15">
      <c r="A9305">
        <v>9246</v>
      </c>
      <c r="B9305" s="1498">
        <f>'CARES CRRSA ARP 28-35'!I202</f>
        <v>0</v>
      </c>
      <c r="D9305" s="2" t="str">
        <f t="shared" si="151"/>
        <v>Error?</v>
      </c>
      <c r="E9305" s="4" t="s">
        <v>1829</v>
      </c>
    </row>
    <row r="9306" spans="1:5" ht="15">
      <c r="A9306">
        <v>9247</v>
      </c>
      <c r="B9306" s="1498">
        <f>'CARES CRRSA ARP 28-35'!J202</f>
        <v>0</v>
      </c>
      <c r="D9306" s="2" t="str">
        <f t="shared" si="151"/>
        <v>Error?</v>
      </c>
      <c r="E9306" s="4" t="s">
        <v>1829</v>
      </c>
    </row>
    <row r="9307" spans="1:5" ht="15">
      <c r="A9307">
        <v>9248</v>
      </c>
      <c r="B9307" s="1498">
        <f>'CARES CRRSA ARP 28-35'!L202</f>
        <v>0</v>
      </c>
      <c r="D9307" s="2" t="str">
        <f t="shared" si="151"/>
        <v>Error?</v>
      </c>
      <c r="E9307" s="4" t="s">
        <v>1829</v>
      </c>
    </row>
    <row r="9308" spans="1:5" ht="15">
      <c r="A9308">
        <v>9249</v>
      </c>
      <c r="B9308" s="1498">
        <f>'CARES CRRSA ARP 28-35'!F205</f>
        <v>0</v>
      </c>
      <c r="D9308" s="2" t="str">
        <f t="shared" si="151"/>
        <v>Error?</v>
      </c>
      <c r="E9308" s="4" t="s">
        <v>1829</v>
      </c>
    </row>
    <row r="9309" spans="1:5" ht="15">
      <c r="A9309">
        <v>9250</v>
      </c>
      <c r="B9309" s="1498">
        <f>'CARES CRRSA ARP 28-35'!G205</f>
        <v>0</v>
      </c>
      <c r="D9309" s="2" t="str">
        <f t="shared" si="151"/>
        <v>Error?</v>
      </c>
      <c r="E9309" s="4" t="s">
        <v>1829</v>
      </c>
    </row>
    <row r="9310" spans="1:5" ht="15">
      <c r="A9310">
        <v>9251</v>
      </c>
      <c r="B9310" s="1498">
        <f>'CARES CRRSA ARP 28-35'!H205</f>
        <v>0</v>
      </c>
      <c r="D9310" s="2" t="str">
        <f t="shared" si="151"/>
        <v>Error?</v>
      </c>
      <c r="E9310" s="4" t="s">
        <v>1829</v>
      </c>
    </row>
    <row r="9311" spans="1:5" ht="15">
      <c r="A9311">
        <v>9252</v>
      </c>
      <c r="B9311" s="1498">
        <f>'CARES CRRSA ARP 28-35'!J205</f>
        <v>0</v>
      </c>
      <c r="D9311" s="2" t="str">
        <f t="shared" si="151"/>
        <v>Error?</v>
      </c>
      <c r="E9311" s="4" t="s">
        <v>1829</v>
      </c>
    </row>
    <row r="9312" spans="1:5" ht="15">
      <c r="A9312">
        <v>9253</v>
      </c>
      <c r="B9312" s="1498">
        <f>'CARES CRRSA ARP 28-35'!L205</f>
        <v>0</v>
      </c>
      <c r="D9312" s="2" t="str">
        <f t="shared" si="151"/>
        <v>Error?</v>
      </c>
      <c r="E9312" s="4" t="s">
        <v>1829</v>
      </c>
    </row>
    <row r="9313" spans="1:5" ht="15">
      <c r="A9313">
        <v>9254</v>
      </c>
      <c r="B9313" s="1498">
        <f>'CARES CRRSA ARP 28-35'!F206</f>
        <v>0</v>
      </c>
      <c r="D9313" s="2" t="str">
        <f t="shared" si="151"/>
        <v>Error?</v>
      </c>
      <c r="E9313" s="4" t="s">
        <v>1829</v>
      </c>
    </row>
    <row r="9314" spans="1:5" ht="15">
      <c r="A9314">
        <v>9255</v>
      </c>
      <c r="B9314" s="1498">
        <f>'CARES CRRSA ARP 28-35'!G206</f>
        <v>0</v>
      </c>
      <c r="D9314" s="2" t="str">
        <f t="shared" si="151"/>
        <v>Error?</v>
      </c>
      <c r="E9314" s="4" t="s">
        <v>1829</v>
      </c>
    </row>
    <row r="9315" spans="1:5" ht="15">
      <c r="A9315">
        <v>9256</v>
      </c>
      <c r="B9315" s="1498">
        <f>'CARES CRRSA ARP 28-35'!H206</f>
        <v>0</v>
      </c>
      <c r="D9315" s="2" t="str">
        <f t="shared" si="151"/>
        <v>Error?</v>
      </c>
      <c r="E9315" s="4" t="s">
        <v>1829</v>
      </c>
    </row>
    <row r="9316" spans="1:5" ht="15">
      <c r="A9316">
        <v>9257</v>
      </c>
      <c r="B9316" s="1498">
        <f>'CARES CRRSA ARP 28-35'!J206</f>
        <v>0</v>
      </c>
      <c r="D9316" s="2" t="str">
        <f t="shared" si="151"/>
        <v>Error?</v>
      </c>
      <c r="E9316" s="4" t="s">
        <v>1829</v>
      </c>
    </row>
    <row r="9317" spans="1:5" ht="15">
      <c r="A9317">
        <v>9258</v>
      </c>
      <c r="B9317" s="1498">
        <f>'CARES CRRSA ARP 28-35'!L206</f>
        <v>0</v>
      </c>
      <c r="D9317" s="2" t="str">
        <f t="shared" si="151"/>
        <v>Error?</v>
      </c>
      <c r="E9317" s="4" t="s">
        <v>1829</v>
      </c>
    </row>
    <row r="9318" spans="1:5" ht="15">
      <c r="A9318">
        <v>9259</v>
      </c>
      <c r="B9318" s="1498">
        <f>'CARES CRRSA ARP 28-35'!F207</f>
        <v>0</v>
      </c>
      <c r="D9318" s="2" t="str">
        <f t="shared" si="151"/>
        <v>Error?</v>
      </c>
      <c r="E9318" s="4" t="s">
        <v>1829</v>
      </c>
    </row>
    <row r="9319" spans="1:5" ht="15">
      <c r="A9319">
        <v>9260</v>
      </c>
      <c r="B9319" s="1498">
        <f>'CARES CRRSA ARP 28-35'!G207</f>
        <v>0</v>
      </c>
      <c r="D9319" s="2" t="str">
        <f t="shared" si="151"/>
        <v>Error?</v>
      </c>
      <c r="E9319" s="4" t="s">
        <v>1829</v>
      </c>
    </row>
    <row r="9320" spans="1:5" ht="15">
      <c r="A9320">
        <v>9261</v>
      </c>
      <c r="B9320" s="1498">
        <f>'CARES CRRSA ARP 28-35'!H207</f>
        <v>0</v>
      </c>
      <c r="D9320" s="2" t="str">
        <f t="shared" si="151"/>
        <v>Error?</v>
      </c>
      <c r="E9320" s="4" t="s">
        <v>1829</v>
      </c>
    </row>
    <row r="9321" spans="1:5" ht="15">
      <c r="A9321">
        <v>9262</v>
      </c>
      <c r="B9321" s="1498">
        <f>'CARES CRRSA ARP 28-35'!J207</f>
        <v>0</v>
      </c>
      <c r="D9321" s="2" t="str">
        <f t="shared" si="151"/>
        <v>Error?</v>
      </c>
      <c r="E9321" s="4" t="s">
        <v>1829</v>
      </c>
    </row>
    <row r="9322" spans="1:5" ht="15">
      <c r="A9322">
        <v>9263</v>
      </c>
      <c r="B9322" s="1498">
        <f>'CARES CRRSA ARP 28-35'!L207</f>
        <v>0</v>
      </c>
      <c r="D9322" s="2" t="str">
        <f t="shared" si="151"/>
        <v>Error?</v>
      </c>
      <c r="E9322" s="4" t="s">
        <v>1829</v>
      </c>
    </row>
    <row r="9323" spans="1:5" ht="15">
      <c r="A9323">
        <v>9264</v>
      </c>
      <c r="B9323" s="1498">
        <f>'CARES CRRSA ARP 28-35'!D214</f>
        <v>0</v>
      </c>
      <c r="D9323" s="2" t="str">
        <f t="shared" si="151"/>
        <v>Error?</v>
      </c>
      <c r="E9323" s="4" t="s">
        <v>1829</v>
      </c>
    </row>
    <row r="9324" spans="1:5" ht="15">
      <c r="A9324">
        <v>9265</v>
      </c>
      <c r="B9324" s="1498">
        <f>'CARES CRRSA ARP 28-35'!E214</f>
        <v>0</v>
      </c>
      <c r="D9324" s="2" t="str">
        <f t="shared" si="151"/>
        <v>Error?</v>
      </c>
      <c r="E9324" s="4" t="s">
        <v>1829</v>
      </c>
    </row>
    <row r="9325" spans="1:5" ht="15">
      <c r="A9325">
        <v>9266</v>
      </c>
      <c r="B9325" s="1498">
        <f>'CARES CRRSA ARP 28-35'!F214</f>
        <v>0</v>
      </c>
      <c r="D9325" s="2" t="str">
        <f t="shared" si="151"/>
        <v>Error?</v>
      </c>
      <c r="E9325" s="4" t="s">
        <v>1829</v>
      </c>
    </row>
    <row r="9326" spans="1:5" ht="15">
      <c r="A9326">
        <v>9267</v>
      </c>
      <c r="B9326" s="1498">
        <f>'CARES CRRSA ARP 28-35'!G214</f>
        <v>0</v>
      </c>
      <c r="D9326" s="2" t="str">
        <f t="shared" si="151"/>
        <v>Error?</v>
      </c>
      <c r="E9326" s="4" t="s">
        <v>1829</v>
      </c>
    </row>
    <row r="9327" spans="1:5" ht="15">
      <c r="A9327">
        <v>9268</v>
      </c>
      <c r="B9327" s="1498">
        <f>'CARES CRRSA ARP 28-35'!H214</f>
        <v>0</v>
      </c>
      <c r="D9327" s="2" t="str">
        <f t="shared" si="151"/>
        <v>Error?</v>
      </c>
      <c r="E9327" s="4" t="s">
        <v>1829</v>
      </c>
    </row>
    <row r="9328" spans="1:5" ht="15">
      <c r="A9328">
        <v>9269</v>
      </c>
      <c r="B9328" s="1498">
        <f>'CARES CRRSA ARP 28-35'!I214</f>
        <v>0</v>
      </c>
      <c r="D9328" s="2" t="str">
        <f t="shared" si="151"/>
        <v>Error?</v>
      </c>
      <c r="E9328" s="4" t="s">
        <v>1829</v>
      </c>
    </row>
    <row r="9329" spans="1:5" ht="15">
      <c r="A9329">
        <v>9270</v>
      </c>
      <c r="B9329" s="1498">
        <f>'CARES CRRSA ARP 28-35'!J214</f>
        <v>0</v>
      </c>
      <c r="D9329" s="2" t="str">
        <f t="shared" si="151"/>
        <v>Error?</v>
      </c>
      <c r="E9329" s="4" t="s">
        <v>1829</v>
      </c>
    </row>
    <row r="9330" spans="1:5" ht="15">
      <c r="A9330">
        <v>9271</v>
      </c>
      <c r="B9330" s="1498">
        <f>'CARES CRRSA ARP 28-35'!L214</f>
        <v>0</v>
      </c>
      <c r="D9330" s="2" t="str">
        <f t="shared" si="151"/>
        <v>Error?</v>
      </c>
      <c r="E9330" s="4" t="s">
        <v>1829</v>
      </c>
    </row>
    <row r="9331" spans="1:5" ht="15">
      <c r="A9331">
        <v>9272</v>
      </c>
      <c r="B9331" s="1498">
        <f>'CARES CRRSA ARP 28-35'!D215</f>
        <v>0</v>
      </c>
      <c r="D9331" s="2" t="str">
        <f t="shared" si="151"/>
        <v>Error?</v>
      </c>
      <c r="E9331" s="4" t="s">
        <v>1829</v>
      </c>
    </row>
    <row r="9332" spans="1:5" ht="15">
      <c r="A9332">
        <v>9273</v>
      </c>
      <c r="B9332" s="1498">
        <f>'CARES CRRSA ARP 28-35'!E215</f>
        <v>0</v>
      </c>
      <c r="D9332" s="2" t="str">
        <f t="shared" si="151"/>
        <v>Error?</v>
      </c>
      <c r="E9332" s="4" t="s">
        <v>1829</v>
      </c>
    </row>
    <row r="9333" spans="1:5" ht="15">
      <c r="A9333">
        <v>9274</v>
      </c>
      <c r="B9333" s="1498">
        <f>'CARES CRRSA ARP 28-35'!F215</f>
        <v>0</v>
      </c>
      <c r="D9333" s="2" t="str">
        <f t="shared" si="151"/>
        <v>Error?</v>
      </c>
      <c r="E9333" s="4" t="s">
        <v>1829</v>
      </c>
    </row>
    <row r="9334" spans="1:5" ht="15">
      <c r="A9334">
        <v>9275</v>
      </c>
      <c r="B9334" s="1498">
        <f>'CARES CRRSA ARP 28-35'!G215</f>
        <v>0</v>
      </c>
      <c r="D9334" s="2" t="str">
        <f t="shared" si="151"/>
        <v>Error?</v>
      </c>
      <c r="E9334" s="4" t="s">
        <v>1829</v>
      </c>
    </row>
    <row r="9335" spans="1:5" ht="15">
      <c r="A9335">
        <v>9276</v>
      </c>
      <c r="B9335" s="1498">
        <f>'CARES CRRSA ARP 28-35'!H215</f>
        <v>0</v>
      </c>
      <c r="D9335" s="2" t="str">
        <f t="shared" si="151"/>
        <v>Error?</v>
      </c>
      <c r="E9335" s="4" t="s">
        <v>1829</v>
      </c>
    </row>
    <row r="9336" spans="1:5" ht="15">
      <c r="A9336">
        <v>9277</v>
      </c>
      <c r="B9336" s="1498">
        <f>'CARES CRRSA ARP 28-35'!I215</f>
        <v>0</v>
      </c>
      <c r="D9336" s="2" t="str">
        <f t="shared" si="151"/>
        <v>Error?</v>
      </c>
      <c r="E9336" s="4" t="s">
        <v>1829</v>
      </c>
    </row>
    <row r="9337" spans="1:5" ht="15">
      <c r="A9337">
        <v>9278</v>
      </c>
      <c r="B9337" s="1498">
        <f>'CARES CRRSA ARP 28-35'!J215</f>
        <v>0</v>
      </c>
      <c r="D9337" s="2" t="str">
        <f t="shared" si="151"/>
        <v>Error?</v>
      </c>
      <c r="E9337" s="4" t="s">
        <v>1829</v>
      </c>
    </row>
    <row r="9338" spans="1:5" ht="15">
      <c r="A9338">
        <v>9279</v>
      </c>
      <c r="B9338" s="1498">
        <f>'CARES CRRSA ARP 28-35'!L215</f>
        <v>0</v>
      </c>
      <c r="D9338" s="2" t="str">
        <f t="shared" si="151"/>
        <v>Error?</v>
      </c>
      <c r="E9338" s="4" t="s">
        <v>1829</v>
      </c>
    </row>
    <row r="9339" spans="1:5" ht="15">
      <c r="A9339">
        <v>9280</v>
      </c>
      <c r="B9339" s="1498">
        <f>'CARES CRRSA ARP 28-35'!D218</f>
        <v>0</v>
      </c>
      <c r="D9339" s="2" t="str">
        <f t="shared" si="151"/>
        <v>Error?</v>
      </c>
      <c r="E9339" s="4" t="s">
        <v>1829</v>
      </c>
    </row>
    <row r="9340" spans="1:5" ht="15">
      <c r="A9340">
        <v>9281</v>
      </c>
      <c r="B9340" s="1498">
        <f>'CARES CRRSA ARP 28-35'!E218</f>
        <v>0</v>
      </c>
      <c r="D9340" s="2" t="str">
        <f t="shared" si="151"/>
        <v>Error?</v>
      </c>
      <c r="E9340" s="4" t="s">
        <v>1829</v>
      </c>
    </row>
    <row r="9341" spans="1:5" ht="15">
      <c r="A9341">
        <v>9282</v>
      </c>
      <c r="B9341" s="1498">
        <f>'CARES CRRSA ARP 28-35'!F218</f>
        <v>0</v>
      </c>
      <c r="D9341" s="2" t="str">
        <f t="shared" ref="D9341:D9404" si="152">IF(ISBLANK(B9341),"OK",IF(A9341-B9341=0,"OK","Error?"))</f>
        <v>Error?</v>
      </c>
      <c r="E9341" s="4" t="s">
        <v>1829</v>
      </c>
    </row>
    <row r="9342" spans="1:5" ht="15">
      <c r="A9342">
        <v>9283</v>
      </c>
      <c r="B9342" s="1498">
        <f>'CARES CRRSA ARP 28-35'!G218</f>
        <v>0</v>
      </c>
      <c r="D9342" s="2" t="str">
        <f t="shared" si="152"/>
        <v>Error?</v>
      </c>
      <c r="E9342" s="4" t="s">
        <v>1829</v>
      </c>
    </row>
    <row r="9343" spans="1:5" ht="15">
      <c r="A9343">
        <v>9284</v>
      </c>
      <c r="B9343" s="1498">
        <f>'CARES CRRSA ARP 28-35'!H218</f>
        <v>0</v>
      </c>
      <c r="D9343" s="2" t="str">
        <f t="shared" si="152"/>
        <v>Error?</v>
      </c>
      <c r="E9343" s="4" t="s">
        <v>1829</v>
      </c>
    </row>
    <row r="9344" spans="1:5" ht="15">
      <c r="A9344">
        <v>9285</v>
      </c>
      <c r="B9344" s="1498">
        <f>'CARES CRRSA ARP 28-35'!I218</f>
        <v>0</v>
      </c>
      <c r="D9344" s="2" t="str">
        <f t="shared" si="152"/>
        <v>Error?</v>
      </c>
      <c r="E9344" s="4" t="s">
        <v>1829</v>
      </c>
    </row>
    <row r="9345" spans="1:5" ht="15">
      <c r="A9345">
        <v>9286</v>
      </c>
      <c r="B9345" s="1498">
        <f>'CARES CRRSA ARP 28-35'!J218</f>
        <v>0</v>
      </c>
      <c r="D9345" s="2" t="str">
        <f t="shared" si="152"/>
        <v>Error?</v>
      </c>
      <c r="E9345" s="4" t="s">
        <v>1829</v>
      </c>
    </row>
    <row r="9346" spans="1:5" ht="15">
      <c r="A9346">
        <v>9287</v>
      </c>
      <c r="B9346" s="1498">
        <f>'CARES CRRSA ARP 28-35'!L218</f>
        <v>0</v>
      </c>
      <c r="D9346" s="2" t="str">
        <f t="shared" si="152"/>
        <v>Error?</v>
      </c>
      <c r="E9346" s="4" t="s">
        <v>1829</v>
      </c>
    </row>
    <row r="9347" spans="1:5" ht="15">
      <c r="A9347">
        <v>9288</v>
      </c>
      <c r="B9347" s="1498">
        <f>'CARES CRRSA ARP 28-35'!D219</f>
        <v>0</v>
      </c>
      <c r="D9347" s="2" t="str">
        <f t="shared" si="152"/>
        <v>Error?</v>
      </c>
      <c r="E9347" s="4" t="s">
        <v>1829</v>
      </c>
    </row>
    <row r="9348" spans="1:5" ht="15">
      <c r="A9348">
        <v>9289</v>
      </c>
      <c r="B9348" s="1498">
        <f>'CARES CRRSA ARP 28-35'!E219</f>
        <v>0</v>
      </c>
      <c r="D9348" s="2" t="str">
        <f t="shared" si="152"/>
        <v>Error?</v>
      </c>
      <c r="E9348" s="4" t="s">
        <v>1829</v>
      </c>
    </row>
    <row r="9349" spans="1:5" ht="15">
      <c r="A9349">
        <v>9290</v>
      </c>
      <c r="B9349" s="1498">
        <f>'CARES CRRSA ARP 28-35'!F219</f>
        <v>0</v>
      </c>
      <c r="D9349" s="2" t="str">
        <f t="shared" si="152"/>
        <v>Error?</v>
      </c>
      <c r="E9349" s="4" t="s">
        <v>1829</v>
      </c>
    </row>
    <row r="9350" spans="1:5" ht="15">
      <c r="A9350">
        <v>9291</v>
      </c>
      <c r="B9350" s="1498">
        <f>'CARES CRRSA ARP 28-35'!G219</f>
        <v>0</v>
      </c>
      <c r="D9350" s="2" t="str">
        <f t="shared" si="152"/>
        <v>Error?</v>
      </c>
      <c r="E9350" s="4" t="s">
        <v>1829</v>
      </c>
    </row>
    <row r="9351" spans="1:5" ht="15">
      <c r="A9351">
        <v>9292</v>
      </c>
      <c r="B9351" s="1498">
        <f>'CARES CRRSA ARP 28-35'!H219</f>
        <v>0</v>
      </c>
      <c r="D9351" s="2" t="str">
        <f t="shared" si="152"/>
        <v>Error?</v>
      </c>
      <c r="E9351" s="4" t="s">
        <v>1829</v>
      </c>
    </row>
    <row r="9352" spans="1:5" ht="15">
      <c r="A9352">
        <v>9293</v>
      </c>
      <c r="B9352" s="1498">
        <f>'CARES CRRSA ARP 28-35'!I219</f>
        <v>0</v>
      </c>
      <c r="D9352" s="2" t="str">
        <f t="shared" si="152"/>
        <v>Error?</v>
      </c>
      <c r="E9352" s="4" t="s">
        <v>1829</v>
      </c>
    </row>
    <row r="9353" spans="1:5" ht="15">
      <c r="A9353">
        <v>9294</v>
      </c>
      <c r="B9353" s="1498">
        <f>'CARES CRRSA ARP 28-35'!J219</f>
        <v>0</v>
      </c>
      <c r="D9353" s="2" t="str">
        <f t="shared" si="152"/>
        <v>Error?</v>
      </c>
      <c r="E9353" s="4" t="s">
        <v>1829</v>
      </c>
    </row>
    <row r="9354" spans="1:5" ht="15">
      <c r="A9354">
        <v>9295</v>
      </c>
      <c r="B9354" s="1498">
        <f>'CARES CRRSA ARP 28-35'!L219</f>
        <v>0</v>
      </c>
      <c r="D9354" s="2" t="str">
        <f t="shared" si="152"/>
        <v>Error?</v>
      </c>
      <c r="E9354" s="4" t="s">
        <v>1829</v>
      </c>
    </row>
    <row r="9355" spans="1:5" ht="15">
      <c r="A9355">
        <v>9296</v>
      </c>
      <c r="B9355" s="1498">
        <f>'CARES CRRSA ARP 28-35'!D220</f>
        <v>0</v>
      </c>
      <c r="D9355" s="2" t="str">
        <f t="shared" si="152"/>
        <v>Error?</v>
      </c>
      <c r="E9355" s="4" t="s">
        <v>1829</v>
      </c>
    </row>
    <row r="9356" spans="1:5" ht="15">
      <c r="A9356">
        <v>9297</v>
      </c>
      <c r="B9356" s="1498">
        <f>'CARES CRRSA ARP 28-35'!E220</f>
        <v>0</v>
      </c>
      <c r="D9356" s="2" t="str">
        <f t="shared" si="152"/>
        <v>Error?</v>
      </c>
      <c r="E9356" s="4" t="s">
        <v>1829</v>
      </c>
    </row>
    <row r="9357" spans="1:5" ht="15">
      <c r="A9357">
        <v>9298</v>
      </c>
      <c r="B9357" s="1498">
        <f>'CARES CRRSA ARP 28-35'!F220</f>
        <v>0</v>
      </c>
      <c r="D9357" s="2" t="str">
        <f t="shared" si="152"/>
        <v>Error?</v>
      </c>
      <c r="E9357" s="4" t="s">
        <v>1829</v>
      </c>
    </row>
    <row r="9358" spans="1:5" ht="15">
      <c r="A9358">
        <v>9299</v>
      </c>
      <c r="B9358" s="1498">
        <f>'CARES CRRSA ARP 28-35'!G220</f>
        <v>0</v>
      </c>
      <c r="D9358" s="2" t="str">
        <f t="shared" si="152"/>
        <v>Error?</v>
      </c>
      <c r="E9358" s="4" t="s">
        <v>1829</v>
      </c>
    </row>
    <row r="9359" spans="1:5" ht="15">
      <c r="A9359">
        <v>9300</v>
      </c>
      <c r="B9359" s="1498">
        <f>'CARES CRRSA ARP 28-35'!H220</f>
        <v>0</v>
      </c>
      <c r="D9359" s="2" t="str">
        <f t="shared" si="152"/>
        <v>Error?</v>
      </c>
      <c r="E9359" s="4" t="s">
        <v>1829</v>
      </c>
    </row>
    <row r="9360" spans="1:5" ht="15">
      <c r="A9360">
        <v>9301</v>
      </c>
      <c r="B9360" s="1498">
        <f>'CARES CRRSA ARP 28-35'!I220</f>
        <v>0</v>
      </c>
      <c r="D9360" s="2" t="str">
        <f t="shared" si="152"/>
        <v>Error?</v>
      </c>
      <c r="E9360" s="4" t="s">
        <v>1829</v>
      </c>
    </row>
    <row r="9361" spans="1:5" ht="15">
      <c r="A9361">
        <v>9302</v>
      </c>
      <c r="B9361" s="1498">
        <f>'CARES CRRSA ARP 28-35'!J220</f>
        <v>0</v>
      </c>
      <c r="D9361" s="2" t="str">
        <f t="shared" si="152"/>
        <v>Error?</v>
      </c>
      <c r="E9361" s="4" t="s">
        <v>1829</v>
      </c>
    </row>
    <row r="9362" spans="1:5" ht="15">
      <c r="A9362">
        <v>9303</v>
      </c>
      <c r="B9362" s="1498">
        <f>'CARES CRRSA ARP 28-35'!L220</f>
        <v>0</v>
      </c>
      <c r="D9362" s="2" t="str">
        <f t="shared" si="152"/>
        <v>Error?</v>
      </c>
      <c r="E9362" s="4" t="s">
        <v>1829</v>
      </c>
    </row>
    <row r="9363" spans="1:5" ht="15">
      <c r="A9363">
        <v>9304</v>
      </c>
      <c r="B9363" s="1498">
        <f>'CARES CRRSA ARP 28-35'!F223</f>
        <v>0</v>
      </c>
      <c r="D9363" s="2" t="str">
        <f t="shared" si="152"/>
        <v>Error?</v>
      </c>
      <c r="E9363" s="4" t="s">
        <v>1829</v>
      </c>
    </row>
    <row r="9364" spans="1:5" ht="15">
      <c r="A9364">
        <v>9305</v>
      </c>
      <c r="B9364" s="1498">
        <f>'CARES CRRSA ARP 28-35'!G223</f>
        <v>0</v>
      </c>
      <c r="D9364" s="2" t="str">
        <f t="shared" si="152"/>
        <v>Error?</v>
      </c>
      <c r="E9364" s="4" t="s">
        <v>1829</v>
      </c>
    </row>
    <row r="9365" spans="1:5" ht="15">
      <c r="A9365">
        <v>9306</v>
      </c>
      <c r="B9365" s="1498">
        <f>'CARES CRRSA ARP 28-35'!H223</f>
        <v>0</v>
      </c>
      <c r="D9365" s="2" t="str">
        <f t="shared" si="152"/>
        <v>Error?</v>
      </c>
      <c r="E9365" s="4" t="s">
        <v>1829</v>
      </c>
    </row>
    <row r="9366" spans="1:5" ht="15">
      <c r="A9366">
        <v>9307</v>
      </c>
      <c r="B9366" s="1498">
        <f>'CARES CRRSA ARP 28-35'!J223</f>
        <v>0</v>
      </c>
      <c r="D9366" s="2" t="str">
        <f t="shared" si="152"/>
        <v>Error?</v>
      </c>
      <c r="E9366" s="4" t="s">
        <v>1829</v>
      </c>
    </row>
    <row r="9367" spans="1:5" ht="15">
      <c r="A9367">
        <v>9308</v>
      </c>
      <c r="B9367" s="1498">
        <f>'CARES CRRSA ARP 28-35'!L223</f>
        <v>0</v>
      </c>
      <c r="D9367" s="2" t="str">
        <f t="shared" si="152"/>
        <v>Error?</v>
      </c>
      <c r="E9367" s="4" t="s">
        <v>1829</v>
      </c>
    </row>
    <row r="9368" spans="1:5" ht="15">
      <c r="A9368">
        <v>9309</v>
      </c>
      <c r="B9368" s="1498">
        <f>'CARES CRRSA ARP 28-35'!F224</f>
        <v>0</v>
      </c>
      <c r="D9368" s="2" t="str">
        <f t="shared" si="152"/>
        <v>Error?</v>
      </c>
      <c r="E9368" s="4" t="s">
        <v>1829</v>
      </c>
    </row>
    <row r="9369" spans="1:5" ht="15">
      <c r="A9369">
        <v>9310</v>
      </c>
      <c r="B9369" s="1498">
        <f>'CARES CRRSA ARP 28-35'!G224</f>
        <v>0</v>
      </c>
      <c r="D9369" s="2" t="str">
        <f t="shared" si="152"/>
        <v>Error?</v>
      </c>
      <c r="E9369" s="4" t="s">
        <v>1829</v>
      </c>
    </row>
    <row r="9370" spans="1:5" ht="15">
      <c r="A9370">
        <v>9311</v>
      </c>
      <c r="B9370" s="1498">
        <f>'CARES CRRSA ARP 28-35'!H224</f>
        <v>0</v>
      </c>
      <c r="D9370" s="2" t="str">
        <f t="shared" si="152"/>
        <v>Error?</v>
      </c>
      <c r="E9370" s="4" t="s">
        <v>1829</v>
      </c>
    </row>
    <row r="9371" spans="1:5" ht="15">
      <c r="A9371">
        <v>9312</v>
      </c>
      <c r="B9371" s="1498">
        <f>'CARES CRRSA ARP 28-35'!J224</f>
        <v>0</v>
      </c>
      <c r="D9371" s="2" t="str">
        <f t="shared" si="152"/>
        <v>Error?</v>
      </c>
      <c r="E9371" s="4" t="s">
        <v>1829</v>
      </c>
    </row>
    <row r="9372" spans="1:5" ht="15">
      <c r="A9372">
        <v>9313</v>
      </c>
      <c r="B9372" s="1498">
        <f>'CARES CRRSA ARP 28-35'!L224</f>
        <v>0</v>
      </c>
      <c r="D9372" s="2" t="str">
        <f t="shared" si="152"/>
        <v>Error?</v>
      </c>
      <c r="E9372" s="4" t="s">
        <v>1829</v>
      </c>
    </row>
    <row r="9373" spans="1:5" ht="15">
      <c r="A9373">
        <v>9314</v>
      </c>
      <c r="B9373" s="1498">
        <f>'CARES CRRSA ARP 28-35'!F225</f>
        <v>0</v>
      </c>
      <c r="D9373" s="2" t="str">
        <f t="shared" si="152"/>
        <v>Error?</v>
      </c>
      <c r="E9373" s="4" t="s">
        <v>1829</v>
      </c>
    </row>
    <row r="9374" spans="1:5" ht="15">
      <c r="A9374">
        <v>9315</v>
      </c>
      <c r="B9374" s="1498">
        <f>'CARES CRRSA ARP 28-35'!G225</f>
        <v>0</v>
      </c>
      <c r="D9374" s="2" t="str">
        <f t="shared" si="152"/>
        <v>Error?</v>
      </c>
      <c r="E9374" s="4" t="s">
        <v>1829</v>
      </c>
    </row>
    <row r="9375" spans="1:5" ht="15">
      <c r="A9375">
        <v>9316</v>
      </c>
      <c r="B9375" s="1498">
        <f>'CARES CRRSA ARP 28-35'!H225</f>
        <v>0</v>
      </c>
      <c r="D9375" s="2" t="str">
        <f t="shared" si="152"/>
        <v>Error?</v>
      </c>
      <c r="E9375" s="4" t="s">
        <v>1829</v>
      </c>
    </row>
    <row r="9376" spans="1:5" ht="15">
      <c r="A9376">
        <v>9317</v>
      </c>
      <c r="B9376" s="1498">
        <f>'CARES CRRSA ARP 28-35'!J225</f>
        <v>0</v>
      </c>
      <c r="D9376" s="2" t="str">
        <f t="shared" si="152"/>
        <v>Error?</v>
      </c>
      <c r="E9376" s="4" t="s">
        <v>1829</v>
      </c>
    </row>
    <row r="9377" spans="1:5" ht="15">
      <c r="A9377">
        <v>9318</v>
      </c>
      <c r="B9377" s="1498">
        <f>'CARES CRRSA ARP 28-35'!L225</f>
        <v>0</v>
      </c>
      <c r="D9377" s="2" t="str">
        <f t="shared" si="152"/>
        <v>Error?</v>
      </c>
      <c r="E9377" s="4" t="s">
        <v>1829</v>
      </c>
    </row>
    <row r="9378" spans="1:5" ht="15">
      <c r="A9378">
        <v>9319</v>
      </c>
      <c r="B9378" s="1498">
        <f>'CARES CRRSA ARP 28-35'!D232</f>
        <v>0</v>
      </c>
      <c r="D9378" s="2" t="str">
        <f t="shared" si="152"/>
        <v>Error?</v>
      </c>
      <c r="E9378" s="4" t="s">
        <v>1829</v>
      </c>
    </row>
    <row r="9379" spans="1:5" ht="15">
      <c r="A9379">
        <v>9320</v>
      </c>
      <c r="B9379" s="1498">
        <f>'CARES CRRSA ARP 28-35'!E232</f>
        <v>0</v>
      </c>
      <c r="D9379" s="2" t="str">
        <f t="shared" si="152"/>
        <v>Error?</v>
      </c>
      <c r="E9379" s="4" t="s">
        <v>1829</v>
      </c>
    </row>
    <row r="9380" spans="1:5" ht="15">
      <c r="A9380">
        <v>9321</v>
      </c>
      <c r="B9380" s="1498">
        <f>'CARES CRRSA ARP 28-35'!F232</f>
        <v>0</v>
      </c>
      <c r="D9380" s="2" t="str">
        <f t="shared" si="152"/>
        <v>Error?</v>
      </c>
      <c r="E9380" s="4" t="s">
        <v>1829</v>
      </c>
    </row>
    <row r="9381" spans="1:5" ht="15">
      <c r="A9381">
        <v>9322</v>
      </c>
      <c r="B9381" s="1498">
        <f>'CARES CRRSA ARP 28-35'!G232</f>
        <v>0</v>
      </c>
      <c r="D9381" s="2" t="str">
        <f t="shared" si="152"/>
        <v>Error?</v>
      </c>
      <c r="E9381" s="4" t="s">
        <v>1829</v>
      </c>
    </row>
    <row r="9382" spans="1:5" ht="15">
      <c r="A9382">
        <v>9323</v>
      </c>
      <c r="B9382" s="1498">
        <f>'CARES CRRSA ARP 28-35'!H232</f>
        <v>0</v>
      </c>
      <c r="D9382" s="2" t="str">
        <f t="shared" si="152"/>
        <v>Error?</v>
      </c>
      <c r="E9382" s="4" t="s">
        <v>1829</v>
      </c>
    </row>
    <row r="9383" spans="1:5" ht="15">
      <c r="A9383">
        <v>9324</v>
      </c>
      <c r="B9383" s="1498">
        <f>'CARES CRRSA ARP 28-35'!I232</f>
        <v>0</v>
      </c>
      <c r="D9383" s="2" t="str">
        <f t="shared" si="152"/>
        <v>Error?</v>
      </c>
      <c r="E9383" s="4" t="s">
        <v>1829</v>
      </c>
    </row>
    <row r="9384" spans="1:5" ht="15">
      <c r="A9384">
        <v>9325</v>
      </c>
      <c r="B9384" s="1498">
        <f>'CARES CRRSA ARP 28-35'!J232</f>
        <v>0</v>
      </c>
      <c r="D9384" s="2" t="str">
        <f t="shared" si="152"/>
        <v>Error?</v>
      </c>
      <c r="E9384" s="4" t="s">
        <v>1829</v>
      </c>
    </row>
    <row r="9385" spans="1:5" ht="15">
      <c r="A9385">
        <v>9326</v>
      </c>
      <c r="B9385" s="1498">
        <f>'CARES CRRSA ARP 28-35'!L232</f>
        <v>0</v>
      </c>
      <c r="D9385" s="2" t="str">
        <f t="shared" si="152"/>
        <v>Error?</v>
      </c>
      <c r="E9385" s="4" t="s">
        <v>1829</v>
      </c>
    </row>
    <row r="9386" spans="1:5" ht="15">
      <c r="A9386">
        <v>9327</v>
      </c>
      <c r="B9386" s="1498">
        <f>'CARES CRRSA ARP 28-35'!D233</f>
        <v>0</v>
      </c>
      <c r="D9386" s="2" t="str">
        <f t="shared" si="152"/>
        <v>Error?</v>
      </c>
      <c r="E9386" s="4" t="s">
        <v>1829</v>
      </c>
    </row>
    <row r="9387" spans="1:5" ht="15">
      <c r="A9387">
        <v>9328</v>
      </c>
      <c r="B9387" s="1498">
        <f>'CARES CRRSA ARP 28-35'!E233</f>
        <v>0</v>
      </c>
      <c r="D9387" s="2" t="str">
        <f t="shared" si="152"/>
        <v>Error?</v>
      </c>
      <c r="E9387" s="4" t="s">
        <v>1829</v>
      </c>
    </row>
    <row r="9388" spans="1:5" ht="15">
      <c r="A9388">
        <v>9329</v>
      </c>
      <c r="B9388" s="1498">
        <f>'CARES CRRSA ARP 28-35'!F233</f>
        <v>0</v>
      </c>
      <c r="D9388" s="2" t="str">
        <f t="shared" si="152"/>
        <v>Error?</v>
      </c>
      <c r="E9388" s="4" t="s">
        <v>1829</v>
      </c>
    </row>
    <row r="9389" spans="1:5" ht="15">
      <c r="A9389">
        <v>9330</v>
      </c>
      <c r="B9389" s="1498">
        <f>'CARES CRRSA ARP 28-35'!G233</f>
        <v>0</v>
      </c>
      <c r="D9389" s="2" t="str">
        <f t="shared" si="152"/>
        <v>Error?</v>
      </c>
      <c r="E9389" s="4" t="s">
        <v>1829</v>
      </c>
    </row>
    <row r="9390" spans="1:5" ht="15">
      <c r="A9390">
        <v>9331</v>
      </c>
      <c r="B9390" s="1498">
        <f>'CARES CRRSA ARP 28-35'!H233</f>
        <v>0</v>
      </c>
      <c r="D9390" s="2" t="str">
        <f t="shared" si="152"/>
        <v>Error?</v>
      </c>
      <c r="E9390" s="4" t="s">
        <v>1829</v>
      </c>
    </row>
    <row r="9391" spans="1:5" ht="15">
      <c r="A9391">
        <v>9332</v>
      </c>
      <c r="B9391" s="1498">
        <f>'CARES CRRSA ARP 28-35'!I233</f>
        <v>0</v>
      </c>
      <c r="D9391" s="2" t="str">
        <f t="shared" si="152"/>
        <v>Error?</v>
      </c>
      <c r="E9391" s="4" t="s">
        <v>1829</v>
      </c>
    </row>
    <row r="9392" spans="1:5" ht="15">
      <c r="A9392">
        <v>9333</v>
      </c>
      <c r="B9392" s="1498">
        <f>'CARES CRRSA ARP 28-35'!J233</f>
        <v>0</v>
      </c>
      <c r="D9392" s="2" t="str">
        <f t="shared" si="152"/>
        <v>Error?</v>
      </c>
      <c r="E9392" s="4" t="s">
        <v>1829</v>
      </c>
    </row>
    <row r="9393" spans="1:5" ht="15">
      <c r="A9393">
        <v>9334</v>
      </c>
      <c r="B9393" s="1498">
        <f>'CARES CRRSA ARP 28-35'!L233</f>
        <v>0</v>
      </c>
      <c r="D9393" s="2" t="str">
        <f t="shared" si="152"/>
        <v>Error?</v>
      </c>
      <c r="E9393" s="4" t="s">
        <v>1829</v>
      </c>
    </row>
    <row r="9394" spans="1:5" ht="15">
      <c r="A9394">
        <v>9335</v>
      </c>
      <c r="B9394" s="1498">
        <f>'CARES CRRSA ARP 28-35'!D236</f>
        <v>0</v>
      </c>
      <c r="D9394" s="2" t="str">
        <f t="shared" si="152"/>
        <v>Error?</v>
      </c>
      <c r="E9394" s="4" t="s">
        <v>1829</v>
      </c>
    </row>
    <row r="9395" spans="1:5" ht="15">
      <c r="A9395">
        <v>9336</v>
      </c>
      <c r="B9395" s="1498">
        <f>'CARES CRRSA ARP 28-35'!E236</f>
        <v>0</v>
      </c>
      <c r="D9395" s="2" t="str">
        <f t="shared" si="152"/>
        <v>Error?</v>
      </c>
      <c r="E9395" s="4" t="s">
        <v>1829</v>
      </c>
    </row>
    <row r="9396" spans="1:5" ht="15">
      <c r="A9396">
        <v>9337</v>
      </c>
      <c r="B9396" s="1498">
        <f>'CARES CRRSA ARP 28-35'!F236</f>
        <v>0</v>
      </c>
      <c r="D9396" s="2" t="str">
        <f t="shared" si="152"/>
        <v>Error?</v>
      </c>
      <c r="E9396" s="4" t="s">
        <v>1829</v>
      </c>
    </row>
    <row r="9397" spans="1:5" ht="15">
      <c r="A9397">
        <v>9338</v>
      </c>
      <c r="B9397" s="1498">
        <f>'CARES CRRSA ARP 28-35'!G236</f>
        <v>0</v>
      </c>
      <c r="D9397" s="2" t="str">
        <f t="shared" si="152"/>
        <v>Error?</v>
      </c>
      <c r="E9397" s="4" t="s">
        <v>1829</v>
      </c>
    </row>
    <row r="9398" spans="1:5" ht="15">
      <c r="A9398">
        <v>9339</v>
      </c>
      <c r="B9398" s="1498">
        <f>'CARES CRRSA ARP 28-35'!H236</f>
        <v>0</v>
      </c>
      <c r="D9398" s="2" t="str">
        <f t="shared" si="152"/>
        <v>Error?</v>
      </c>
      <c r="E9398" s="4" t="s">
        <v>1829</v>
      </c>
    </row>
    <row r="9399" spans="1:5" ht="15">
      <c r="A9399">
        <v>9340</v>
      </c>
      <c r="B9399" s="1498">
        <f>'CARES CRRSA ARP 28-35'!I236</f>
        <v>0</v>
      </c>
      <c r="D9399" s="2" t="str">
        <f t="shared" si="152"/>
        <v>Error?</v>
      </c>
      <c r="E9399" s="4" t="s">
        <v>1829</v>
      </c>
    </row>
    <row r="9400" spans="1:5" ht="15">
      <c r="A9400">
        <v>9341</v>
      </c>
      <c r="B9400" s="1498">
        <f>'CARES CRRSA ARP 28-35'!J236</f>
        <v>0</v>
      </c>
      <c r="D9400" s="2" t="str">
        <f t="shared" si="152"/>
        <v>Error?</v>
      </c>
      <c r="E9400" s="4" t="s">
        <v>1829</v>
      </c>
    </row>
    <row r="9401" spans="1:5" ht="15">
      <c r="A9401">
        <v>9342</v>
      </c>
      <c r="B9401" s="1498">
        <f>'CARES CRRSA ARP 28-35'!L236</f>
        <v>0</v>
      </c>
      <c r="D9401" s="2" t="str">
        <f t="shared" si="152"/>
        <v>Error?</v>
      </c>
      <c r="E9401" s="4" t="s">
        <v>1829</v>
      </c>
    </row>
    <row r="9402" spans="1:5" ht="15">
      <c r="A9402">
        <v>9343</v>
      </c>
      <c r="B9402" s="1498">
        <f>'CARES CRRSA ARP 28-35'!D237</f>
        <v>0</v>
      </c>
      <c r="D9402" s="2" t="str">
        <f t="shared" si="152"/>
        <v>Error?</v>
      </c>
      <c r="E9402" s="4" t="s">
        <v>1829</v>
      </c>
    </row>
    <row r="9403" spans="1:5" ht="15">
      <c r="A9403">
        <v>9344</v>
      </c>
      <c r="B9403" s="1498">
        <f>'CARES CRRSA ARP 28-35'!E237</f>
        <v>0</v>
      </c>
      <c r="D9403" s="2" t="str">
        <f t="shared" si="152"/>
        <v>Error?</v>
      </c>
      <c r="E9403" s="4" t="s">
        <v>1829</v>
      </c>
    </row>
    <row r="9404" spans="1:5" ht="15">
      <c r="A9404">
        <v>9345</v>
      </c>
      <c r="B9404" s="1498">
        <f>'CARES CRRSA ARP 28-35'!F237</f>
        <v>0</v>
      </c>
      <c r="D9404" s="2" t="str">
        <f t="shared" si="152"/>
        <v>Error?</v>
      </c>
      <c r="E9404" s="4" t="s">
        <v>1829</v>
      </c>
    </row>
    <row r="9405" spans="1:5" ht="15">
      <c r="A9405">
        <v>9346</v>
      </c>
      <c r="B9405" s="1498">
        <f>'CARES CRRSA ARP 28-35'!G237</f>
        <v>0</v>
      </c>
      <c r="D9405" s="2" t="str">
        <f t="shared" ref="D9405:D9468" si="153">IF(ISBLANK(B9405),"OK",IF(A9405-B9405=0,"OK","Error?"))</f>
        <v>Error?</v>
      </c>
      <c r="E9405" s="4" t="s">
        <v>1829</v>
      </c>
    </row>
    <row r="9406" spans="1:5" ht="15">
      <c r="A9406">
        <v>9347</v>
      </c>
      <c r="B9406" s="1498">
        <f>'CARES CRRSA ARP 28-35'!H237</f>
        <v>0</v>
      </c>
      <c r="D9406" s="2" t="str">
        <f t="shared" si="153"/>
        <v>Error?</v>
      </c>
      <c r="E9406" s="4" t="s">
        <v>1829</v>
      </c>
    </row>
    <row r="9407" spans="1:5" ht="15">
      <c r="A9407">
        <v>9348</v>
      </c>
      <c r="B9407" s="1498">
        <f>'CARES CRRSA ARP 28-35'!I237</f>
        <v>0</v>
      </c>
      <c r="D9407" s="2" t="str">
        <f t="shared" si="153"/>
        <v>Error?</v>
      </c>
      <c r="E9407" s="4" t="s">
        <v>1829</v>
      </c>
    </row>
    <row r="9408" spans="1:5" ht="15">
      <c r="A9408">
        <v>9349</v>
      </c>
      <c r="B9408" s="1498">
        <f>'CARES CRRSA ARP 28-35'!J237</f>
        <v>0</v>
      </c>
      <c r="D9408" s="2" t="str">
        <f t="shared" si="153"/>
        <v>Error?</v>
      </c>
      <c r="E9408" s="4" t="s">
        <v>1829</v>
      </c>
    </row>
    <row r="9409" spans="1:5" ht="15">
      <c r="A9409">
        <v>9350</v>
      </c>
      <c r="B9409" s="1498">
        <f>'CARES CRRSA ARP 28-35'!L237</f>
        <v>0</v>
      </c>
      <c r="D9409" s="2" t="str">
        <f t="shared" si="153"/>
        <v>Error?</v>
      </c>
      <c r="E9409" s="4" t="s">
        <v>1829</v>
      </c>
    </row>
    <row r="9410" spans="1:5" ht="15">
      <c r="A9410">
        <v>9351</v>
      </c>
      <c r="B9410" s="1498">
        <f>'CARES CRRSA ARP 28-35'!D238</f>
        <v>0</v>
      </c>
      <c r="D9410" s="2" t="str">
        <f t="shared" si="153"/>
        <v>Error?</v>
      </c>
      <c r="E9410" s="4" t="s">
        <v>1829</v>
      </c>
    </row>
    <row r="9411" spans="1:5" ht="15">
      <c r="A9411">
        <v>9352</v>
      </c>
      <c r="B9411" s="1498">
        <f>'CARES CRRSA ARP 28-35'!E238</f>
        <v>0</v>
      </c>
      <c r="D9411" s="2" t="str">
        <f t="shared" si="153"/>
        <v>Error?</v>
      </c>
      <c r="E9411" s="4" t="s">
        <v>1829</v>
      </c>
    </row>
    <row r="9412" spans="1:5" ht="15">
      <c r="A9412">
        <v>9353</v>
      </c>
      <c r="B9412" s="1498">
        <f>'CARES CRRSA ARP 28-35'!F238</f>
        <v>0</v>
      </c>
      <c r="D9412" s="2" t="str">
        <f t="shared" si="153"/>
        <v>Error?</v>
      </c>
      <c r="E9412" s="4" t="s">
        <v>1829</v>
      </c>
    </row>
    <row r="9413" spans="1:5" ht="15">
      <c r="A9413">
        <v>9354</v>
      </c>
      <c r="B9413" s="1498">
        <f>'CARES CRRSA ARP 28-35'!G238</f>
        <v>0</v>
      </c>
      <c r="D9413" s="2" t="str">
        <f t="shared" si="153"/>
        <v>Error?</v>
      </c>
      <c r="E9413" s="4" t="s">
        <v>1829</v>
      </c>
    </row>
    <row r="9414" spans="1:5" ht="15">
      <c r="A9414">
        <v>9355</v>
      </c>
      <c r="B9414" s="1498">
        <f>'CARES CRRSA ARP 28-35'!H238</f>
        <v>0</v>
      </c>
      <c r="D9414" s="2" t="str">
        <f t="shared" si="153"/>
        <v>Error?</v>
      </c>
      <c r="E9414" s="4" t="s">
        <v>1829</v>
      </c>
    </row>
    <row r="9415" spans="1:5" ht="15">
      <c r="A9415">
        <v>9356</v>
      </c>
      <c r="B9415" s="1498">
        <f>'CARES CRRSA ARP 28-35'!I238</f>
        <v>0</v>
      </c>
      <c r="D9415" s="2" t="str">
        <f t="shared" si="153"/>
        <v>Error?</v>
      </c>
      <c r="E9415" s="4" t="s">
        <v>1829</v>
      </c>
    </row>
    <row r="9416" spans="1:5" ht="15">
      <c r="A9416">
        <v>9357</v>
      </c>
      <c r="B9416" s="1498">
        <f>'CARES CRRSA ARP 28-35'!J238</f>
        <v>0</v>
      </c>
      <c r="D9416" s="2" t="str">
        <f t="shared" si="153"/>
        <v>Error?</v>
      </c>
      <c r="E9416" s="4" t="s">
        <v>1829</v>
      </c>
    </row>
    <row r="9417" spans="1:5" ht="15">
      <c r="A9417">
        <v>9358</v>
      </c>
      <c r="B9417" s="1498">
        <f>'CARES CRRSA ARP 28-35'!L238</f>
        <v>0</v>
      </c>
      <c r="D9417" s="2" t="str">
        <f t="shared" si="153"/>
        <v>Error?</v>
      </c>
      <c r="E9417" s="4" t="s">
        <v>1829</v>
      </c>
    </row>
    <row r="9418" spans="1:5" ht="15">
      <c r="A9418">
        <v>9359</v>
      </c>
      <c r="B9418" s="1498">
        <f>'CARES CRRSA ARP 28-35'!F241</f>
        <v>0</v>
      </c>
      <c r="D9418" s="2" t="str">
        <f t="shared" si="153"/>
        <v>Error?</v>
      </c>
      <c r="E9418" s="4" t="s">
        <v>1829</v>
      </c>
    </row>
    <row r="9419" spans="1:5" ht="15">
      <c r="A9419">
        <v>9360</v>
      </c>
      <c r="B9419" s="1498">
        <f>'CARES CRRSA ARP 28-35'!G241</f>
        <v>0</v>
      </c>
      <c r="D9419" s="2" t="str">
        <f t="shared" si="153"/>
        <v>Error?</v>
      </c>
      <c r="E9419" s="4" t="s">
        <v>1829</v>
      </c>
    </row>
    <row r="9420" spans="1:5" ht="15">
      <c r="A9420">
        <v>9361</v>
      </c>
      <c r="B9420" s="1498">
        <f>'CARES CRRSA ARP 28-35'!H241</f>
        <v>0</v>
      </c>
      <c r="D9420" s="2" t="str">
        <f t="shared" si="153"/>
        <v>Error?</v>
      </c>
      <c r="E9420" s="4" t="s">
        <v>1829</v>
      </c>
    </row>
    <row r="9421" spans="1:5" ht="15">
      <c r="A9421">
        <v>9362</v>
      </c>
      <c r="B9421" s="1498">
        <f>'CARES CRRSA ARP 28-35'!J241</f>
        <v>0</v>
      </c>
      <c r="D9421" s="2" t="str">
        <f t="shared" si="153"/>
        <v>Error?</v>
      </c>
      <c r="E9421" s="4" t="s">
        <v>1829</v>
      </c>
    </row>
    <row r="9422" spans="1:5" ht="15">
      <c r="A9422">
        <v>9363</v>
      </c>
      <c r="B9422" s="1498">
        <f>'CARES CRRSA ARP 28-35'!L241</f>
        <v>0</v>
      </c>
      <c r="D9422" s="2" t="str">
        <f t="shared" si="153"/>
        <v>Error?</v>
      </c>
      <c r="E9422" s="4" t="s">
        <v>1829</v>
      </c>
    </row>
    <row r="9423" spans="1:5" ht="15">
      <c r="A9423">
        <v>9364</v>
      </c>
      <c r="B9423" s="1498">
        <f>'CARES CRRSA ARP 28-35'!F242</f>
        <v>0</v>
      </c>
      <c r="D9423" s="2" t="str">
        <f t="shared" si="153"/>
        <v>Error?</v>
      </c>
      <c r="E9423" s="4" t="s">
        <v>1829</v>
      </c>
    </row>
    <row r="9424" spans="1:5" ht="15">
      <c r="A9424">
        <v>9365</v>
      </c>
      <c r="B9424" s="1498">
        <f>'CARES CRRSA ARP 28-35'!G242</f>
        <v>0</v>
      </c>
      <c r="D9424" s="2" t="str">
        <f t="shared" si="153"/>
        <v>Error?</v>
      </c>
      <c r="E9424" s="4" t="s">
        <v>1829</v>
      </c>
    </row>
    <row r="9425" spans="1:5" ht="15">
      <c r="A9425">
        <v>9366</v>
      </c>
      <c r="B9425" s="1498">
        <f>'CARES CRRSA ARP 28-35'!H242</f>
        <v>0</v>
      </c>
      <c r="D9425" s="2" t="str">
        <f t="shared" si="153"/>
        <v>Error?</v>
      </c>
      <c r="E9425" s="4" t="s">
        <v>1829</v>
      </c>
    </row>
    <row r="9426" spans="1:5" ht="15">
      <c r="A9426">
        <v>9367</v>
      </c>
      <c r="B9426" s="1498">
        <f>'CARES CRRSA ARP 28-35'!J242</f>
        <v>0</v>
      </c>
      <c r="D9426" s="2" t="str">
        <f t="shared" si="153"/>
        <v>Error?</v>
      </c>
      <c r="E9426" s="4" t="s">
        <v>1829</v>
      </c>
    </row>
    <row r="9427" spans="1:5" ht="15">
      <c r="A9427">
        <v>9368</v>
      </c>
      <c r="B9427" s="1498">
        <f>'CARES CRRSA ARP 28-35'!L242</f>
        <v>0</v>
      </c>
      <c r="D9427" s="2" t="str">
        <f t="shared" si="153"/>
        <v>Error?</v>
      </c>
      <c r="E9427" s="4" t="s">
        <v>1829</v>
      </c>
    </row>
    <row r="9428" spans="1:5" ht="15">
      <c r="A9428">
        <v>9369</v>
      </c>
      <c r="B9428" s="1498">
        <f>'CARES CRRSA ARP 28-35'!F243</f>
        <v>0</v>
      </c>
      <c r="D9428" s="2" t="str">
        <f t="shared" si="153"/>
        <v>Error?</v>
      </c>
      <c r="E9428" s="4" t="s">
        <v>1829</v>
      </c>
    </row>
    <row r="9429" spans="1:5" ht="15">
      <c r="A9429">
        <v>9370</v>
      </c>
      <c r="B9429" s="1498">
        <f>'CARES CRRSA ARP 28-35'!G243</f>
        <v>0</v>
      </c>
      <c r="D9429" s="2" t="str">
        <f t="shared" si="153"/>
        <v>Error?</v>
      </c>
      <c r="E9429" s="4" t="s">
        <v>1829</v>
      </c>
    </row>
    <row r="9430" spans="1:5" ht="15">
      <c r="A9430">
        <v>9371</v>
      </c>
      <c r="B9430" s="1498">
        <f>'CARES CRRSA ARP 28-35'!H243</f>
        <v>0</v>
      </c>
      <c r="D9430" s="2" t="str">
        <f t="shared" si="153"/>
        <v>Error?</v>
      </c>
      <c r="E9430" s="4" t="s">
        <v>1829</v>
      </c>
    </row>
    <row r="9431" spans="1:5" ht="15">
      <c r="A9431">
        <v>9372</v>
      </c>
      <c r="B9431" s="1498">
        <f>'CARES CRRSA ARP 28-35'!J243</f>
        <v>0</v>
      </c>
      <c r="D9431" s="2" t="str">
        <f t="shared" si="153"/>
        <v>Error?</v>
      </c>
      <c r="E9431" s="4" t="s">
        <v>1829</v>
      </c>
    </row>
    <row r="9432" spans="1:5" ht="15">
      <c r="A9432">
        <v>9373</v>
      </c>
      <c r="B9432" s="1498">
        <f>'CARES CRRSA ARP 28-35'!L243</f>
        <v>0</v>
      </c>
      <c r="D9432" s="2" t="str">
        <f t="shared" si="153"/>
        <v>Error?</v>
      </c>
      <c r="E9432" s="4" t="s">
        <v>1829</v>
      </c>
    </row>
    <row r="9433" spans="1:5" ht="15">
      <c r="A9433">
        <v>9374</v>
      </c>
      <c r="B9433" s="1498">
        <f>'CARES CRRSA ARP 28-35'!D250</f>
        <v>0</v>
      </c>
      <c r="D9433" s="2" t="str">
        <f t="shared" si="153"/>
        <v>Error?</v>
      </c>
      <c r="E9433" s="4" t="s">
        <v>1829</v>
      </c>
    </row>
    <row r="9434" spans="1:5" ht="15">
      <c r="A9434">
        <v>9375</v>
      </c>
      <c r="B9434" s="1498">
        <f>'CARES CRRSA ARP 28-35'!E250</f>
        <v>0</v>
      </c>
      <c r="D9434" s="2" t="str">
        <f t="shared" si="153"/>
        <v>Error?</v>
      </c>
      <c r="E9434" s="4" t="s">
        <v>1829</v>
      </c>
    </row>
    <row r="9435" spans="1:5" ht="15">
      <c r="A9435">
        <v>9376</v>
      </c>
      <c r="B9435" s="1498">
        <f>'CARES CRRSA ARP 28-35'!F250</f>
        <v>0</v>
      </c>
      <c r="D9435" s="2" t="str">
        <f t="shared" si="153"/>
        <v>Error?</v>
      </c>
      <c r="E9435" s="4" t="s">
        <v>1829</v>
      </c>
    </row>
    <row r="9436" spans="1:5" ht="15">
      <c r="A9436">
        <v>9377</v>
      </c>
      <c r="B9436" s="1498">
        <f>'CARES CRRSA ARP 28-35'!G250</f>
        <v>0</v>
      </c>
      <c r="D9436" s="2" t="str">
        <f t="shared" si="153"/>
        <v>Error?</v>
      </c>
      <c r="E9436" s="4" t="s">
        <v>1829</v>
      </c>
    </row>
    <row r="9437" spans="1:5" ht="15">
      <c r="A9437">
        <v>9378</v>
      </c>
      <c r="B9437" s="1498">
        <f>'CARES CRRSA ARP 28-35'!H250</f>
        <v>0</v>
      </c>
      <c r="D9437" s="2" t="str">
        <f t="shared" si="153"/>
        <v>Error?</v>
      </c>
      <c r="E9437" s="4" t="s">
        <v>1829</v>
      </c>
    </row>
    <row r="9438" spans="1:5" ht="15">
      <c r="A9438">
        <v>9379</v>
      </c>
      <c r="B9438" s="1498">
        <f>'CARES CRRSA ARP 28-35'!I250</f>
        <v>0</v>
      </c>
      <c r="D9438" s="2" t="str">
        <f t="shared" si="153"/>
        <v>Error?</v>
      </c>
      <c r="E9438" s="4" t="s">
        <v>1829</v>
      </c>
    </row>
    <row r="9439" spans="1:5" ht="15">
      <c r="A9439">
        <v>9380</v>
      </c>
      <c r="B9439" s="1498">
        <f>'CARES CRRSA ARP 28-35'!J250</f>
        <v>0</v>
      </c>
      <c r="D9439" s="2" t="str">
        <f t="shared" si="153"/>
        <v>Error?</v>
      </c>
      <c r="E9439" s="4" t="s">
        <v>1829</v>
      </c>
    </row>
    <row r="9440" spans="1:5" ht="15">
      <c r="A9440">
        <v>9381</v>
      </c>
      <c r="B9440" s="1498">
        <f>'CARES CRRSA ARP 28-35'!L250</f>
        <v>0</v>
      </c>
      <c r="D9440" s="2" t="str">
        <f t="shared" si="153"/>
        <v>Error?</v>
      </c>
      <c r="E9440" s="4" t="s">
        <v>1829</v>
      </c>
    </row>
    <row r="9441" spans="1:5" ht="15">
      <c r="A9441">
        <v>9382</v>
      </c>
      <c r="B9441" s="1498">
        <f>'CARES CRRSA ARP 28-35'!D251</f>
        <v>0</v>
      </c>
      <c r="D9441" s="2" t="str">
        <f t="shared" si="153"/>
        <v>Error?</v>
      </c>
      <c r="E9441" s="4" t="s">
        <v>1829</v>
      </c>
    </row>
    <row r="9442" spans="1:5" ht="15">
      <c r="A9442">
        <v>9383</v>
      </c>
      <c r="B9442" s="1498">
        <f>'CARES CRRSA ARP 28-35'!E251</f>
        <v>0</v>
      </c>
      <c r="D9442" s="2" t="str">
        <f t="shared" si="153"/>
        <v>Error?</v>
      </c>
      <c r="E9442" s="4" t="s">
        <v>1829</v>
      </c>
    </row>
    <row r="9443" spans="1:5" ht="15">
      <c r="A9443">
        <v>9384</v>
      </c>
      <c r="B9443" s="1498">
        <f>'CARES CRRSA ARP 28-35'!F251</f>
        <v>0</v>
      </c>
      <c r="D9443" s="2" t="str">
        <f t="shared" si="153"/>
        <v>Error?</v>
      </c>
      <c r="E9443" s="4" t="s">
        <v>1829</v>
      </c>
    </row>
    <row r="9444" spans="1:5" ht="15">
      <c r="A9444">
        <v>9385</v>
      </c>
      <c r="B9444" s="1498">
        <f>'CARES CRRSA ARP 28-35'!G251</f>
        <v>0</v>
      </c>
      <c r="D9444" s="2" t="str">
        <f t="shared" si="153"/>
        <v>Error?</v>
      </c>
      <c r="E9444" s="4" t="s">
        <v>1829</v>
      </c>
    </row>
    <row r="9445" spans="1:5" ht="15">
      <c r="A9445">
        <v>9386</v>
      </c>
      <c r="B9445" s="1498">
        <f>'CARES CRRSA ARP 28-35'!H251</f>
        <v>0</v>
      </c>
      <c r="D9445" s="2" t="str">
        <f t="shared" si="153"/>
        <v>Error?</v>
      </c>
      <c r="E9445" s="4" t="s">
        <v>1829</v>
      </c>
    </row>
    <row r="9446" spans="1:5" ht="15">
      <c r="A9446">
        <v>9387</v>
      </c>
      <c r="B9446" s="1498">
        <f>'CARES CRRSA ARP 28-35'!I251</f>
        <v>0</v>
      </c>
      <c r="D9446" s="2" t="str">
        <f t="shared" si="153"/>
        <v>Error?</v>
      </c>
      <c r="E9446" s="4" t="s">
        <v>1829</v>
      </c>
    </row>
    <row r="9447" spans="1:5" ht="15">
      <c r="A9447">
        <v>9388</v>
      </c>
      <c r="B9447" s="1498">
        <f>'CARES CRRSA ARP 28-35'!J251</f>
        <v>0</v>
      </c>
      <c r="D9447" s="2" t="str">
        <f t="shared" si="153"/>
        <v>Error?</v>
      </c>
      <c r="E9447" s="4" t="s">
        <v>1829</v>
      </c>
    </row>
    <row r="9448" spans="1:5" ht="15">
      <c r="A9448">
        <v>9389</v>
      </c>
      <c r="B9448" s="1498">
        <f>'CARES CRRSA ARP 28-35'!L251</f>
        <v>0</v>
      </c>
      <c r="D9448" s="2" t="str">
        <f t="shared" si="153"/>
        <v>Error?</v>
      </c>
      <c r="E9448" s="4" t="s">
        <v>1829</v>
      </c>
    </row>
    <row r="9449" spans="1:5" ht="15">
      <c r="A9449">
        <v>9390</v>
      </c>
      <c r="B9449" s="1498">
        <f>'CARES CRRSA ARP 28-35'!D254</f>
        <v>0</v>
      </c>
      <c r="D9449" s="2" t="str">
        <f t="shared" si="153"/>
        <v>Error?</v>
      </c>
      <c r="E9449" s="4" t="s">
        <v>1829</v>
      </c>
    </row>
    <row r="9450" spans="1:5" ht="15">
      <c r="A9450">
        <v>9391</v>
      </c>
      <c r="B9450" s="1498">
        <f>'CARES CRRSA ARP 28-35'!E254</f>
        <v>0</v>
      </c>
      <c r="D9450" s="2" t="str">
        <f t="shared" si="153"/>
        <v>Error?</v>
      </c>
      <c r="E9450" s="4" t="s">
        <v>1829</v>
      </c>
    </row>
    <row r="9451" spans="1:5" ht="15">
      <c r="A9451">
        <v>9392</v>
      </c>
      <c r="B9451" s="1498">
        <f>'CARES CRRSA ARP 28-35'!F254</f>
        <v>0</v>
      </c>
      <c r="D9451" s="2" t="str">
        <f t="shared" si="153"/>
        <v>Error?</v>
      </c>
      <c r="E9451" s="4" t="s">
        <v>1829</v>
      </c>
    </row>
    <row r="9452" spans="1:5" ht="15">
      <c r="A9452">
        <v>9393</v>
      </c>
      <c r="B9452" s="1498">
        <f>'CARES CRRSA ARP 28-35'!G254</f>
        <v>0</v>
      </c>
      <c r="D9452" s="2" t="str">
        <f t="shared" si="153"/>
        <v>Error?</v>
      </c>
      <c r="E9452" s="4" t="s">
        <v>1829</v>
      </c>
    </row>
    <row r="9453" spans="1:5" ht="15">
      <c r="A9453">
        <v>9394</v>
      </c>
      <c r="B9453" s="1498">
        <f>'CARES CRRSA ARP 28-35'!H254</f>
        <v>0</v>
      </c>
      <c r="D9453" s="2" t="str">
        <f t="shared" si="153"/>
        <v>Error?</v>
      </c>
      <c r="E9453" s="4" t="s">
        <v>1829</v>
      </c>
    </row>
    <row r="9454" spans="1:5" ht="15">
      <c r="A9454">
        <v>9395</v>
      </c>
      <c r="B9454" s="1498">
        <f>'CARES CRRSA ARP 28-35'!I254</f>
        <v>0</v>
      </c>
      <c r="D9454" s="2" t="str">
        <f t="shared" si="153"/>
        <v>Error?</v>
      </c>
      <c r="E9454" s="4" t="s">
        <v>1829</v>
      </c>
    </row>
    <row r="9455" spans="1:5" ht="15">
      <c r="A9455">
        <v>9396</v>
      </c>
      <c r="B9455" s="1498">
        <f>'CARES CRRSA ARP 28-35'!J254</f>
        <v>0</v>
      </c>
      <c r="D9455" s="2" t="str">
        <f t="shared" si="153"/>
        <v>Error?</v>
      </c>
      <c r="E9455" s="4" t="s">
        <v>1829</v>
      </c>
    </row>
    <row r="9456" spans="1:5" ht="15">
      <c r="A9456">
        <v>9397</v>
      </c>
      <c r="B9456" s="1498">
        <f>'CARES CRRSA ARP 28-35'!L254</f>
        <v>0</v>
      </c>
      <c r="D9456" s="2" t="str">
        <f t="shared" si="153"/>
        <v>Error?</v>
      </c>
      <c r="E9456" s="4" t="s">
        <v>1829</v>
      </c>
    </row>
    <row r="9457" spans="1:5" ht="15">
      <c r="A9457">
        <v>9398</v>
      </c>
      <c r="B9457" s="1498">
        <f>'CARES CRRSA ARP 28-35'!D255</f>
        <v>0</v>
      </c>
      <c r="D9457" s="2" t="str">
        <f t="shared" si="153"/>
        <v>Error?</v>
      </c>
      <c r="E9457" s="4" t="s">
        <v>1829</v>
      </c>
    </row>
    <row r="9458" spans="1:5" ht="15">
      <c r="A9458">
        <v>9399</v>
      </c>
      <c r="B9458" s="1498">
        <f>'CARES CRRSA ARP 28-35'!E255</f>
        <v>0</v>
      </c>
      <c r="D9458" s="2" t="str">
        <f t="shared" si="153"/>
        <v>Error?</v>
      </c>
      <c r="E9458" s="4" t="s">
        <v>1829</v>
      </c>
    </row>
    <row r="9459" spans="1:5" ht="15">
      <c r="A9459">
        <v>9400</v>
      </c>
      <c r="B9459" s="1498">
        <f>'CARES CRRSA ARP 28-35'!F255</f>
        <v>0</v>
      </c>
      <c r="D9459" s="2" t="str">
        <f t="shared" si="153"/>
        <v>Error?</v>
      </c>
      <c r="E9459" s="4" t="s">
        <v>1829</v>
      </c>
    </row>
    <row r="9460" spans="1:5" ht="15">
      <c r="A9460">
        <v>9401</v>
      </c>
      <c r="B9460" s="1498">
        <f>'CARES CRRSA ARP 28-35'!G255</f>
        <v>0</v>
      </c>
      <c r="D9460" s="2" t="str">
        <f t="shared" si="153"/>
        <v>Error?</v>
      </c>
      <c r="E9460" s="4" t="s">
        <v>1829</v>
      </c>
    </row>
    <row r="9461" spans="1:5" ht="15">
      <c r="A9461">
        <v>9402</v>
      </c>
      <c r="B9461" s="1498">
        <f>'CARES CRRSA ARP 28-35'!H255</f>
        <v>0</v>
      </c>
      <c r="D9461" s="2" t="str">
        <f t="shared" si="153"/>
        <v>Error?</v>
      </c>
      <c r="E9461" s="4" t="s">
        <v>1829</v>
      </c>
    </row>
    <row r="9462" spans="1:5" ht="15">
      <c r="A9462">
        <v>9403</v>
      </c>
      <c r="B9462" s="1498">
        <f>'CARES CRRSA ARP 28-35'!I255</f>
        <v>0</v>
      </c>
      <c r="D9462" s="2" t="str">
        <f t="shared" si="153"/>
        <v>Error?</v>
      </c>
      <c r="E9462" s="4" t="s">
        <v>1829</v>
      </c>
    </row>
    <row r="9463" spans="1:5" ht="15">
      <c r="A9463">
        <v>9404</v>
      </c>
      <c r="B9463" s="1498">
        <f>'CARES CRRSA ARP 28-35'!J255</f>
        <v>0</v>
      </c>
      <c r="D9463" s="2" t="str">
        <f t="shared" si="153"/>
        <v>Error?</v>
      </c>
      <c r="E9463" s="4" t="s">
        <v>1829</v>
      </c>
    </row>
    <row r="9464" spans="1:5" ht="15">
      <c r="A9464">
        <v>9405</v>
      </c>
      <c r="B9464" s="1498">
        <f>'CARES CRRSA ARP 28-35'!L255</f>
        <v>0</v>
      </c>
      <c r="D9464" s="2" t="str">
        <f t="shared" si="153"/>
        <v>Error?</v>
      </c>
      <c r="E9464" s="4" t="s">
        <v>1829</v>
      </c>
    </row>
    <row r="9465" spans="1:5" ht="15">
      <c r="A9465">
        <v>9406</v>
      </c>
      <c r="B9465" s="1498">
        <f>'CARES CRRSA ARP 28-35'!D256</f>
        <v>0</v>
      </c>
      <c r="D9465" s="2" t="str">
        <f t="shared" si="153"/>
        <v>Error?</v>
      </c>
      <c r="E9465" s="4" t="s">
        <v>1829</v>
      </c>
    </row>
    <row r="9466" spans="1:5" ht="15">
      <c r="A9466">
        <v>9407</v>
      </c>
      <c r="B9466" s="1498">
        <f>'CARES CRRSA ARP 28-35'!E256</f>
        <v>0</v>
      </c>
      <c r="D9466" s="2" t="str">
        <f t="shared" si="153"/>
        <v>Error?</v>
      </c>
      <c r="E9466" s="4" t="s">
        <v>1829</v>
      </c>
    </row>
    <row r="9467" spans="1:5" ht="15">
      <c r="A9467">
        <v>9408</v>
      </c>
      <c r="B9467" s="1498">
        <f>'CARES CRRSA ARP 28-35'!F256</f>
        <v>0</v>
      </c>
      <c r="D9467" s="2" t="str">
        <f t="shared" si="153"/>
        <v>Error?</v>
      </c>
      <c r="E9467" s="4" t="s">
        <v>1829</v>
      </c>
    </row>
    <row r="9468" spans="1:5" ht="15">
      <c r="A9468">
        <v>9409</v>
      </c>
      <c r="B9468" s="1498">
        <f>'CARES CRRSA ARP 28-35'!G256</f>
        <v>0</v>
      </c>
      <c r="D9468" s="2" t="str">
        <f t="shared" si="153"/>
        <v>Error?</v>
      </c>
      <c r="E9468" s="4" t="s">
        <v>1829</v>
      </c>
    </row>
    <row r="9469" spans="1:5" ht="15">
      <c r="A9469">
        <v>9410</v>
      </c>
      <c r="B9469" s="1498">
        <f>'CARES CRRSA ARP 28-35'!H256</f>
        <v>0</v>
      </c>
      <c r="D9469" s="2" t="str">
        <f t="shared" ref="D9469:D9532" si="154">IF(ISBLANK(B9469),"OK",IF(A9469-B9469=0,"OK","Error?"))</f>
        <v>Error?</v>
      </c>
      <c r="E9469" s="4" t="s">
        <v>1829</v>
      </c>
    </row>
    <row r="9470" spans="1:5" ht="15">
      <c r="A9470">
        <v>9411</v>
      </c>
      <c r="B9470" s="1498">
        <f>'CARES CRRSA ARP 28-35'!I256</f>
        <v>0</v>
      </c>
      <c r="D9470" s="2" t="str">
        <f t="shared" si="154"/>
        <v>Error?</v>
      </c>
      <c r="E9470" s="4" t="s">
        <v>1829</v>
      </c>
    </row>
    <row r="9471" spans="1:5" ht="15">
      <c r="A9471">
        <v>9412</v>
      </c>
      <c r="B9471" s="1498">
        <f>'CARES CRRSA ARP 28-35'!J256</f>
        <v>0</v>
      </c>
      <c r="D9471" s="2" t="str">
        <f t="shared" si="154"/>
        <v>Error?</v>
      </c>
      <c r="E9471" s="4" t="s">
        <v>1829</v>
      </c>
    </row>
    <row r="9472" spans="1:5" ht="15">
      <c r="A9472">
        <v>9413</v>
      </c>
      <c r="B9472" s="1498">
        <f>'CARES CRRSA ARP 28-35'!L256</f>
        <v>0</v>
      </c>
      <c r="D9472" s="2" t="str">
        <f t="shared" si="154"/>
        <v>Error?</v>
      </c>
      <c r="E9472" s="4" t="s">
        <v>1829</v>
      </c>
    </row>
    <row r="9473" spans="1:5" ht="15">
      <c r="A9473">
        <v>9414</v>
      </c>
      <c r="B9473" s="1498">
        <f>'CARES CRRSA ARP 28-35'!F259</f>
        <v>0</v>
      </c>
      <c r="D9473" s="2" t="str">
        <f t="shared" si="154"/>
        <v>Error?</v>
      </c>
      <c r="E9473" s="4" t="s">
        <v>1829</v>
      </c>
    </row>
    <row r="9474" spans="1:5" ht="15">
      <c r="A9474">
        <v>9415</v>
      </c>
      <c r="B9474" s="1498">
        <f>'CARES CRRSA ARP 28-35'!G259</f>
        <v>0</v>
      </c>
      <c r="D9474" s="2" t="str">
        <f t="shared" si="154"/>
        <v>Error?</v>
      </c>
      <c r="E9474" s="4" t="s">
        <v>1829</v>
      </c>
    </row>
    <row r="9475" spans="1:5" ht="15">
      <c r="A9475">
        <v>9416</v>
      </c>
      <c r="B9475" s="1498">
        <f>'CARES CRRSA ARP 28-35'!H259</f>
        <v>0</v>
      </c>
      <c r="D9475" s="2" t="str">
        <f t="shared" si="154"/>
        <v>Error?</v>
      </c>
      <c r="E9475" s="4" t="s">
        <v>1829</v>
      </c>
    </row>
    <row r="9476" spans="1:5" ht="15">
      <c r="A9476">
        <v>9417</v>
      </c>
      <c r="B9476" s="1498">
        <f>'CARES CRRSA ARP 28-35'!J259</f>
        <v>0</v>
      </c>
      <c r="D9476" s="2" t="str">
        <f t="shared" si="154"/>
        <v>Error?</v>
      </c>
      <c r="E9476" s="4" t="s">
        <v>1829</v>
      </c>
    </row>
    <row r="9477" spans="1:5" ht="15">
      <c r="A9477">
        <v>9418</v>
      </c>
      <c r="B9477" s="1498">
        <f>'CARES CRRSA ARP 28-35'!L259</f>
        <v>0</v>
      </c>
      <c r="D9477" s="2" t="str">
        <f t="shared" si="154"/>
        <v>Error?</v>
      </c>
      <c r="E9477" s="4" t="s">
        <v>1829</v>
      </c>
    </row>
    <row r="9478" spans="1:5" ht="15">
      <c r="A9478">
        <v>9419</v>
      </c>
      <c r="B9478" s="1498">
        <f>'CARES CRRSA ARP 28-35'!F260</f>
        <v>0</v>
      </c>
      <c r="D9478" s="2" t="str">
        <f t="shared" si="154"/>
        <v>Error?</v>
      </c>
      <c r="E9478" s="4" t="s">
        <v>1829</v>
      </c>
    </row>
    <row r="9479" spans="1:5" ht="15">
      <c r="A9479">
        <v>9420</v>
      </c>
      <c r="B9479" s="1498">
        <f>'CARES CRRSA ARP 28-35'!G260</f>
        <v>0</v>
      </c>
      <c r="D9479" s="2" t="str">
        <f t="shared" si="154"/>
        <v>Error?</v>
      </c>
      <c r="E9479" s="4" t="s">
        <v>1829</v>
      </c>
    </row>
    <row r="9480" spans="1:5" ht="15">
      <c r="A9480">
        <v>9421</v>
      </c>
      <c r="B9480" s="1498">
        <f>'CARES CRRSA ARP 28-35'!H260</f>
        <v>0</v>
      </c>
      <c r="D9480" s="2" t="str">
        <f t="shared" si="154"/>
        <v>Error?</v>
      </c>
      <c r="E9480" s="4" t="s">
        <v>1829</v>
      </c>
    </row>
    <row r="9481" spans="1:5" ht="15">
      <c r="A9481">
        <v>9422</v>
      </c>
      <c r="B9481" s="1498">
        <f>'CARES CRRSA ARP 28-35'!J260</f>
        <v>0</v>
      </c>
      <c r="D9481" s="2" t="str">
        <f t="shared" si="154"/>
        <v>Error?</v>
      </c>
      <c r="E9481" s="4" t="s">
        <v>1829</v>
      </c>
    </row>
    <row r="9482" spans="1:5" ht="15">
      <c r="A9482">
        <v>9423</v>
      </c>
      <c r="B9482" s="1498">
        <f>'CARES CRRSA ARP 28-35'!L260</f>
        <v>0</v>
      </c>
      <c r="D9482" s="2" t="str">
        <f t="shared" si="154"/>
        <v>Error?</v>
      </c>
      <c r="E9482" s="4" t="s">
        <v>1829</v>
      </c>
    </row>
    <row r="9483" spans="1:5" ht="15">
      <c r="A9483">
        <v>9424</v>
      </c>
      <c r="B9483" s="1498">
        <f>'CARES CRRSA ARP 28-35'!F261</f>
        <v>0</v>
      </c>
      <c r="D9483" s="2" t="str">
        <f t="shared" si="154"/>
        <v>Error?</v>
      </c>
      <c r="E9483" s="4" t="s">
        <v>1829</v>
      </c>
    </row>
    <row r="9484" spans="1:5" ht="15">
      <c r="A9484">
        <v>9425</v>
      </c>
      <c r="B9484" s="1498">
        <f>'CARES CRRSA ARP 28-35'!G261</f>
        <v>0</v>
      </c>
      <c r="D9484" s="2" t="str">
        <f t="shared" si="154"/>
        <v>Error?</v>
      </c>
      <c r="E9484" s="4" t="s">
        <v>1829</v>
      </c>
    </row>
    <row r="9485" spans="1:5" ht="15">
      <c r="A9485">
        <v>9426</v>
      </c>
      <c r="B9485" s="1498">
        <f>'CARES CRRSA ARP 28-35'!H261</f>
        <v>0</v>
      </c>
      <c r="D9485" s="2" t="str">
        <f t="shared" si="154"/>
        <v>Error?</v>
      </c>
      <c r="E9485" s="4" t="s">
        <v>1829</v>
      </c>
    </row>
    <row r="9486" spans="1:5" ht="15">
      <c r="A9486">
        <v>9427</v>
      </c>
      <c r="B9486" s="1498">
        <f>'CARES CRRSA ARP 28-35'!J261</f>
        <v>0</v>
      </c>
      <c r="D9486" s="2" t="str">
        <f t="shared" si="154"/>
        <v>Error?</v>
      </c>
      <c r="E9486" s="4" t="s">
        <v>1829</v>
      </c>
    </row>
    <row r="9487" spans="1:5" ht="15">
      <c r="A9487">
        <v>9428</v>
      </c>
      <c r="B9487" s="1498">
        <f>'CARES CRRSA ARP 28-35'!L261</f>
        <v>0</v>
      </c>
      <c r="D9487" s="2" t="str">
        <f t="shared" si="154"/>
        <v>Error?</v>
      </c>
      <c r="E9487" s="4" t="s">
        <v>1829</v>
      </c>
    </row>
    <row r="9488" spans="1:5" ht="15">
      <c r="A9488">
        <v>9429</v>
      </c>
      <c r="B9488" s="1498">
        <f>'CARES CRRSA ARP 28-35'!D268</f>
        <v>0</v>
      </c>
      <c r="D9488" s="2" t="str">
        <f t="shared" si="154"/>
        <v>Error?</v>
      </c>
      <c r="E9488" s="4" t="s">
        <v>1829</v>
      </c>
    </row>
    <row r="9489" spans="1:5" ht="15">
      <c r="A9489">
        <v>9430</v>
      </c>
      <c r="B9489" s="1498">
        <f>'CARES CRRSA ARP 28-35'!E268</f>
        <v>0</v>
      </c>
      <c r="D9489" s="2" t="str">
        <f t="shared" si="154"/>
        <v>Error?</v>
      </c>
      <c r="E9489" s="4" t="s">
        <v>1829</v>
      </c>
    </row>
    <row r="9490" spans="1:5" ht="15">
      <c r="A9490">
        <v>9431</v>
      </c>
      <c r="B9490" s="1498">
        <f>'CARES CRRSA ARP 28-35'!F268</f>
        <v>0</v>
      </c>
      <c r="D9490" s="2" t="str">
        <f t="shared" si="154"/>
        <v>Error?</v>
      </c>
      <c r="E9490" s="4" t="s">
        <v>1829</v>
      </c>
    </row>
    <row r="9491" spans="1:5" ht="15">
      <c r="A9491">
        <v>9432</v>
      </c>
      <c r="B9491" s="1498">
        <f>'CARES CRRSA ARP 28-35'!G268</f>
        <v>0</v>
      </c>
      <c r="D9491" s="2" t="str">
        <f t="shared" si="154"/>
        <v>Error?</v>
      </c>
      <c r="E9491" s="4" t="s">
        <v>1829</v>
      </c>
    </row>
    <row r="9492" spans="1:5" ht="15">
      <c r="A9492">
        <v>9433</v>
      </c>
      <c r="B9492" s="1498">
        <f>'CARES CRRSA ARP 28-35'!H268</f>
        <v>0</v>
      </c>
      <c r="D9492" s="2" t="str">
        <f t="shared" si="154"/>
        <v>Error?</v>
      </c>
      <c r="E9492" s="4" t="s">
        <v>1829</v>
      </c>
    </row>
    <row r="9493" spans="1:5" ht="15">
      <c r="A9493">
        <v>9434</v>
      </c>
      <c r="B9493" s="1498">
        <f>'CARES CRRSA ARP 28-35'!I268</f>
        <v>0</v>
      </c>
      <c r="D9493" s="2" t="str">
        <f t="shared" si="154"/>
        <v>Error?</v>
      </c>
      <c r="E9493" s="4" t="s">
        <v>1829</v>
      </c>
    </row>
    <row r="9494" spans="1:5" ht="15">
      <c r="A9494">
        <v>9435</v>
      </c>
      <c r="B9494" s="1498">
        <f>'CARES CRRSA ARP 28-35'!J268</f>
        <v>0</v>
      </c>
      <c r="D9494" s="2" t="str">
        <f t="shared" si="154"/>
        <v>Error?</v>
      </c>
      <c r="E9494" s="4" t="s">
        <v>1829</v>
      </c>
    </row>
    <row r="9495" spans="1:5" ht="15">
      <c r="A9495">
        <v>9436</v>
      </c>
      <c r="B9495" s="1498">
        <f>'CARES CRRSA ARP 28-35'!L268</f>
        <v>0</v>
      </c>
      <c r="D9495" s="2" t="str">
        <f t="shared" si="154"/>
        <v>Error?</v>
      </c>
      <c r="E9495" s="4" t="s">
        <v>1829</v>
      </c>
    </row>
    <row r="9496" spans="1:5" ht="15">
      <c r="A9496">
        <v>9437</v>
      </c>
      <c r="B9496" s="1498">
        <f>'CARES CRRSA ARP 28-35'!D269</f>
        <v>0</v>
      </c>
      <c r="D9496" s="2" t="str">
        <f t="shared" si="154"/>
        <v>Error?</v>
      </c>
      <c r="E9496" s="4" t="s">
        <v>1829</v>
      </c>
    </row>
    <row r="9497" spans="1:5" ht="15">
      <c r="A9497">
        <v>9438</v>
      </c>
      <c r="B9497" s="1498">
        <f>'CARES CRRSA ARP 28-35'!E269</f>
        <v>0</v>
      </c>
      <c r="D9497" s="2" t="str">
        <f t="shared" si="154"/>
        <v>Error?</v>
      </c>
      <c r="E9497" s="4" t="s">
        <v>1829</v>
      </c>
    </row>
    <row r="9498" spans="1:5" ht="15">
      <c r="A9498">
        <v>9439</v>
      </c>
      <c r="B9498" s="1498">
        <f>'CARES CRRSA ARP 28-35'!F269</f>
        <v>0</v>
      </c>
      <c r="D9498" s="2" t="str">
        <f t="shared" si="154"/>
        <v>Error?</v>
      </c>
      <c r="E9498" s="4" t="s">
        <v>1829</v>
      </c>
    </row>
    <row r="9499" spans="1:5" ht="15">
      <c r="A9499">
        <v>9440</v>
      </c>
      <c r="B9499" s="1498">
        <f>'CARES CRRSA ARP 28-35'!G269</f>
        <v>0</v>
      </c>
      <c r="D9499" s="2" t="str">
        <f t="shared" si="154"/>
        <v>Error?</v>
      </c>
      <c r="E9499" s="4" t="s">
        <v>1829</v>
      </c>
    </row>
    <row r="9500" spans="1:5" ht="15">
      <c r="A9500">
        <v>9441</v>
      </c>
      <c r="B9500" s="1498">
        <f>'CARES CRRSA ARP 28-35'!H269</f>
        <v>0</v>
      </c>
      <c r="D9500" s="2" t="str">
        <f t="shared" si="154"/>
        <v>Error?</v>
      </c>
      <c r="E9500" s="4" t="s">
        <v>1829</v>
      </c>
    </row>
    <row r="9501" spans="1:5" ht="15">
      <c r="A9501">
        <v>9442</v>
      </c>
      <c r="B9501" s="1498">
        <f>'CARES CRRSA ARP 28-35'!I269</f>
        <v>0</v>
      </c>
      <c r="D9501" s="2" t="str">
        <f t="shared" si="154"/>
        <v>Error?</v>
      </c>
      <c r="E9501" s="4" t="s">
        <v>1829</v>
      </c>
    </row>
    <row r="9502" spans="1:5" ht="15">
      <c r="A9502">
        <v>9443</v>
      </c>
      <c r="B9502" s="1498">
        <f>'CARES CRRSA ARP 28-35'!J269</f>
        <v>0</v>
      </c>
      <c r="D9502" s="2" t="str">
        <f t="shared" si="154"/>
        <v>Error?</v>
      </c>
      <c r="E9502" s="4" t="s">
        <v>1829</v>
      </c>
    </row>
    <row r="9503" spans="1:5" ht="15">
      <c r="A9503">
        <v>9444</v>
      </c>
      <c r="B9503" s="1498">
        <f>'CARES CRRSA ARP 28-35'!L269</f>
        <v>0</v>
      </c>
      <c r="D9503" s="2" t="str">
        <f t="shared" si="154"/>
        <v>Error?</v>
      </c>
      <c r="E9503" s="4" t="s">
        <v>1829</v>
      </c>
    </row>
    <row r="9504" spans="1:5" ht="15">
      <c r="A9504">
        <v>9445</v>
      </c>
      <c r="B9504" s="1498">
        <f>'CARES CRRSA ARP 28-35'!D272</f>
        <v>0</v>
      </c>
      <c r="D9504" s="2" t="str">
        <f t="shared" si="154"/>
        <v>Error?</v>
      </c>
      <c r="E9504" s="4" t="s">
        <v>1829</v>
      </c>
    </row>
    <row r="9505" spans="1:5" ht="15">
      <c r="A9505">
        <v>9446</v>
      </c>
      <c r="B9505" s="1498">
        <f>'CARES CRRSA ARP 28-35'!E272</f>
        <v>0</v>
      </c>
      <c r="D9505" s="2" t="str">
        <f t="shared" si="154"/>
        <v>Error?</v>
      </c>
      <c r="E9505" s="4" t="s">
        <v>1829</v>
      </c>
    </row>
    <row r="9506" spans="1:5" ht="15">
      <c r="A9506">
        <v>9447</v>
      </c>
      <c r="B9506" s="1498">
        <f>'CARES CRRSA ARP 28-35'!F272</f>
        <v>0</v>
      </c>
      <c r="D9506" s="2" t="str">
        <f t="shared" si="154"/>
        <v>Error?</v>
      </c>
      <c r="E9506" s="4" t="s">
        <v>1829</v>
      </c>
    </row>
    <row r="9507" spans="1:5" ht="15">
      <c r="A9507">
        <v>9448</v>
      </c>
      <c r="B9507" s="1498">
        <f>'CARES CRRSA ARP 28-35'!G272</f>
        <v>0</v>
      </c>
      <c r="D9507" s="2" t="str">
        <f t="shared" si="154"/>
        <v>Error?</v>
      </c>
      <c r="E9507" s="4" t="s">
        <v>1829</v>
      </c>
    </row>
    <row r="9508" spans="1:5" ht="15">
      <c r="A9508">
        <v>9449</v>
      </c>
      <c r="B9508" s="1498">
        <f>'CARES CRRSA ARP 28-35'!H272</f>
        <v>0</v>
      </c>
      <c r="D9508" s="2" t="str">
        <f t="shared" si="154"/>
        <v>Error?</v>
      </c>
      <c r="E9508" s="4" t="s">
        <v>1829</v>
      </c>
    </row>
    <row r="9509" spans="1:5" ht="15">
      <c r="A9509">
        <v>9450</v>
      </c>
      <c r="B9509" s="1498">
        <f>'CARES CRRSA ARP 28-35'!I272</f>
        <v>0</v>
      </c>
      <c r="D9509" s="2" t="str">
        <f t="shared" si="154"/>
        <v>Error?</v>
      </c>
      <c r="E9509" s="4" t="s">
        <v>1829</v>
      </c>
    </row>
    <row r="9510" spans="1:5" ht="15">
      <c r="A9510">
        <v>9451</v>
      </c>
      <c r="B9510" s="1498">
        <f>'CARES CRRSA ARP 28-35'!J272</f>
        <v>0</v>
      </c>
      <c r="D9510" s="2" t="str">
        <f t="shared" si="154"/>
        <v>Error?</v>
      </c>
      <c r="E9510" s="4" t="s">
        <v>1829</v>
      </c>
    </row>
    <row r="9511" spans="1:5" ht="15">
      <c r="A9511">
        <v>9452</v>
      </c>
      <c r="B9511" s="1498">
        <f>'CARES CRRSA ARP 28-35'!L272</f>
        <v>0</v>
      </c>
      <c r="D9511" s="2" t="str">
        <f t="shared" si="154"/>
        <v>Error?</v>
      </c>
      <c r="E9511" s="4" t="s">
        <v>1829</v>
      </c>
    </row>
    <row r="9512" spans="1:5" ht="15">
      <c r="A9512">
        <v>9453</v>
      </c>
      <c r="B9512" s="1498">
        <f>'CARES CRRSA ARP 28-35'!D273</f>
        <v>0</v>
      </c>
      <c r="D9512" s="2" t="str">
        <f t="shared" si="154"/>
        <v>Error?</v>
      </c>
      <c r="E9512" s="4" t="s">
        <v>1829</v>
      </c>
    </row>
    <row r="9513" spans="1:5" ht="15">
      <c r="A9513">
        <v>9454</v>
      </c>
      <c r="B9513" s="1498">
        <f>'CARES CRRSA ARP 28-35'!E273</f>
        <v>0</v>
      </c>
      <c r="D9513" s="2" t="str">
        <f t="shared" si="154"/>
        <v>Error?</v>
      </c>
      <c r="E9513" s="4" t="s">
        <v>1829</v>
      </c>
    </row>
    <row r="9514" spans="1:5" ht="15">
      <c r="A9514">
        <v>9455</v>
      </c>
      <c r="B9514" s="1498">
        <f>'CARES CRRSA ARP 28-35'!F273</f>
        <v>0</v>
      </c>
      <c r="D9514" s="2" t="str">
        <f t="shared" si="154"/>
        <v>Error?</v>
      </c>
      <c r="E9514" s="4" t="s">
        <v>1829</v>
      </c>
    </row>
    <row r="9515" spans="1:5" ht="15">
      <c r="A9515">
        <v>9456</v>
      </c>
      <c r="B9515" s="1498">
        <f>'CARES CRRSA ARP 28-35'!G273</f>
        <v>0</v>
      </c>
      <c r="D9515" s="2" t="str">
        <f t="shared" si="154"/>
        <v>Error?</v>
      </c>
      <c r="E9515" s="4" t="s">
        <v>1829</v>
      </c>
    </row>
    <row r="9516" spans="1:5" ht="15">
      <c r="A9516">
        <v>9457</v>
      </c>
      <c r="B9516" s="1498">
        <f>'CARES CRRSA ARP 28-35'!H273</f>
        <v>0</v>
      </c>
      <c r="D9516" s="2" t="str">
        <f t="shared" si="154"/>
        <v>Error?</v>
      </c>
      <c r="E9516" s="4" t="s">
        <v>1829</v>
      </c>
    </row>
    <row r="9517" spans="1:5" ht="15">
      <c r="A9517">
        <v>9458</v>
      </c>
      <c r="B9517" s="1498">
        <f>'CARES CRRSA ARP 28-35'!I273</f>
        <v>0</v>
      </c>
      <c r="D9517" s="2" t="str">
        <f t="shared" si="154"/>
        <v>Error?</v>
      </c>
      <c r="E9517" s="4" t="s">
        <v>1829</v>
      </c>
    </row>
    <row r="9518" spans="1:5" ht="15">
      <c r="A9518">
        <v>9459</v>
      </c>
      <c r="B9518" s="1498">
        <f>'CARES CRRSA ARP 28-35'!J273</f>
        <v>0</v>
      </c>
      <c r="D9518" s="2" t="str">
        <f t="shared" si="154"/>
        <v>Error?</v>
      </c>
      <c r="E9518" s="4" t="s">
        <v>1829</v>
      </c>
    </row>
    <row r="9519" spans="1:5" ht="15">
      <c r="A9519">
        <v>9460</v>
      </c>
      <c r="B9519" s="1498">
        <f>'CARES CRRSA ARP 28-35'!L273</f>
        <v>0</v>
      </c>
      <c r="D9519" s="2" t="str">
        <f t="shared" si="154"/>
        <v>Error?</v>
      </c>
      <c r="E9519" s="4" t="s">
        <v>1829</v>
      </c>
    </row>
    <row r="9520" spans="1:5" ht="15">
      <c r="A9520">
        <v>9461</v>
      </c>
      <c r="B9520" s="1498">
        <f>'CARES CRRSA ARP 28-35'!D274</f>
        <v>0</v>
      </c>
      <c r="D9520" s="2" t="str">
        <f t="shared" si="154"/>
        <v>Error?</v>
      </c>
      <c r="E9520" s="4" t="s">
        <v>1829</v>
      </c>
    </row>
    <row r="9521" spans="1:5" ht="15">
      <c r="A9521">
        <v>9462</v>
      </c>
      <c r="B9521" s="1498">
        <f>'CARES CRRSA ARP 28-35'!E274</f>
        <v>0</v>
      </c>
      <c r="D9521" s="2" t="str">
        <f t="shared" si="154"/>
        <v>Error?</v>
      </c>
      <c r="E9521" s="4" t="s">
        <v>1829</v>
      </c>
    </row>
    <row r="9522" spans="1:5" ht="15">
      <c r="A9522">
        <v>9463</v>
      </c>
      <c r="B9522" s="1498">
        <f>'CARES CRRSA ARP 28-35'!F274</f>
        <v>0</v>
      </c>
      <c r="D9522" s="2" t="str">
        <f t="shared" si="154"/>
        <v>Error?</v>
      </c>
      <c r="E9522" s="4" t="s">
        <v>1829</v>
      </c>
    </row>
    <row r="9523" spans="1:5" ht="15">
      <c r="A9523">
        <v>9464</v>
      </c>
      <c r="B9523" s="1498">
        <f>'CARES CRRSA ARP 28-35'!G274</f>
        <v>0</v>
      </c>
      <c r="D9523" s="2" t="str">
        <f t="shared" si="154"/>
        <v>Error?</v>
      </c>
      <c r="E9523" s="4" t="s">
        <v>1829</v>
      </c>
    </row>
    <row r="9524" spans="1:5" ht="15">
      <c r="A9524">
        <v>9465</v>
      </c>
      <c r="B9524" s="1498">
        <f>'CARES CRRSA ARP 28-35'!H274</f>
        <v>0</v>
      </c>
      <c r="D9524" s="2" t="str">
        <f t="shared" si="154"/>
        <v>Error?</v>
      </c>
      <c r="E9524" s="4" t="s">
        <v>1829</v>
      </c>
    </row>
    <row r="9525" spans="1:5" ht="15">
      <c r="A9525">
        <v>9466</v>
      </c>
      <c r="B9525" s="1498">
        <f>'CARES CRRSA ARP 28-35'!I274</f>
        <v>0</v>
      </c>
      <c r="D9525" s="2" t="str">
        <f t="shared" si="154"/>
        <v>Error?</v>
      </c>
      <c r="E9525" s="4" t="s">
        <v>1829</v>
      </c>
    </row>
    <row r="9526" spans="1:5" ht="15">
      <c r="A9526">
        <v>9467</v>
      </c>
      <c r="B9526" s="1498">
        <f>'CARES CRRSA ARP 28-35'!J274</f>
        <v>0</v>
      </c>
      <c r="D9526" s="2" t="str">
        <f t="shared" si="154"/>
        <v>Error?</v>
      </c>
      <c r="E9526" s="4" t="s">
        <v>1829</v>
      </c>
    </row>
    <row r="9527" spans="1:5" ht="15">
      <c r="A9527">
        <v>9468</v>
      </c>
      <c r="B9527" s="1498">
        <f>'CARES CRRSA ARP 28-35'!L274</f>
        <v>0</v>
      </c>
      <c r="D9527" s="2" t="str">
        <f t="shared" si="154"/>
        <v>Error?</v>
      </c>
      <c r="E9527" s="4" t="s">
        <v>1829</v>
      </c>
    </row>
    <row r="9528" spans="1:5" ht="15">
      <c r="A9528">
        <v>9469</v>
      </c>
      <c r="B9528" s="1498">
        <f>'CARES CRRSA ARP 28-35'!F277</f>
        <v>0</v>
      </c>
      <c r="D9528" s="2" t="str">
        <f t="shared" si="154"/>
        <v>Error?</v>
      </c>
      <c r="E9528" s="4" t="s">
        <v>1829</v>
      </c>
    </row>
    <row r="9529" spans="1:5" ht="15">
      <c r="A9529">
        <v>9470</v>
      </c>
      <c r="B9529" s="1498">
        <f>'CARES CRRSA ARP 28-35'!G277</f>
        <v>0</v>
      </c>
      <c r="D9529" s="2" t="str">
        <f t="shared" si="154"/>
        <v>Error?</v>
      </c>
      <c r="E9529" s="4" t="s">
        <v>1829</v>
      </c>
    </row>
    <row r="9530" spans="1:5" ht="15">
      <c r="A9530">
        <v>9471</v>
      </c>
      <c r="B9530" s="1498">
        <f>'CARES CRRSA ARP 28-35'!H277</f>
        <v>0</v>
      </c>
      <c r="D9530" s="2" t="str">
        <f t="shared" si="154"/>
        <v>Error?</v>
      </c>
      <c r="E9530" s="4" t="s">
        <v>1829</v>
      </c>
    </row>
    <row r="9531" spans="1:5" ht="15">
      <c r="A9531">
        <v>9472</v>
      </c>
      <c r="B9531" s="1498">
        <f>'CARES CRRSA ARP 28-35'!J277</f>
        <v>0</v>
      </c>
      <c r="D9531" s="2" t="str">
        <f t="shared" si="154"/>
        <v>Error?</v>
      </c>
      <c r="E9531" s="4" t="s">
        <v>1829</v>
      </c>
    </row>
    <row r="9532" spans="1:5" ht="15">
      <c r="A9532">
        <v>9473</v>
      </c>
      <c r="B9532" s="1498">
        <f>'CARES CRRSA ARP 28-35'!L277</f>
        <v>0</v>
      </c>
      <c r="D9532" s="2" t="str">
        <f t="shared" si="154"/>
        <v>Error?</v>
      </c>
      <c r="E9532" s="4" t="s">
        <v>1829</v>
      </c>
    </row>
    <row r="9533" spans="1:5" ht="15">
      <c r="A9533">
        <v>9474</v>
      </c>
      <c r="B9533" s="1498">
        <f>'CARES CRRSA ARP 28-35'!F278</f>
        <v>0</v>
      </c>
      <c r="D9533" s="2" t="str">
        <f t="shared" ref="D9533:D9596" si="155">IF(ISBLANK(B9533),"OK",IF(A9533-B9533=0,"OK","Error?"))</f>
        <v>Error?</v>
      </c>
      <c r="E9533" s="4" t="s">
        <v>1829</v>
      </c>
    </row>
    <row r="9534" spans="1:5" ht="15">
      <c r="A9534">
        <v>9475</v>
      </c>
      <c r="B9534" s="1498">
        <f>'CARES CRRSA ARP 28-35'!G278</f>
        <v>0</v>
      </c>
      <c r="D9534" s="2" t="str">
        <f t="shared" si="155"/>
        <v>Error?</v>
      </c>
      <c r="E9534" s="4" t="s">
        <v>1829</v>
      </c>
    </row>
    <row r="9535" spans="1:5" ht="15">
      <c r="A9535">
        <v>9476</v>
      </c>
      <c r="B9535" s="1498">
        <f>'CARES CRRSA ARP 28-35'!H278</f>
        <v>0</v>
      </c>
      <c r="D9535" s="2" t="str">
        <f t="shared" si="155"/>
        <v>Error?</v>
      </c>
      <c r="E9535" s="4" t="s">
        <v>1829</v>
      </c>
    </row>
    <row r="9536" spans="1:5" ht="15">
      <c r="A9536">
        <v>9477</v>
      </c>
      <c r="B9536" s="1498">
        <f>'CARES CRRSA ARP 28-35'!J278</f>
        <v>0</v>
      </c>
      <c r="D9536" s="2" t="str">
        <f t="shared" si="155"/>
        <v>Error?</v>
      </c>
      <c r="E9536" s="4" t="s">
        <v>1829</v>
      </c>
    </row>
    <row r="9537" spans="1:5" ht="15">
      <c r="A9537">
        <v>9478</v>
      </c>
      <c r="B9537" s="1498">
        <f>'CARES CRRSA ARP 28-35'!L278</f>
        <v>0</v>
      </c>
      <c r="D9537" s="2" t="str">
        <f t="shared" si="155"/>
        <v>Error?</v>
      </c>
      <c r="E9537" s="4" t="s">
        <v>1829</v>
      </c>
    </row>
    <row r="9538" spans="1:5" ht="15">
      <c r="A9538">
        <v>9479</v>
      </c>
      <c r="B9538" s="1498">
        <f>'CARES CRRSA ARP 28-35'!F279</f>
        <v>0</v>
      </c>
      <c r="D9538" s="2" t="str">
        <f t="shared" si="155"/>
        <v>Error?</v>
      </c>
      <c r="E9538" s="4" t="s">
        <v>1829</v>
      </c>
    </row>
    <row r="9539" spans="1:5" ht="15">
      <c r="A9539">
        <v>9480</v>
      </c>
      <c r="B9539" s="1498">
        <f>'CARES CRRSA ARP 28-35'!G279</f>
        <v>0</v>
      </c>
      <c r="D9539" s="2" t="str">
        <f t="shared" si="155"/>
        <v>Error?</v>
      </c>
      <c r="E9539" s="4" t="s">
        <v>1829</v>
      </c>
    </row>
    <row r="9540" spans="1:5" ht="15">
      <c r="A9540">
        <v>9481</v>
      </c>
      <c r="B9540" s="1498">
        <f>'CARES CRRSA ARP 28-35'!H279</f>
        <v>0</v>
      </c>
      <c r="D9540" s="2" t="str">
        <f t="shared" si="155"/>
        <v>Error?</v>
      </c>
      <c r="E9540" s="4" t="s">
        <v>1829</v>
      </c>
    </row>
    <row r="9541" spans="1:5" ht="15">
      <c r="A9541">
        <v>9482</v>
      </c>
      <c r="B9541" s="1498">
        <f>'CARES CRRSA ARP 28-35'!J279</f>
        <v>0</v>
      </c>
      <c r="D9541" s="2" t="str">
        <f t="shared" si="155"/>
        <v>Error?</v>
      </c>
      <c r="E9541" s="4" t="s">
        <v>1829</v>
      </c>
    </row>
    <row r="9542" spans="1:5" ht="15">
      <c r="A9542">
        <v>9483</v>
      </c>
      <c r="B9542" s="1498">
        <f>'CARES CRRSA ARP 28-35'!L279</f>
        <v>0</v>
      </c>
      <c r="D9542" s="2" t="str">
        <f t="shared" si="155"/>
        <v>Error?</v>
      </c>
      <c r="E9542" s="4" t="s">
        <v>1829</v>
      </c>
    </row>
    <row r="9543" spans="1:5" ht="15">
      <c r="A9543">
        <v>9484</v>
      </c>
      <c r="B9543" s="1498">
        <f>'CARES CRRSA ARP 28-35'!C15</f>
        <v>0</v>
      </c>
      <c r="D9543" s="2" t="str">
        <f t="shared" si="155"/>
        <v>Error?</v>
      </c>
      <c r="E9543" s="4" t="s">
        <v>1829</v>
      </c>
    </row>
    <row r="9544" spans="1:5" ht="15">
      <c r="A9544">
        <v>9485</v>
      </c>
      <c r="B9544" s="1498">
        <f>'CARES CRRSA ARP 28-35'!D15</f>
        <v>0</v>
      </c>
      <c r="D9544" s="2" t="str">
        <f t="shared" si="155"/>
        <v>Error?</v>
      </c>
      <c r="E9544" s="4" t="s">
        <v>1829</v>
      </c>
    </row>
    <row r="9545" spans="1:5" ht="15">
      <c r="A9545">
        <v>9486</v>
      </c>
      <c r="B9545" s="1498">
        <f>'CARES CRRSA ARP 28-35'!F15</f>
        <v>0</v>
      </c>
      <c r="D9545" s="2" t="str">
        <f t="shared" si="155"/>
        <v>Error?</v>
      </c>
      <c r="E9545" s="4" t="s">
        <v>1829</v>
      </c>
    </row>
    <row r="9546" spans="1:5" ht="15">
      <c r="A9546">
        <v>9487</v>
      </c>
      <c r="B9546" s="1498">
        <f>'CARES CRRSA ARP 28-35'!G15</f>
        <v>0</v>
      </c>
      <c r="D9546" s="2" t="str">
        <f t="shared" si="155"/>
        <v>Error?</v>
      </c>
      <c r="E9546" s="4" t="s">
        <v>1829</v>
      </c>
    </row>
    <row r="9547" spans="1:5" ht="15">
      <c r="A9547">
        <v>9488</v>
      </c>
      <c r="B9547" s="1498">
        <f>'CARES CRRSA ARP 28-35'!H15</f>
        <v>0</v>
      </c>
      <c r="D9547" s="2" t="str">
        <f t="shared" si="155"/>
        <v>Error?</v>
      </c>
      <c r="E9547" s="4" t="s">
        <v>1829</v>
      </c>
    </row>
    <row r="9548" spans="1:5" ht="15">
      <c r="A9548">
        <v>9489</v>
      </c>
      <c r="B9548" s="1498">
        <f>'CARES CRRSA ARP 28-35'!K15</f>
        <v>0</v>
      </c>
      <c r="D9548" s="2" t="str">
        <f t="shared" si="155"/>
        <v>Error?</v>
      </c>
      <c r="E9548" s="4" t="s">
        <v>1829</v>
      </c>
    </row>
    <row r="9549" spans="1:5" ht="15">
      <c r="A9549">
        <v>9490</v>
      </c>
      <c r="B9549" s="1498">
        <f>'CARES CRRSA ARP 28-35'!L15</f>
        <v>0</v>
      </c>
      <c r="D9549" s="2" t="str">
        <f t="shared" si="155"/>
        <v>Error?</v>
      </c>
      <c r="E9549" s="4" t="s">
        <v>1829</v>
      </c>
    </row>
    <row r="9550" spans="1:5" ht="15">
      <c r="A9550">
        <v>9491</v>
      </c>
      <c r="B9550" s="1498">
        <f>'CARES CRRSA ARP 28-35'!C16</f>
        <v>0</v>
      </c>
      <c r="D9550" s="2" t="str">
        <f t="shared" si="155"/>
        <v>Error?</v>
      </c>
      <c r="E9550" s="4" t="s">
        <v>1829</v>
      </c>
    </row>
    <row r="9551" spans="1:5" ht="15">
      <c r="A9551">
        <v>9492</v>
      </c>
      <c r="B9551" s="1498">
        <f>'CARES CRRSA ARP 28-35'!D16</f>
        <v>0</v>
      </c>
      <c r="D9551" s="2" t="str">
        <f t="shared" si="155"/>
        <v>Error?</v>
      </c>
      <c r="E9551" s="4" t="s">
        <v>1829</v>
      </c>
    </row>
    <row r="9552" spans="1:5" ht="15">
      <c r="A9552">
        <v>9493</v>
      </c>
      <c r="B9552" s="1498">
        <f>'CARES CRRSA ARP 28-35'!F16</f>
        <v>0</v>
      </c>
      <c r="D9552" s="2" t="str">
        <f t="shared" si="155"/>
        <v>Error?</v>
      </c>
      <c r="E9552" s="4" t="s">
        <v>1829</v>
      </c>
    </row>
    <row r="9553" spans="1:5" ht="15">
      <c r="A9553">
        <v>9494</v>
      </c>
      <c r="B9553" s="1498">
        <f>'CARES CRRSA ARP 28-35'!G16</f>
        <v>0</v>
      </c>
      <c r="D9553" s="2" t="str">
        <f t="shared" si="155"/>
        <v>Error?</v>
      </c>
      <c r="E9553" s="4" t="s">
        <v>1829</v>
      </c>
    </row>
    <row r="9554" spans="1:5" ht="15">
      <c r="A9554">
        <v>9495</v>
      </c>
      <c r="B9554" s="1498">
        <f>'CARES CRRSA ARP 28-35'!H16</f>
        <v>0</v>
      </c>
      <c r="D9554" s="2" t="str">
        <f t="shared" si="155"/>
        <v>Error?</v>
      </c>
      <c r="E9554" s="4" t="s">
        <v>1829</v>
      </c>
    </row>
    <row r="9555" spans="1:5" ht="15">
      <c r="A9555">
        <v>9496</v>
      </c>
      <c r="B9555" s="1498">
        <f>'CARES CRRSA ARP 28-35'!K16</f>
        <v>0</v>
      </c>
      <c r="D9555" s="2" t="str">
        <f t="shared" si="155"/>
        <v>Error?</v>
      </c>
      <c r="E9555" s="4" t="s">
        <v>1829</v>
      </c>
    </row>
    <row r="9556" spans="1:5" ht="15">
      <c r="A9556">
        <v>9497</v>
      </c>
      <c r="B9556" s="1498">
        <f>'CARES CRRSA ARP 28-35'!L16</f>
        <v>0</v>
      </c>
      <c r="D9556" s="2" t="str">
        <f t="shared" si="155"/>
        <v>Error?</v>
      </c>
      <c r="E9556" s="4" t="s">
        <v>1829</v>
      </c>
    </row>
    <row r="9557" spans="1:5" ht="15">
      <c r="A9557">
        <v>9498</v>
      </c>
      <c r="B9557" s="1498">
        <f>'CARES CRRSA ARP 28-35'!C17</f>
        <v>0</v>
      </c>
      <c r="D9557" s="2" t="str">
        <f t="shared" si="155"/>
        <v>Error?</v>
      </c>
      <c r="E9557" s="4" t="s">
        <v>1829</v>
      </c>
    </row>
    <row r="9558" spans="1:5" ht="15">
      <c r="A9558">
        <v>9499</v>
      </c>
      <c r="B9558" s="1498">
        <f>'CARES CRRSA ARP 28-35'!D17</f>
        <v>0</v>
      </c>
      <c r="D9558" s="2" t="str">
        <f t="shared" si="155"/>
        <v>Error?</v>
      </c>
      <c r="E9558" s="4" t="s">
        <v>1829</v>
      </c>
    </row>
    <row r="9559" spans="1:5" ht="15">
      <c r="A9559">
        <v>9500</v>
      </c>
      <c r="B9559" s="1498">
        <f>'CARES CRRSA ARP 28-35'!F17</f>
        <v>0</v>
      </c>
      <c r="D9559" s="2" t="str">
        <f t="shared" si="155"/>
        <v>Error?</v>
      </c>
      <c r="E9559" s="4" t="s">
        <v>1829</v>
      </c>
    </row>
    <row r="9560" spans="1:5" ht="15">
      <c r="A9560">
        <v>9501</v>
      </c>
      <c r="B9560" s="1498">
        <f>'CARES CRRSA ARP 28-35'!G17</f>
        <v>0</v>
      </c>
      <c r="D9560" s="2" t="str">
        <f t="shared" si="155"/>
        <v>Error?</v>
      </c>
      <c r="E9560" s="4" t="s">
        <v>1829</v>
      </c>
    </row>
    <row r="9561" spans="1:5" ht="15">
      <c r="A9561">
        <v>9502</v>
      </c>
      <c r="B9561" s="1498">
        <f>'CARES CRRSA ARP 28-35'!H17</f>
        <v>0</v>
      </c>
      <c r="D9561" s="2" t="str">
        <f t="shared" si="155"/>
        <v>Error?</v>
      </c>
      <c r="E9561" s="4" t="s">
        <v>1829</v>
      </c>
    </row>
    <row r="9562" spans="1:5" ht="15">
      <c r="A9562">
        <v>9503</v>
      </c>
      <c r="B9562" s="1498">
        <f>'CARES CRRSA ARP 28-35'!K17</f>
        <v>0</v>
      </c>
      <c r="D9562" s="2" t="str">
        <f t="shared" si="155"/>
        <v>Error?</v>
      </c>
      <c r="E9562" s="4" t="s">
        <v>1829</v>
      </c>
    </row>
    <row r="9563" spans="1:5" ht="15">
      <c r="A9563">
        <v>9504</v>
      </c>
      <c r="B9563" s="1498">
        <f>'CARES CRRSA ARP 28-35'!L17</f>
        <v>0</v>
      </c>
      <c r="D9563" s="2" t="str">
        <f t="shared" si="155"/>
        <v>Error?</v>
      </c>
      <c r="E9563" s="4" t="s">
        <v>1829</v>
      </c>
    </row>
    <row r="9564" spans="1:5" ht="15">
      <c r="A9564">
        <v>9505</v>
      </c>
      <c r="B9564" s="1498">
        <f>'CARES CRRSA ARP 28-35'!C26</f>
        <v>0</v>
      </c>
      <c r="D9564" s="2" t="str">
        <f t="shared" si="155"/>
        <v>Error?</v>
      </c>
      <c r="E9564" s="4" t="s">
        <v>1829</v>
      </c>
    </row>
    <row r="9565" spans="1:5" ht="15">
      <c r="A9565">
        <v>9506</v>
      </c>
      <c r="B9565" s="1498">
        <f>'CARES CRRSA ARP 28-35'!D26</f>
        <v>0</v>
      </c>
      <c r="D9565" s="2" t="str">
        <f t="shared" si="155"/>
        <v>Error?</v>
      </c>
      <c r="E9565" s="4" t="s">
        <v>1829</v>
      </c>
    </row>
    <row r="9566" spans="1:5" ht="15">
      <c r="A9566">
        <v>9507</v>
      </c>
      <c r="B9566" s="1498">
        <f>'CARES CRRSA ARP 28-35'!F26</f>
        <v>0</v>
      </c>
      <c r="D9566" s="2" t="str">
        <f t="shared" si="155"/>
        <v>Error?</v>
      </c>
      <c r="E9566" s="4" t="s">
        <v>1829</v>
      </c>
    </row>
    <row r="9567" spans="1:5" ht="15">
      <c r="A9567">
        <v>9508</v>
      </c>
      <c r="B9567" s="1498">
        <f>'CARES CRRSA ARP 28-35'!G26</f>
        <v>0</v>
      </c>
      <c r="D9567" s="2" t="str">
        <f t="shared" si="155"/>
        <v>Error?</v>
      </c>
      <c r="E9567" s="4" t="s">
        <v>1829</v>
      </c>
    </row>
    <row r="9568" spans="1:5" ht="15">
      <c r="A9568">
        <v>9509</v>
      </c>
      <c r="B9568" s="1498">
        <f>'CARES CRRSA ARP 28-35'!H26</f>
        <v>0</v>
      </c>
      <c r="D9568" s="2" t="str">
        <f t="shared" si="155"/>
        <v>Error?</v>
      </c>
      <c r="E9568" s="4" t="s">
        <v>1829</v>
      </c>
    </row>
    <row r="9569" spans="1:5" ht="15">
      <c r="A9569">
        <v>9510</v>
      </c>
      <c r="B9569" s="1498">
        <f>'CARES CRRSA ARP 28-35'!K26</f>
        <v>0</v>
      </c>
      <c r="D9569" s="2" t="str">
        <f t="shared" si="155"/>
        <v>Error?</v>
      </c>
      <c r="E9569" s="4" t="s">
        <v>1829</v>
      </c>
    </row>
    <row r="9570" spans="1:5" ht="15">
      <c r="A9570">
        <v>9511</v>
      </c>
      <c r="B9570" s="1498">
        <f>'CARES CRRSA ARP 28-35'!L26</f>
        <v>0</v>
      </c>
      <c r="D9570" s="2" t="str">
        <f t="shared" si="155"/>
        <v>Error?</v>
      </c>
      <c r="E9570" s="4" t="s">
        <v>1829</v>
      </c>
    </row>
    <row r="9571" spans="1:5" ht="15">
      <c r="A9571">
        <v>9512</v>
      </c>
      <c r="B9571" s="1498">
        <f>'CARES CRRSA ARP 28-35'!C27</f>
        <v>390031</v>
      </c>
      <c r="D9571" s="2" t="str">
        <f t="shared" si="155"/>
        <v>Error?</v>
      </c>
      <c r="E9571" s="4" t="s">
        <v>1829</v>
      </c>
    </row>
    <row r="9572" spans="1:5" ht="15">
      <c r="A9572">
        <v>9513</v>
      </c>
      <c r="B9572" s="1498">
        <f>'CARES CRRSA ARP 28-35'!D27</f>
        <v>0</v>
      </c>
      <c r="D9572" s="2" t="str">
        <f t="shared" si="155"/>
        <v>Error?</v>
      </c>
      <c r="E9572" s="4" t="s">
        <v>1829</v>
      </c>
    </row>
    <row r="9573" spans="1:5" ht="15">
      <c r="A9573">
        <v>9514</v>
      </c>
      <c r="B9573" s="1498">
        <f>'CARES CRRSA ARP 28-35'!F27</f>
        <v>0</v>
      </c>
      <c r="D9573" s="2" t="str">
        <f t="shared" si="155"/>
        <v>Error?</v>
      </c>
      <c r="E9573" s="4" t="s">
        <v>1829</v>
      </c>
    </row>
    <row r="9574" spans="1:5" ht="15">
      <c r="A9574">
        <v>9515</v>
      </c>
      <c r="B9574" s="1498">
        <f>'CARES CRRSA ARP 28-35'!G27</f>
        <v>0</v>
      </c>
      <c r="D9574" s="2" t="str">
        <f t="shared" si="155"/>
        <v>Error?</v>
      </c>
      <c r="E9574" s="4" t="s">
        <v>1829</v>
      </c>
    </row>
    <row r="9575" spans="1:5" ht="15">
      <c r="A9575">
        <v>9516</v>
      </c>
      <c r="B9575" s="1498">
        <f>'CARES CRRSA ARP 28-35'!H27</f>
        <v>948363</v>
      </c>
      <c r="D9575" s="2" t="str">
        <f t="shared" si="155"/>
        <v>Error?</v>
      </c>
      <c r="E9575" s="4" t="s">
        <v>1829</v>
      </c>
    </row>
    <row r="9576" spans="1:5" ht="15">
      <c r="A9576">
        <v>9517</v>
      </c>
      <c r="B9576" s="1498">
        <f>'CARES CRRSA ARP 28-35'!K27</f>
        <v>0</v>
      </c>
      <c r="D9576" s="2" t="str">
        <f t="shared" si="155"/>
        <v>Error?</v>
      </c>
      <c r="E9576" s="4" t="s">
        <v>1829</v>
      </c>
    </row>
    <row r="9577" spans="1:5" ht="15">
      <c r="A9577">
        <v>9518</v>
      </c>
      <c r="B9577" s="1498">
        <f>'CARES CRRSA ARP 28-35'!L27</f>
        <v>1338394</v>
      </c>
      <c r="D9577" s="2" t="str">
        <f t="shared" si="155"/>
        <v>Error?</v>
      </c>
      <c r="E9577" s="4" t="s">
        <v>1829</v>
      </c>
    </row>
    <row r="9578" spans="1:5" ht="15">
      <c r="A9578">
        <v>9519</v>
      </c>
      <c r="B9578" s="1498">
        <f>'CARES CRRSA ARP 28-35'!C29</f>
        <v>42635.5</v>
      </c>
      <c r="D9578" s="2" t="str">
        <f t="shared" si="155"/>
        <v>Error?</v>
      </c>
      <c r="E9578" s="4" t="s">
        <v>1829</v>
      </c>
    </row>
    <row r="9579" spans="1:5" ht="15">
      <c r="A9579">
        <v>9520</v>
      </c>
      <c r="B9579" s="1498">
        <f>'CARES CRRSA ARP 28-35'!D29</f>
        <v>0</v>
      </c>
      <c r="D9579" s="2" t="str">
        <f t="shared" si="155"/>
        <v>Error?</v>
      </c>
      <c r="E9579" s="4" t="s">
        <v>1829</v>
      </c>
    </row>
    <row r="9580" spans="1:5" ht="15">
      <c r="A9580">
        <v>9521</v>
      </c>
      <c r="B9580" s="1498">
        <f>'CARES CRRSA ARP 28-35'!F29</f>
        <v>0</v>
      </c>
      <c r="D9580" s="2" t="str">
        <f t="shared" si="155"/>
        <v>Error?</v>
      </c>
      <c r="E9580" s="4" t="s">
        <v>1829</v>
      </c>
    </row>
    <row r="9581" spans="1:5" ht="15">
      <c r="A9581">
        <v>9522</v>
      </c>
      <c r="B9581" s="1498">
        <f>'CARES CRRSA ARP 28-35'!G29</f>
        <v>0</v>
      </c>
      <c r="D9581" s="2" t="str">
        <f t="shared" si="155"/>
        <v>Error?</v>
      </c>
      <c r="E9581" s="4" t="s">
        <v>1829</v>
      </c>
    </row>
    <row r="9582" spans="1:5" ht="15">
      <c r="A9582">
        <v>9523</v>
      </c>
      <c r="B9582" s="1498">
        <f>'CARES CRRSA ARP 28-35'!H29</f>
        <v>0</v>
      </c>
      <c r="D9582" s="2" t="str">
        <f t="shared" si="155"/>
        <v>Error?</v>
      </c>
      <c r="E9582" s="4" t="s">
        <v>1829</v>
      </c>
    </row>
    <row r="9583" spans="1:5" ht="15">
      <c r="A9583">
        <v>9524</v>
      </c>
      <c r="B9583" s="1498">
        <f>'CARES CRRSA ARP 28-35'!K29</f>
        <v>0</v>
      </c>
      <c r="D9583" s="2" t="str">
        <f t="shared" si="155"/>
        <v>Error?</v>
      </c>
      <c r="E9583" s="4" t="s">
        <v>1829</v>
      </c>
    </row>
    <row r="9584" spans="1:5" ht="15">
      <c r="A9584">
        <v>9525</v>
      </c>
      <c r="B9584" s="1498">
        <f>'CARES CRRSA ARP 28-35'!L29</f>
        <v>42635.5</v>
      </c>
      <c r="D9584" s="2" t="str">
        <f t="shared" si="155"/>
        <v>Error?</v>
      </c>
      <c r="E9584" s="4" t="s">
        <v>1829</v>
      </c>
    </row>
    <row r="9585" spans="1:5" ht="15">
      <c r="A9585">
        <v>9526</v>
      </c>
      <c r="B9585" s="1498">
        <f>'CARES CRRSA ARP 28-35'!C30</f>
        <v>0</v>
      </c>
      <c r="D9585" s="2" t="str">
        <f t="shared" si="155"/>
        <v>Error?</v>
      </c>
      <c r="E9585" s="4" t="s">
        <v>1829</v>
      </c>
    </row>
    <row r="9586" spans="1:5" ht="15">
      <c r="A9586">
        <v>9527</v>
      </c>
      <c r="B9586" s="1498">
        <f>'CARES CRRSA ARP 28-35'!D30</f>
        <v>0</v>
      </c>
      <c r="D9586" s="2" t="str">
        <f t="shared" si="155"/>
        <v>Error?</v>
      </c>
      <c r="E9586" s="4" t="s">
        <v>1829</v>
      </c>
    </row>
    <row r="9587" spans="1:5" ht="15">
      <c r="A9587">
        <v>9528</v>
      </c>
      <c r="B9587" s="1498">
        <f>'CARES CRRSA ARP 28-35'!F30</f>
        <v>0</v>
      </c>
      <c r="D9587" s="2" t="str">
        <f t="shared" si="155"/>
        <v>Error?</v>
      </c>
      <c r="E9587" s="4" t="s">
        <v>1829</v>
      </c>
    </row>
    <row r="9588" spans="1:5" ht="15">
      <c r="A9588">
        <v>9529</v>
      </c>
      <c r="B9588" s="1498">
        <f>'CARES CRRSA ARP 28-35'!G30</f>
        <v>0</v>
      </c>
      <c r="D9588" s="2" t="str">
        <f t="shared" si="155"/>
        <v>Error?</v>
      </c>
      <c r="E9588" s="4" t="s">
        <v>1829</v>
      </c>
    </row>
    <row r="9589" spans="1:5" ht="15">
      <c r="A9589">
        <v>9530</v>
      </c>
      <c r="B9589" s="1498">
        <f>'CARES CRRSA ARP 28-35'!H30</f>
        <v>0</v>
      </c>
      <c r="D9589" s="2" t="str">
        <f t="shared" si="155"/>
        <v>Error?</v>
      </c>
      <c r="E9589" s="4" t="s">
        <v>1829</v>
      </c>
    </row>
    <row r="9590" spans="1:5" ht="15">
      <c r="A9590">
        <v>9531</v>
      </c>
      <c r="B9590" s="1498">
        <f>'CARES CRRSA ARP 28-35'!K30</f>
        <v>0</v>
      </c>
      <c r="D9590" s="2" t="str">
        <f t="shared" si="155"/>
        <v>Error?</v>
      </c>
      <c r="E9590" s="4" t="s">
        <v>1829</v>
      </c>
    </row>
    <row r="9591" spans="1:5" ht="15">
      <c r="A9591">
        <v>9532</v>
      </c>
      <c r="B9591" s="1498">
        <f>'CARES CRRSA ARP 28-35'!L30</f>
        <v>0</v>
      </c>
      <c r="D9591" s="2" t="str">
        <f t="shared" si="155"/>
        <v>Error?</v>
      </c>
      <c r="E9591" s="4" t="s">
        <v>1829</v>
      </c>
    </row>
    <row r="9592" spans="1:5" ht="15">
      <c r="A9592">
        <v>9533</v>
      </c>
      <c r="B9592" s="1498">
        <f>'CARES CRRSA ARP 28-35'!C31</f>
        <v>0</v>
      </c>
      <c r="D9592" s="2" t="str">
        <f t="shared" si="155"/>
        <v>Error?</v>
      </c>
      <c r="E9592" s="4" t="s">
        <v>1829</v>
      </c>
    </row>
    <row r="9593" spans="1:5" ht="15">
      <c r="A9593">
        <v>9534</v>
      </c>
      <c r="B9593" s="1498">
        <f>'CARES CRRSA ARP 28-35'!D31</f>
        <v>0</v>
      </c>
      <c r="D9593" s="2" t="str">
        <f t="shared" si="155"/>
        <v>Error?</v>
      </c>
      <c r="E9593" s="4" t="s">
        <v>1829</v>
      </c>
    </row>
    <row r="9594" spans="1:5" ht="15">
      <c r="A9594">
        <v>9535</v>
      </c>
      <c r="B9594" s="1498">
        <f>'CARES CRRSA ARP 28-35'!F31</f>
        <v>0</v>
      </c>
      <c r="D9594" s="2" t="str">
        <f t="shared" si="155"/>
        <v>Error?</v>
      </c>
      <c r="E9594" s="4" t="s">
        <v>1829</v>
      </c>
    </row>
    <row r="9595" spans="1:5" ht="15">
      <c r="A9595">
        <v>9536</v>
      </c>
      <c r="B9595" s="1498">
        <f>'CARES CRRSA ARP 28-35'!G31</f>
        <v>0</v>
      </c>
      <c r="D9595" s="2" t="str">
        <f t="shared" si="155"/>
        <v>Error?</v>
      </c>
      <c r="E9595" s="4" t="s">
        <v>1829</v>
      </c>
    </row>
    <row r="9596" spans="1:5" ht="15">
      <c r="A9596">
        <v>9537</v>
      </c>
      <c r="B9596" s="1498">
        <f>'CARES CRRSA ARP 28-35'!H31</f>
        <v>0</v>
      </c>
      <c r="D9596" s="2" t="str">
        <f t="shared" si="155"/>
        <v>Error?</v>
      </c>
      <c r="E9596" s="4" t="s">
        <v>1829</v>
      </c>
    </row>
    <row r="9597" spans="1:5" ht="15">
      <c r="A9597">
        <v>9538</v>
      </c>
      <c r="B9597" s="1498">
        <f>'CARES CRRSA ARP 28-35'!K31</f>
        <v>0</v>
      </c>
      <c r="D9597" s="2" t="str">
        <f t="shared" ref="D9597:D9660" si="156">IF(ISBLANK(B9597),"OK",IF(A9597-B9597=0,"OK","Error?"))</f>
        <v>Error?</v>
      </c>
      <c r="E9597" s="4" t="s">
        <v>1829</v>
      </c>
    </row>
    <row r="9598" spans="1:5" ht="15">
      <c r="A9598">
        <v>9539</v>
      </c>
      <c r="B9598" s="1498">
        <f>'CARES CRRSA ARP 28-35'!L31</f>
        <v>0</v>
      </c>
      <c r="D9598" s="2" t="str">
        <f t="shared" si="156"/>
        <v>Error?</v>
      </c>
      <c r="E9598" s="4" t="s">
        <v>1829</v>
      </c>
    </row>
    <row r="9599" spans="1:5" ht="15">
      <c r="A9599">
        <v>9540</v>
      </c>
      <c r="B9599" s="1498">
        <f>'CARES CRRSA ARP 28-35'!C32</f>
        <v>0</v>
      </c>
      <c r="D9599" s="2" t="str">
        <f t="shared" si="156"/>
        <v>Error?</v>
      </c>
      <c r="E9599" s="4" t="s">
        <v>1829</v>
      </c>
    </row>
    <row r="9600" spans="1:5" ht="15">
      <c r="A9600">
        <v>9541</v>
      </c>
      <c r="B9600" s="1498">
        <f>'CARES CRRSA ARP 28-35'!D32</f>
        <v>0</v>
      </c>
      <c r="D9600" s="2" t="str">
        <f t="shared" si="156"/>
        <v>Error?</v>
      </c>
      <c r="E9600" s="4" t="s">
        <v>1829</v>
      </c>
    </row>
    <row r="9601" spans="1:5" ht="15">
      <c r="A9601">
        <v>9542</v>
      </c>
      <c r="B9601" s="1498">
        <f>'CARES CRRSA ARP 28-35'!F32</f>
        <v>0</v>
      </c>
      <c r="D9601" s="2" t="str">
        <f t="shared" si="156"/>
        <v>Error?</v>
      </c>
      <c r="E9601" s="4" t="s">
        <v>1829</v>
      </c>
    </row>
    <row r="9602" spans="1:5" ht="15">
      <c r="A9602">
        <v>9543</v>
      </c>
      <c r="B9602" s="1498">
        <f>'CARES CRRSA ARP 28-35'!G32</f>
        <v>0</v>
      </c>
      <c r="D9602" s="2" t="str">
        <f t="shared" si="156"/>
        <v>Error?</v>
      </c>
      <c r="E9602" s="4" t="s">
        <v>1829</v>
      </c>
    </row>
    <row r="9603" spans="1:5" ht="15">
      <c r="A9603">
        <v>9544</v>
      </c>
      <c r="B9603" s="1498">
        <f>'CARES CRRSA ARP 28-35'!H32</f>
        <v>0</v>
      </c>
      <c r="D9603" s="2" t="str">
        <f t="shared" si="156"/>
        <v>Error?</v>
      </c>
      <c r="E9603" s="4" t="s">
        <v>1829</v>
      </c>
    </row>
    <row r="9604" spans="1:5" ht="15">
      <c r="A9604">
        <v>9545</v>
      </c>
      <c r="B9604" s="1498">
        <f>'CARES CRRSA ARP 28-35'!K32</f>
        <v>0</v>
      </c>
      <c r="D9604" s="2" t="str">
        <f t="shared" si="156"/>
        <v>Error?</v>
      </c>
      <c r="E9604" s="4" t="s">
        <v>1829</v>
      </c>
    </row>
    <row r="9605" spans="1:5" ht="15">
      <c r="A9605">
        <v>9546</v>
      </c>
      <c r="B9605" s="1498">
        <f>'CARES CRRSA ARP 28-35'!L32</f>
        <v>0</v>
      </c>
      <c r="D9605" s="2" t="str">
        <f t="shared" si="156"/>
        <v>Error?</v>
      </c>
      <c r="E9605" s="4" t="s">
        <v>1829</v>
      </c>
    </row>
    <row r="9606" spans="1:5" ht="15">
      <c r="A9606">
        <v>9547</v>
      </c>
      <c r="B9606" s="1498">
        <f>'CARES CRRSA ARP 28-35'!C33</f>
        <v>0</v>
      </c>
      <c r="D9606" s="2" t="str">
        <f t="shared" si="156"/>
        <v>Error?</v>
      </c>
      <c r="E9606" s="4" t="s">
        <v>1829</v>
      </c>
    </row>
    <row r="9607" spans="1:5" ht="15">
      <c r="A9607">
        <v>9548</v>
      </c>
      <c r="B9607" s="1498">
        <f>'CARES CRRSA ARP 28-35'!D33</f>
        <v>0</v>
      </c>
      <c r="D9607" s="2" t="str">
        <f t="shared" si="156"/>
        <v>Error?</v>
      </c>
      <c r="E9607" s="4" t="s">
        <v>1829</v>
      </c>
    </row>
    <row r="9608" spans="1:5" ht="15">
      <c r="A9608">
        <v>9549</v>
      </c>
      <c r="B9608" s="1498">
        <f>'CARES CRRSA ARP 28-35'!F33</f>
        <v>0</v>
      </c>
      <c r="D9608" s="2" t="str">
        <f t="shared" si="156"/>
        <v>Error?</v>
      </c>
      <c r="E9608" s="4" t="s">
        <v>1829</v>
      </c>
    </row>
    <row r="9609" spans="1:5" ht="15">
      <c r="A9609">
        <v>9550</v>
      </c>
      <c r="B9609" s="1498">
        <f>'CARES CRRSA ARP 28-35'!G33</f>
        <v>0</v>
      </c>
      <c r="D9609" s="2" t="str">
        <f t="shared" si="156"/>
        <v>Error?</v>
      </c>
      <c r="E9609" s="4" t="s">
        <v>1829</v>
      </c>
    </row>
    <row r="9610" spans="1:5" ht="15">
      <c r="A9610">
        <v>9551</v>
      </c>
      <c r="B9610" s="1498">
        <f>'CARES CRRSA ARP 28-35'!H33</f>
        <v>0</v>
      </c>
      <c r="D9610" s="2" t="str">
        <f t="shared" si="156"/>
        <v>Error?</v>
      </c>
      <c r="E9610" s="4" t="s">
        <v>1829</v>
      </c>
    </row>
    <row r="9611" spans="1:5" ht="15">
      <c r="A9611">
        <v>9552</v>
      </c>
      <c r="B9611" s="1498">
        <f>'CARES CRRSA ARP 28-35'!K33</f>
        <v>0</v>
      </c>
      <c r="D9611" s="2" t="str">
        <f t="shared" si="156"/>
        <v>Error?</v>
      </c>
      <c r="E9611" s="4" t="s">
        <v>1829</v>
      </c>
    </row>
    <row r="9612" spans="1:5" ht="15">
      <c r="A9612">
        <v>9553</v>
      </c>
      <c r="B9612" s="1498">
        <f>'CARES CRRSA ARP 28-35'!L33</f>
        <v>0</v>
      </c>
      <c r="D9612" s="2" t="str">
        <f t="shared" si="156"/>
        <v>Error?</v>
      </c>
      <c r="E9612" s="4" t="s">
        <v>1829</v>
      </c>
    </row>
    <row r="9613" spans="1:5" ht="15">
      <c r="A9613">
        <v>9554</v>
      </c>
      <c r="B9613" s="1498">
        <f>'CARES CRRSA ARP 28-35'!C34</f>
        <v>0</v>
      </c>
      <c r="D9613" s="2" t="str">
        <f t="shared" si="156"/>
        <v>Error?</v>
      </c>
      <c r="E9613" s="4" t="s">
        <v>1829</v>
      </c>
    </row>
    <row r="9614" spans="1:5" ht="15">
      <c r="A9614">
        <v>9555</v>
      </c>
      <c r="B9614" s="1498">
        <f>'CARES CRRSA ARP 28-35'!D34</f>
        <v>0</v>
      </c>
      <c r="D9614" s="2" t="str">
        <f t="shared" si="156"/>
        <v>Error?</v>
      </c>
      <c r="E9614" s="4" t="s">
        <v>1829</v>
      </c>
    </row>
    <row r="9615" spans="1:5" ht="15">
      <c r="A9615">
        <v>9556</v>
      </c>
      <c r="B9615" s="1498">
        <f>'CARES CRRSA ARP 28-35'!F34</f>
        <v>0</v>
      </c>
      <c r="D9615" s="2" t="str">
        <f t="shared" si="156"/>
        <v>Error?</v>
      </c>
      <c r="E9615" s="4" t="s">
        <v>1829</v>
      </c>
    </row>
    <row r="9616" spans="1:5" ht="15">
      <c r="A9616">
        <v>9557</v>
      </c>
      <c r="B9616" s="1498">
        <f>'CARES CRRSA ARP 28-35'!G34</f>
        <v>0</v>
      </c>
      <c r="D9616" s="2" t="str">
        <f t="shared" si="156"/>
        <v>Error?</v>
      </c>
      <c r="E9616" s="4" t="s">
        <v>1829</v>
      </c>
    </row>
    <row r="9617" spans="1:5" ht="15">
      <c r="A9617">
        <v>9558</v>
      </c>
      <c r="B9617" s="1498">
        <f>'CARES CRRSA ARP 28-35'!H34</f>
        <v>0</v>
      </c>
      <c r="D9617" s="2" t="str">
        <f t="shared" si="156"/>
        <v>Error?</v>
      </c>
      <c r="E9617" s="4" t="s">
        <v>1829</v>
      </c>
    </row>
    <row r="9618" spans="1:5" ht="15">
      <c r="A9618">
        <v>9559</v>
      </c>
      <c r="B9618" s="1498">
        <f>'CARES CRRSA ARP 28-35'!K34</f>
        <v>0</v>
      </c>
      <c r="D9618" s="2" t="str">
        <f t="shared" si="156"/>
        <v>Error?</v>
      </c>
      <c r="E9618" s="4" t="s">
        <v>1829</v>
      </c>
    </row>
    <row r="9619" spans="1:5" ht="15">
      <c r="A9619">
        <v>9560</v>
      </c>
      <c r="B9619" s="1498">
        <f>'CARES CRRSA ARP 28-35'!L34</f>
        <v>0</v>
      </c>
      <c r="D9619" s="2" t="str">
        <f t="shared" si="156"/>
        <v>Error?</v>
      </c>
      <c r="E9619" s="4" t="s">
        <v>1829</v>
      </c>
    </row>
    <row r="9620" spans="1:5" ht="15">
      <c r="A9620">
        <v>9561</v>
      </c>
      <c r="B9620" s="1498">
        <f>'CARES CRRSA ARP 28-35'!C35</f>
        <v>0</v>
      </c>
      <c r="D9620" s="2" t="str">
        <f t="shared" si="156"/>
        <v>Error?</v>
      </c>
      <c r="E9620" s="4" t="s">
        <v>1829</v>
      </c>
    </row>
    <row r="9621" spans="1:5" ht="15">
      <c r="A9621">
        <v>9562</v>
      </c>
      <c r="B9621" s="1498">
        <f>'CARES CRRSA ARP 28-35'!D35</f>
        <v>0</v>
      </c>
      <c r="D9621" s="2" t="str">
        <f t="shared" si="156"/>
        <v>Error?</v>
      </c>
      <c r="E9621" s="4" t="s">
        <v>1829</v>
      </c>
    </row>
    <row r="9622" spans="1:5" ht="15">
      <c r="A9622">
        <v>9563</v>
      </c>
      <c r="B9622" s="1498">
        <f>'CARES CRRSA ARP 28-35'!F35</f>
        <v>0</v>
      </c>
      <c r="D9622" s="2" t="str">
        <f t="shared" si="156"/>
        <v>Error?</v>
      </c>
      <c r="E9622" s="4" t="s">
        <v>1829</v>
      </c>
    </row>
    <row r="9623" spans="1:5" ht="15">
      <c r="A9623">
        <v>9564</v>
      </c>
      <c r="B9623" s="1498">
        <f>'CARES CRRSA ARP 28-35'!G35</f>
        <v>0</v>
      </c>
      <c r="D9623" s="2" t="str">
        <f t="shared" si="156"/>
        <v>Error?</v>
      </c>
      <c r="E9623" s="4" t="s">
        <v>1829</v>
      </c>
    </row>
    <row r="9624" spans="1:5" ht="15">
      <c r="A9624">
        <v>9565</v>
      </c>
      <c r="B9624" s="1498">
        <f>'CARES CRRSA ARP 28-35'!H35</f>
        <v>0</v>
      </c>
      <c r="D9624" s="2" t="str">
        <f t="shared" si="156"/>
        <v>Error?</v>
      </c>
      <c r="E9624" s="4" t="s">
        <v>1829</v>
      </c>
    </row>
    <row r="9625" spans="1:5" ht="15">
      <c r="A9625">
        <v>9566</v>
      </c>
      <c r="B9625" s="1498">
        <f>'CARES CRRSA ARP 28-35'!K35</f>
        <v>0</v>
      </c>
      <c r="D9625" s="2" t="str">
        <f t="shared" si="156"/>
        <v>Error?</v>
      </c>
      <c r="E9625" s="4" t="s">
        <v>1829</v>
      </c>
    </row>
    <row r="9626" spans="1:5" ht="15">
      <c r="A9626">
        <v>9567</v>
      </c>
      <c r="B9626" s="1498">
        <f>'CARES CRRSA ARP 28-35'!L35</f>
        <v>0</v>
      </c>
      <c r="D9626" s="2" t="str">
        <f t="shared" si="156"/>
        <v>Error?</v>
      </c>
      <c r="E9626" s="4" t="s">
        <v>1829</v>
      </c>
    </row>
    <row r="9627" spans="1:5">
      <c r="A9627" s="5">
        <v>9568</v>
      </c>
      <c r="D9627" s="2" t="str">
        <f t="shared" si="156"/>
        <v>OK</v>
      </c>
      <c r="E9627" s="4" t="s">
        <v>4845</v>
      </c>
    </row>
    <row r="9628" spans="1:5" ht="15">
      <c r="A9628">
        <v>9569</v>
      </c>
      <c r="B9628" s="1498">
        <f>'CARES CRRSA ARP 28-35'!D160</f>
        <v>0</v>
      </c>
      <c r="D9628" s="2" t="str">
        <f t="shared" si="156"/>
        <v>Error?</v>
      </c>
      <c r="E9628" s="4" t="s">
        <v>1829</v>
      </c>
    </row>
    <row r="9629" spans="1:5" ht="15">
      <c r="A9629">
        <v>9570</v>
      </c>
      <c r="B9629" s="1498">
        <f>'CARES CRRSA ARP 28-35'!E160</f>
        <v>0</v>
      </c>
      <c r="D9629" s="2" t="str">
        <f t="shared" si="156"/>
        <v>Error?</v>
      </c>
      <c r="E9629" s="4" t="s">
        <v>1829</v>
      </c>
    </row>
    <row r="9630" spans="1:5" ht="15">
      <c r="A9630">
        <v>9571</v>
      </c>
      <c r="B9630" s="1498">
        <f>'CARES CRRSA ARP 28-35'!F160</f>
        <v>0</v>
      </c>
      <c r="D9630" s="2" t="str">
        <f t="shared" si="156"/>
        <v>Error?</v>
      </c>
      <c r="E9630" s="4" t="s">
        <v>1829</v>
      </c>
    </row>
    <row r="9631" spans="1:5" ht="15">
      <c r="A9631">
        <v>9572</v>
      </c>
      <c r="B9631" s="1498">
        <f>'CARES CRRSA ARP 28-35'!G160</f>
        <v>0</v>
      </c>
      <c r="D9631" s="2" t="str">
        <f t="shared" si="156"/>
        <v>Error?</v>
      </c>
      <c r="E9631" s="4" t="s">
        <v>1829</v>
      </c>
    </row>
    <row r="9632" spans="1:5" ht="15">
      <c r="A9632">
        <v>9573</v>
      </c>
      <c r="B9632" s="1498">
        <f>'CARES CRRSA ARP 28-35'!H160</f>
        <v>0</v>
      </c>
      <c r="D9632" s="2" t="str">
        <f t="shared" si="156"/>
        <v>Error?</v>
      </c>
      <c r="E9632" s="4" t="s">
        <v>1829</v>
      </c>
    </row>
    <row r="9633" spans="1:5" ht="15">
      <c r="A9633">
        <v>9574</v>
      </c>
      <c r="B9633" s="1498">
        <f>'CARES CRRSA ARP 28-35'!I160</f>
        <v>0</v>
      </c>
      <c r="D9633" s="2" t="str">
        <f t="shared" si="156"/>
        <v>Error?</v>
      </c>
      <c r="E9633" s="4" t="s">
        <v>1829</v>
      </c>
    </row>
    <row r="9634" spans="1:5" ht="15">
      <c r="A9634">
        <v>9575</v>
      </c>
      <c r="B9634" s="1498">
        <f>'CARES CRRSA ARP 28-35'!J160</f>
        <v>0</v>
      </c>
      <c r="D9634" s="2" t="str">
        <f t="shared" si="156"/>
        <v>Error?</v>
      </c>
      <c r="E9634" s="4" t="s">
        <v>1829</v>
      </c>
    </row>
    <row r="9635" spans="1:5" ht="15">
      <c r="A9635">
        <v>9576</v>
      </c>
      <c r="B9635" s="1498">
        <f>'CARES CRRSA ARP 28-35'!L160</f>
        <v>0</v>
      </c>
      <c r="D9635" s="2" t="str">
        <f t="shared" si="156"/>
        <v>Error?</v>
      </c>
      <c r="E9635" s="4" t="s">
        <v>1829</v>
      </c>
    </row>
    <row r="9636" spans="1:5" ht="15">
      <c r="A9636">
        <v>9577</v>
      </c>
      <c r="B9636" s="1498">
        <f>'CARES CRRSA ARP 28-35'!D161</f>
        <v>0</v>
      </c>
      <c r="D9636" s="2" t="str">
        <f t="shared" si="156"/>
        <v>Error?</v>
      </c>
      <c r="E9636" s="4" t="s">
        <v>1829</v>
      </c>
    </row>
    <row r="9637" spans="1:5" ht="15">
      <c r="A9637">
        <v>9578</v>
      </c>
      <c r="B9637" s="1498">
        <f>'CARES CRRSA ARP 28-35'!E161</f>
        <v>0</v>
      </c>
      <c r="D9637" s="2" t="str">
        <f t="shared" si="156"/>
        <v>Error?</v>
      </c>
      <c r="E9637" s="4" t="s">
        <v>1829</v>
      </c>
    </row>
    <row r="9638" spans="1:5" ht="15">
      <c r="A9638">
        <v>9579</v>
      </c>
      <c r="B9638" s="1498">
        <f>'CARES CRRSA ARP 28-35'!F161</f>
        <v>0</v>
      </c>
      <c r="D9638" s="2" t="str">
        <f t="shared" si="156"/>
        <v>Error?</v>
      </c>
      <c r="E9638" s="4" t="s">
        <v>1829</v>
      </c>
    </row>
    <row r="9639" spans="1:5" ht="15">
      <c r="A9639">
        <v>9580</v>
      </c>
      <c r="B9639" s="1498">
        <f>'CARES CRRSA ARP 28-35'!G161</f>
        <v>0</v>
      </c>
      <c r="D9639" s="2" t="str">
        <f t="shared" si="156"/>
        <v>Error?</v>
      </c>
      <c r="E9639" s="4" t="s">
        <v>1829</v>
      </c>
    </row>
    <row r="9640" spans="1:5" ht="15">
      <c r="A9640">
        <v>9581</v>
      </c>
      <c r="B9640" s="1498">
        <f>'CARES CRRSA ARP 28-35'!H161</f>
        <v>0</v>
      </c>
      <c r="D9640" s="2" t="str">
        <f t="shared" si="156"/>
        <v>Error?</v>
      </c>
      <c r="E9640" s="4" t="s">
        <v>1829</v>
      </c>
    </row>
    <row r="9641" spans="1:5" ht="15">
      <c r="A9641">
        <v>9582</v>
      </c>
      <c r="B9641" s="1498">
        <f>'CARES CRRSA ARP 28-35'!I161</f>
        <v>0</v>
      </c>
      <c r="D9641" s="2" t="str">
        <f t="shared" si="156"/>
        <v>Error?</v>
      </c>
      <c r="E9641" s="4" t="s">
        <v>1829</v>
      </c>
    </row>
    <row r="9642" spans="1:5" ht="15">
      <c r="A9642">
        <v>9583</v>
      </c>
      <c r="B9642" s="1498">
        <f>'CARES CRRSA ARP 28-35'!J161</f>
        <v>0</v>
      </c>
      <c r="D9642" s="2" t="str">
        <f t="shared" si="156"/>
        <v>Error?</v>
      </c>
      <c r="E9642" s="4" t="s">
        <v>1829</v>
      </c>
    </row>
    <row r="9643" spans="1:5" ht="15">
      <c r="A9643">
        <v>9584</v>
      </c>
      <c r="B9643" s="1498">
        <f>'CARES CRRSA ARP 28-35'!L161</f>
        <v>0</v>
      </c>
      <c r="D9643" s="2" t="str">
        <f t="shared" si="156"/>
        <v>Error?</v>
      </c>
      <c r="E9643" s="4" t="s">
        <v>1829</v>
      </c>
    </row>
    <row r="9644" spans="1:5" ht="15">
      <c r="A9644">
        <v>9585</v>
      </c>
      <c r="B9644" s="1498">
        <f>'CARES CRRSA ARP 28-35'!D164</f>
        <v>0</v>
      </c>
      <c r="D9644" s="2" t="str">
        <f t="shared" si="156"/>
        <v>Error?</v>
      </c>
      <c r="E9644" s="4" t="s">
        <v>1829</v>
      </c>
    </row>
    <row r="9645" spans="1:5" ht="15">
      <c r="A9645">
        <v>9586</v>
      </c>
      <c r="B9645" s="1498">
        <f>'CARES CRRSA ARP 28-35'!E164</f>
        <v>0</v>
      </c>
      <c r="D9645" s="2" t="str">
        <f t="shared" si="156"/>
        <v>Error?</v>
      </c>
      <c r="E9645" s="4" t="s">
        <v>1829</v>
      </c>
    </row>
    <row r="9646" spans="1:5" ht="15">
      <c r="A9646">
        <v>9587</v>
      </c>
      <c r="B9646" s="1498">
        <f>'CARES CRRSA ARP 28-35'!F164</f>
        <v>0</v>
      </c>
      <c r="D9646" s="2" t="str">
        <f t="shared" si="156"/>
        <v>Error?</v>
      </c>
      <c r="E9646" s="4" t="s">
        <v>1829</v>
      </c>
    </row>
    <row r="9647" spans="1:5" ht="15">
      <c r="A9647">
        <v>9588</v>
      </c>
      <c r="B9647" s="1498">
        <f>'CARES CRRSA ARP 28-35'!G164</f>
        <v>0</v>
      </c>
      <c r="D9647" s="2" t="str">
        <f t="shared" si="156"/>
        <v>Error?</v>
      </c>
      <c r="E9647" s="4" t="s">
        <v>1829</v>
      </c>
    </row>
    <row r="9648" spans="1:5" ht="15">
      <c r="A9648">
        <v>9589</v>
      </c>
      <c r="B9648" s="1498">
        <f>'CARES CRRSA ARP 28-35'!H164</f>
        <v>0</v>
      </c>
      <c r="D9648" s="2" t="str">
        <f t="shared" si="156"/>
        <v>Error?</v>
      </c>
      <c r="E9648" s="4" t="s">
        <v>1829</v>
      </c>
    </row>
    <row r="9649" spans="1:5" ht="15">
      <c r="A9649">
        <v>9590</v>
      </c>
      <c r="B9649" s="1498">
        <f>'CARES CRRSA ARP 28-35'!I164</f>
        <v>0</v>
      </c>
      <c r="D9649" s="2" t="str">
        <f t="shared" si="156"/>
        <v>Error?</v>
      </c>
      <c r="E9649" s="4" t="s">
        <v>1829</v>
      </c>
    </row>
    <row r="9650" spans="1:5" ht="15">
      <c r="A9650">
        <v>9591</v>
      </c>
      <c r="B9650" s="1498">
        <f>'CARES CRRSA ARP 28-35'!J164</f>
        <v>0</v>
      </c>
      <c r="D9650" s="2" t="str">
        <f t="shared" si="156"/>
        <v>Error?</v>
      </c>
      <c r="E9650" s="4" t="s">
        <v>1829</v>
      </c>
    </row>
    <row r="9651" spans="1:5" ht="15">
      <c r="A9651">
        <v>9592</v>
      </c>
      <c r="B9651" s="1498">
        <f>'CARES CRRSA ARP 28-35'!L164</f>
        <v>0</v>
      </c>
      <c r="D9651" s="2" t="str">
        <f t="shared" si="156"/>
        <v>Error?</v>
      </c>
      <c r="E9651" s="4" t="s">
        <v>1829</v>
      </c>
    </row>
    <row r="9652" spans="1:5" ht="15">
      <c r="A9652">
        <v>9593</v>
      </c>
      <c r="B9652" s="1498">
        <f>'CARES CRRSA ARP 28-35'!D165</f>
        <v>0</v>
      </c>
      <c r="D9652" s="2" t="str">
        <f t="shared" si="156"/>
        <v>Error?</v>
      </c>
      <c r="E9652" s="4" t="s">
        <v>1829</v>
      </c>
    </row>
    <row r="9653" spans="1:5" ht="15">
      <c r="A9653">
        <v>9594</v>
      </c>
      <c r="B9653" s="1498">
        <f>'CARES CRRSA ARP 28-35'!E165</f>
        <v>0</v>
      </c>
      <c r="D9653" s="2" t="str">
        <f t="shared" si="156"/>
        <v>Error?</v>
      </c>
      <c r="E9653" s="4" t="s">
        <v>1829</v>
      </c>
    </row>
    <row r="9654" spans="1:5" ht="15">
      <c r="A9654">
        <v>9595</v>
      </c>
      <c r="B9654" s="1498">
        <f>'CARES CRRSA ARP 28-35'!F165</f>
        <v>0</v>
      </c>
      <c r="D9654" s="2" t="str">
        <f t="shared" si="156"/>
        <v>Error?</v>
      </c>
      <c r="E9654" s="4" t="s">
        <v>1829</v>
      </c>
    </row>
    <row r="9655" spans="1:5" ht="15">
      <c r="A9655">
        <v>9596</v>
      </c>
      <c r="B9655" s="1498">
        <f>'CARES CRRSA ARP 28-35'!G165</f>
        <v>0</v>
      </c>
      <c r="D9655" s="2" t="str">
        <f t="shared" si="156"/>
        <v>Error?</v>
      </c>
      <c r="E9655" s="4" t="s">
        <v>1829</v>
      </c>
    </row>
    <row r="9656" spans="1:5" ht="15">
      <c r="A9656">
        <v>9597</v>
      </c>
      <c r="B9656" s="1498">
        <f>'CARES CRRSA ARP 28-35'!H165</f>
        <v>0</v>
      </c>
      <c r="D9656" s="2" t="str">
        <f t="shared" si="156"/>
        <v>Error?</v>
      </c>
      <c r="E9656" s="4" t="s">
        <v>1829</v>
      </c>
    </row>
    <row r="9657" spans="1:5" ht="15">
      <c r="A9657">
        <v>9598</v>
      </c>
      <c r="B9657" s="1498">
        <f>'CARES CRRSA ARP 28-35'!I165</f>
        <v>0</v>
      </c>
      <c r="D9657" s="2" t="str">
        <f t="shared" si="156"/>
        <v>Error?</v>
      </c>
      <c r="E9657" s="4" t="s">
        <v>1829</v>
      </c>
    </row>
    <row r="9658" spans="1:5" ht="15">
      <c r="A9658">
        <v>9599</v>
      </c>
      <c r="B9658" s="1498">
        <f>'CARES CRRSA ARP 28-35'!J165</f>
        <v>0</v>
      </c>
      <c r="D9658" s="2" t="str">
        <f t="shared" si="156"/>
        <v>Error?</v>
      </c>
      <c r="E9658" s="4" t="s">
        <v>1829</v>
      </c>
    </row>
    <row r="9659" spans="1:5" ht="15">
      <c r="A9659">
        <v>9600</v>
      </c>
      <c r="B9659" s="1498">
        <f>'CARES CRRSA ARP 28-35'!L165</f>
        <v>0</v>
      </c>
      <c r="D9659" s="2" t="str">
        <f t="shared" si="156"/>
        <v>Error?</v>
      </c>
      <c r="E9659" s="4" t="s">
        <v>1829</v>
      </c>
    </row>
    <row r="9660" spans="1:5" ht="15">
      <c r="A9660">
        <v>9601</v>
      </c>
      <c r="B9660" s="1498">
        <f>'CARES CRRSA ARP 28-35'!D166</f>
        <v>0</v>
      </c>
      <c r="D9660" s="2" t="str">
        <f t="shared" si="156"/>
        <v>Error?</v>
      </c>
      <c r="E9660" s="4" t="s">
        <v>1829</v>
      </c>
    </row>
    <row r="9661" spans="1:5" ht="15">
      <c r="A9661">
        <v>9602</v>
      </c>
      <c r="B9661" s="1498">
        <f>'CARES CRRSA ARP 28-35'!E166</f>
        <v>0</v>
      </c>
      <c r="D9661" s="2" t="str">
        <f t="shared" ref="D9661:D9724" si="157">IF(ISBLANK(B9661),"OK",IF(A9661-B9661=0,"OK","Error?"))</f>
        <v>Error?</v>
      </c>
      <c r="E9661" s="4" t="s">
        <v>1829</v>
      </c>
    </row>
    <row r="9662" spans="1:5" ht="15">
      <c r="A9662">
        <v>9603</v>
      </c>
      <c r="B9662" s="1498">
        <f>'CARES CRRSA ARP 28-35'!F166</f>
        <v>0</v>
      </c>
      <c r="D9662" s="2" t="str">
        <f t="shared" si="157"/>
        <v>Error?</v>
      </c>
      <c r="E9662" s="4" t="s">
        <v>1829</v>
      </c>
    </row>
    <row r="9663" spans="1:5" ht="15">
      <c r="A9663">
        <v>9604</v>
      </c>
      <c r="B9663" s="1498">
        <f>'CARES CRRSA ARP 28-35'!G166</f>
        <v>0</v>
      </c>
      <c r="D9663" s="2" t="str">
        <f t="shared" si="157"/>
        <v>Error?</v>
      </c>
      <c r="E9663" s="4" t="s">
        <v>1829</v>
      </c>
    </row>
    <row r="9664" spans="1:5" ht="15">
      <c r="A9664">
        <v>9605</v>
      </c>
      <c r="B9664" s="1498">
        <f>'CARES CRRSA ARP 28-35'!H166</f>
        <v>0</v>
      </c>
      <c r="D9664" s="2" t="str">
        <f t="shared" si="157"/>
        <v>Error?</v>
      </c>
      <c r="E9664" s="4" t="s">
        <v>1829</v>
      </c>
    </row>
    <row r="9665" spans="1:5" ht="15">
      <c r="A9665">
        <v>9606</v>
      </c>
      <c r="B9665" s="1498">
        <f>'CARES CRRSA ARP 28-35'!I166</f>
        <v>0</v>
      </c>
      <c r="D9665" s="2" t="str">
        <f t="shared" si="157"/>
        <v>Error?</v>
      </c>
      <c r="E9665" s="4" t="s">
        <v>1829</v>
      </c>
    </row>
    <row r="9666" spans="1:5" ht="15">
      <c r="A9666">
        <v>9607</v>
      </c>
      <c r="B9666" s="1498">
        <f>'CARES CRRSA ARP 28-35'!J166</f>
        <v>0</v>
      </c>
      <c r="D9666" s="2" t="str">
        <f t="shared" si="157"/>
        <v>Error?</v>
      </c>
      <c r="E9666" s="4" t="s">
        <v>1829</v>
      </c>
    </row>
    <row r="9667" spans="1:5" ht="15">
      <c r="A9667">
        <v>9608</v>
      </c>
      <c r="B9667" s="1498">
        <f>'CARES CRRSA ARP 28-35'!L166</f>
        <v>0</v>
      </c>
      <c r="D9667" s="2" t="str">
        <f t="shared" si="157"/>
        <v>Error?</v>
      </c>
      <c r="E9667" s="4" t="s">
        <v>1829</v>
      </c>
    </row>
    <row r="9668" spans="1:5" ht="15">
      <c r="A9668">
        <v>9609</v>
      </c>
      <c r="B9668" s="1498">
        <f>'CARES CRRSA ARP 28-35'!F169</f>
        <v>0</v>
      </c>
      <c r="D9668" s="2" t="str">
        <f t="shared" si="157"/>
        <v>Error?</v>
      </c>
      <c r="E9668" s="4" t="s">
        <v>1829</v>
      </c>
    </row>
    <row r="9669" spans="1:5" ht="15">
      <c r="A9669">
        <v>9610</v>
      </c>
      <c r="B9669" s="1498">
        <f>'CARES CRRSA ARP 28-35'!G169</f>
        <v>0</v>
      </c>
      <c r="D9669" s="2" t="str">
        <f t="shared" si="157"/>
        <v>Error?</v>
      </c>
      <c r="E9669" s="4" t="s">
        <v>1829</v>
      </c>
    </row>
    <row r="9670" spans="1:5" ht="15">
      <c r="A9670">
        <v>9611</v>
      </c>
      <c r="B9670" s="1498">
        <f>'CARES CRRSA ARP 28-35'!H169</f>
        <v>0</v>
      </c>
      <c r="D9670" s="2" t="str">
        <f t="shared" si="157"/>
        <v>Error?</v>
      </c>
      <c r="E9670" s="4" t="s">
        <v>1829</v>
      </c>
    </row>
    <row r="9671" spans="1:5" ht="15">
      <c r="A9671">
        <v>9612</v>
      </c>
      <c r="B9671" s="1498">
        <f>'CARES CRRSA ARP 28-35'!J169</f>
        <v>0</v>
      </c>
      <c r="D9671" s="2" t="str">
        <f t="shared" si="157"/>
        <v>Error?</v>
      </c>
      <c r="E9671" s="4" t="s">
        <v>1829</v>
      </c>
    </row>
    <row r="9672" spans="1:5" ht="15">
      <c r="A9672">
        <v>9613</v>
      </c>
      <c r="B9672" s="1498">
        <f>'CARES CRRSA ARP 28-35'!L169</f>
        <v>0</v>
      </c>
      <c r="D9672" s="2" t="str">
        <f t="shared" si="157"/>
        <v>Error?</v>
      </c>
      <c r="E9672" s="4" t="s">
        <v>1829</v>
      </c>
    </row>
    <row r="9673" spans="1:5" ht="15">
      <c r="A9673">
        <v>9614</v>
      </c>
      <c r="B9673" s="1498">
        <f>'CARES CRRSA ARP 28-35'!F170</f>
        <v>0</v>
      </c>
      <c r="D9673" s="2" t="str">
        <f t="shared" si="157"/>
        <v>Error?</v>
      </c>
      <c r="E9673" s="4" t="s">
        <v>1829</v>
      </c>
    </row>
    <row r="9674" spans="1:5" ht="15">
      <c r="A9674">
        <v>9615</v>
      </c>
      <c r="B9674" s="1498">
        <f>'CARES CRRSA ARP 28-35'!G170</f>
        <v>0</v>
      </c>
      <c r="D9674" s="2" t="str">
        <f t="shared" si="157"/>
        <v>Error?</v>
      </c>
      <c r="E9674" s="4" t="s">
        <v>1829</v>
      </c>
    </row>
    <row r="9675" spans="1:5" ht="15">
      <c r="A9675">
        <v>9616</v>
      </c>
      <c r="B9675" s="1498">
        <f>'CARES CRRSA ARP 28-35'!H170</f>
        <v>0</v>
      </c>
      <c r="D9675" s="2" t="str">
        <f t="shared" si="157"/>
        <v>Error?</v>
      </c>
      <c r="E9675" s="4" t="s">
        <v>1829</v>
      </c>
    </row>
    <row r="9676" spans="1:5" ht="15">
      <c r="A9676">
        <v>9617</v>
      </c>
      <c r="B9676" s="1498">
        <f>'CARES CRRSA ARP 28-35'!J170</f>
        <v>0</v>
      </c>
      <c r="D9676" s="2" t="str">
        <f t="shared" si="157"/>
        <v>Error?</v>
      </c>
      <c r="E9676" s="4" t="s">
        <v>1829</v>
      </c>
    </row>
    <row r="9677" spans="1:5" ht="15">
      <c r="A9677">
        <v>9618</v>
      </c>
      <c r="B9677" s="1498">
        <f>'CARES CRRSA ARP 28-35'!L170</f>
        <v>0</v>
      </c>
      <c r="D9677" s="2" t="str">
        <f t="shared" si="157"/>
        <v>Error?</v>
      </c>
      <c r="E9677" s="4" t="s">
        <v>1829</v>
      </c>
    </row>
    <row r="9678" spans="1:5" ht="15">
      <c r="A9678">
        <v>9619</v>
      </c>
      <c r="B9678" s="1498">
        <f>'CARES CRRSA ARP 28-35'!F171</f>
        <v>0</v>
      </c>
      <c r="D9678" s="2" t="str">
        <f t="shared" si="157"/>
        <v>Error?</v>
      </c>
      <c r="E9678" s="4" t="s">
        <v>1829</v>
      </c>
    </row>
    <row r="9679" spans="1:5" ht="15">
      <c r="A9679">
        <v>9620</v>
      </c>
      <c r="B9679" s="1498">
        <f>'CARES CRRSA ARP 28-35'!G171</f>
        <v>0</v>
      </c>
      <c r="D9679" s="2" t="str">
        <f t="shared" si="157"/>
        <v>Error?</v>
      </c>
      <c r="E9679" s="4" t="s">
        <v>1829</v>
      </c>
    </row>
    <row r="9680" spans="1:5" ht="15">
      <c r="A9680">
        <v>9621</v>
      </c>
      <c r="B9680" s="1498">
        <f>'CARES CRRSA ARP 28-35'!H171</f>
        <v>0</v>
      </c>
      <c r="D9680" s="2" t="str">
        <f t="shared" si="157"/>
        <v>Error?</v>
      </c>
      <c r="E9680" s="4" t="s">
        <v>1829</v>
      </c>
    </row>
    <row r="9681" spans="1:5" ht="15">
      <c r="A9681">
        <v>9622</v>
      </c>
      <c r="B9681" s="1498">
        <f>'CARES CRRSA ARP 28-35'!J171</f>
        <v>0</v>
      </c>
      <c r="D9681" s="2" t="str">
        <f t="shared" si="157"/>
        <v>Error?</v>
      </c>
      <c r="E9681" s="4" t="s">
        <v>1829</v>
      </c>
    </row>
    <row r="9682" spans="1:5" ht="15">
      <c r="A9682">
        <v>9623</v>
      </c>
      <c r="B9682" s="1498">
        <f>'CARES CRRSA ARP 28-35'!L171</f>
        <v>0</v>
      </c>
      <c r="D9682" s="2" t="str">
        <f t="shared" si="157"/>
        <v>Error?</v>
      </c>
      <c r="E9682" s="4" t="s">
        <v>1829</v>
      </c>
    </row>
    <row r="9683" spans="1:5" ht="15">
      <c r="A9683">
        <v>9624</v>
      </c>
      <c r="B9683" s="1498">
        <f>'CARES CRRSA ARP 28-35'!D288</f>
        <v>0</v>
      </c>
      <c r="D9683" s="2" t="str">
        <f t="shared" si="157"/>
        <v>Error?</v>
      </c>
      <c r="E9683" s="4" t="s">
        <v>1829</v>
      </c>
    </row>
    <row r="9684" spans="1:5" ht="15">
      <c r="A9684">
        <v>9625</v>
      </c>
      <c r="B9684" s="1498">
        <f>'CARES CRRSA ARP 28-35'!E288</f>
        <v>0</v>
      </c>
      <c r="D9684" s="2" t="str">
        <f t="shared" si="157"/>
        <v>Error?</v>
      </c>
      <c r="E9684" s="4" t="s">
        <v>1829</v>
      </c>
    </row>
    <row r="9685" spans="1:5" ht="15">
      <c r="A9685">
        <v>9626</v>
      </c>
      <c r="B9685" s="1498">
        <f>'CARES CRRSA ARP 28-35'!F288</f>
        <v>0</v>
      </c>
      <c r="D9685" s="2" t="str">
        <f t="shared" si="157"/>
        <v>Error?</v>
      </c>
      <c r="E9685" s="4" t="s">
        <v>1829</v>
      </c>
    </row>
    <row r="9686" spans="1:5" ht="15">
      <c r="A9686">
        <v>9627</v>
      </c>
      <c r="B9686" s="1498">
        <f>'CARES CRRSA ARP 28-35'!G288</f>
        <v>0</v>
      </c>
      <c r="D9686" s="2" t="str">
        <f t="shared" si="157"/>
        <v>Error?</v>
      </c>
      <c r="E9686" s="4" t="s">
        <v>1829</v>
      </c>
    </row>
    <row r="9687" spans="1:5" ht="15">
      <c r="A9687">
        <v>9628</v>
      </c>
      <c r="B9687" s="1498">
        <f>'CARES CRRSA ARP 28-35'!H288</f>
        <v>948363</v>
      </c>
      <c r="D9687" s="2" t="str">
        <f t="shared" si="157"/>
        <v>Error?</v>
      </c>
      <c r="E9687" s="4" t="s">
        <v>1829</v>
      </c>
    </row>
    <row r="9688" spans="1:5" ht="15">
      <c r="A9688">
        <v>9629</v>
      </c>
      <c r="B9688" s="1498">
        <f>'CARES CRRSA ARP 28-35'!I288</f>
        <v>0</v>
      </c>
      <c r="D9688" s="2" t="str">
        <f t="shared" si="157"/>
        <v>Error?</v>
      </c>
      <c r="E9688" s="4" t="s">
        <v>1829</v>
      </c>
    </row>
    <row r="9689" spans="1:5" ht="15">
      <c r="A9689">
        <v>9630</v>
      </c>
      <c r="B9689" s="1498">
        <f>'CARES CRRSA ARP 28-35'!J288</f>
        <v>0</v>
      </c>
      <c r="D9689" s="2" t="str">
        <f t="shared" si="157"/>
        <v>Error?</v>
      </c>
      <c r="E9689" s="4" t="s">
        <v>1829</v>
      </c>
    </row>
    <row r="9690" spans="1:5" ht="15">
      <c r="A9690">
        <v>9631</v>
      </c>
      <c r="B9690" s="1498">
        <f>'CARES CRRSA ARP 28-35'!L288</f>
        <v>948363</v>
      </c>
      <c r="D9690" s="2" t="str">
        <f t="shared" si="157"/>
        <v>Error?</v>
      </c>
      <c r="E9690" s="4" t="s">
        <v>1829</v>
      </c>
    </row>
    <row r="9691" spans="1:5" ht="15">
      <c r="A9691">
        <v>9632</v>
      </c>
      <c r="B9691" s="1498">
        <f>'CARES CRRSA ARP 28-35'!D289</f>
        <v>0</v>
      </c>
      <c r="D9691" s="2" t="str">
        <f t="shared" si="157"/>
        <v>Error?</v>
      </c>
      <c r="E9691" s="4" t="s">
        <v>1829</v>
      </c>
    </row>
    <row r="9692" spans="1:5" ht="15">
      <c r="A9692">
        <v>9633</v>
      </c>
      <c r="B9692" s="1498">
        <f>'CARES CRRSA ARP 28-35'!E289</f>
        <v>0</v>
      </c>
      <c r="D9692" s="2" t="str">
        <f t="shared" si="157"/>
        <v>Error?</v>
      </c>
      <c r="E9692" s="4" t="s">
        <v>1829</v>
      </c>
    </row>
    <row r="9693" spans="1:5" ht="15">
      <c r="A9693">
        <v>9634</v>
      </c>
      <c r="B9693" s="1498">
        <f>'CARES CRRSA ARP 28-35'!F289</f>
        <v>0</v>
      </c>
      <c r="D9693" s="2" t="str">
        <f t="shared" si="157"/>
        <v>Error?</v>
      </c>
      <c r="E9693" s="4" t="s">
        <v>1829</v>
      </c>
    </row>
    <row r="9694" spans="1:5" ht="15">
      <c r="A9694">
        <v>9635</v>
      </c>
      <c r="B9694" s="1498">
        <f>'CARES CRRSA ARP 28-35'!G289</f>
        <v>0</v>
      </c>
      <c r="D9694" s="2" t="str">
        <f t="shared" si="157"/>
        <v>Error?</v>
      </c>
      <c r="E9694" s="4" t="s">
        <v>1829</v>
      </c>
    </row>
    <row r="9695" spans="1:5" ht="15">
      <c r="A9695">
        <v>9636</v>
      </c>
      <c r="B9695" s="1498">
        <f>'CARES CRRSA ARP 28-35'!H289</f>
        <v>0</v>
      </c>
      <c r="D9695" s="2" t="str">
        <f t="shared" si="157"/>
        <v>Error?</v>
      </c>
      <c r="E9695" s="4" t="s">
        <v>1829</v>
      </c>
    </row>
    <row r="9696" spans="1:5" ht="15">
      <c r="A9696">
        <v>9637</v>
      </c>
      <c r="B9696" s="1498">
        <f>'CARES CRRSA ARP 28-35'!I289</f>
        <v>0</v>
      </c>
      <c r="D9696" s="2" t="str">
        <f t="shared" si="157"/>
        <v>Error?</v>
      </c>
      <c r="E9696" s="4" t="s">
        <v>1829</v>
      </c>
    </row>
    <row r="9697" spans="1:6" ht="15">
      <c r="A9697">
        <v>9638</v>
      </c>
      <c r="B9697" s="1498">
        <f>'CARES CRRSA ARP 28-35'!J289</f>
        <v>0</v>
      </c>
      <c r="D9697" s="2" t="str">
        <f t="shared" si="157"/>
        <v>Error?</v>
      </c>
      <c r="E9697" s="4" t="s">
        <v>1829</v>
      </c>
    </row>
    <row r="9698" spans="1:6" ht="15">
      <c r="A9698">
        <v>9639</v>
      </c>
      <c r="B9698" s="1498">
        <f>'CARES CRRSA ARP 28-35'!L289</f>
        <v>0</v>
      </c>
      <c r="D9698" s="2" t="str">
        <f t="shared" si="157"/>
        <v>Error?</v>
      </c>
      <c r="E9698" s="4" t="s">
        <v>1829</v>
      </c>
    </row>
    <row r="9699" spans="1:6" ht="15">
      <c r="A9699">
        <v>9640</v>
      </c>
      <c r="B9699" s="1498">
        <f>'CARES CRRSA ARP 28-35'!D290</f>
        <v>0</v>
      </c>
      <c r="D9699" s="2" t="str">
        <f t="shared" si="157"/>
        <v>Error?</v>
      </c>
      <c r="E9699" s="4" t="s">
        <v>1829</v>
      </c>
    </row>
    <row r="9700" spans="1:6" ht="15">
      <c r="A9700">
        <v>9641</v>
      </c>
      <c r="B9700" s="1498">
        <f>'CARES CRRSA ARP 28-35'!E290</f>
        <v>0</v>
      </c>
      <c r="D9700" s="2" t="str">
        <f t="shared" si="157"/>
        <v>Error?</v>
      </c>
      <c r="E9700" s="4" t="s">
        <v>1829</v>
      </c>
    </row>
    <row r="9701" spans="1:6" ht="15">
      <c r="A9701">
        <v>9642</v>
      </c>
      <c r="B9701" s="1498">
        <f>'CARES CRRSA ARP 28-35'!F290</f>
        <v>0</v>
      </c>
      <c r="D9701" s="2" t="str">
        <f t="shared" si="157"/>
        <v>Error?</v>
      </c>
      <c r="E9701" s="4" t="s">
        <v>1829</v>
      </c>
    </row>
    <row r="9702" spans="1:6" ht="15">
      <c r="A9702">
        <v>9643</v>
      </c>
      <c r="B9702" s="1498">
        <f>'CARES CRRSA ARP 28-35'!G290</f>
        <v>0</v>
      </c>
      <c r="D9702" s="2" t="str">
        <f t="shared" si="157"/>
        <v>Error?</v>
      </c>
      <c r="E9702" s="4" t="s">
        <v>1829</v>
      </c>
    </row>
    <row r="9703" spans="1:6" ht="15">
      <c r="A9703">
        <v>9644</v>
      </c>
      <c r="B9703" s="1498">
        <f>'CARES CRRSA ARP 28-35'!H290</f>
        <v>0</v>
      </c>
      <c r="D9703" s="2" t="str">
        <f t="shared" si="157"/>
        <v>Error?</v>
      </c>
      <c r="E9703" s="4" t="s">
        <v>1829</v>
      </c>
    </row>
    <row r="9704" spans="1:6" ht="15">
      <c r="A9704">
        <v>9645</v>
      </c>
      <c r="B9704" s="1498">
        <f>'CARES CRRSA ARP 28-35'!I290</f>
        <v>0</v>
      </c>
      <c r="D9704" s="2" t="str">
        <f t="shared" si="157"/>
        <v>Error?</v>
      </c>
      <c r="E9704" s="4" t="s">
        <v>1829</v>
      </c>
    </row>
    <row r="9705" spans="1:6" ht="15">
      <c r="A9705">
        <v>9646</v>
      </c>
      <c r="B9705" s="1498">
        <f>'CARES CRRSA ARP 28-35'!J290</f>
        <v>0</v>
      </c>
      <c r="D9705" s="2" t="str">
        <f t="shared" si="157"/>
        <v>Error?</v>
      </c>
      <c r="E9705" s="4" t="s">
        <v>1829</v>
      </c>
    </row>
    <row r="9706" spans="1:6" ht="15">
      <c r="A9706">
        <v>9647</v>
      </c>
      <c r="B9706" s="1498">
        <f>'CARES CRRSA ARP 28-35'!L290</f>
        <v>0</v>
      </c>
      <c r="D9706" s="2" t="str">
        <f t="shared" si="157"/>
        <v>Error?</v>
      </c>
      <c r="E9706" s="4" t="s">
        <v>1829</v>
      </c>
    </row>
    <row r="9707" spans="1:6">
      <c r="A9707">
        <v>9648</v>
      </c>
      <c r="B9707" s="85">
        <f>'Expenditures 16-24'!C373</f>
        <v>0</v>
      </c>
      <c r="D9707" s="2" t="str">
        <f t="shared" si="157"/>
        <v>Error?</v>
      </c>
      <c r="E9707" s="4" t="s">
        <v>4884</v>
      </c>
      <c r="F9707" s="1624"/>
    </row>
    <row r="9708" spans="1:6">
      <c r="A9708">
        <v>9649</v>
      </c>
      <c r="B9708" s="85">
        <f>'Expenditures 16-24'!D373</f>
        <v>0</v>
      </c>
      <c r="D9708" s="2" t="str">
        <f t="shared" si="157"/>
        <v>Error?</v>
      </c>
      <c r="E9708" s="4" t="s">
        <v>4884</v>
      </c>
    </row>
    <row r="9709" spans="1:6">
      <c r="A9709">
        <v>9650</v>
      </c>
      <c r="B9709" s="85">
        <f>'Expenditures 16-24'!E373</f>
        <v>0</v>
      </c>
      <c r="D9709" s="2" t="str">
        <f t="shared" si="157"/>
        <v>Error?</v>
      </c>
      <c r="E9709" s="4" t="s">
        <v>4884</v>
      </c>
    </row>
    <row r="9710" spans="1:6">
      <c r="A9710">
        <v>9651</v>
      </c>
      <c r="B9710" s="85">
        <f>'Expenditures 16-24'!F373</f>
        <v>0</v>
      </c>
      <c r="D9710" s="2" t="str">
        <f t="shared" si="157"/>
        <v>Error?</v>
      </c>
      <c r="E9710" s="4" t="s">
        <v>4884</v>
      </c>
    </row>
    <row r="9711" spans="1:6">
      <c r="A9711">
        <v>9652</v>
      </c>
      <c r="B9711" s="85">
        <f>'Expenditures 16-24'!G373</f>
        <v>0</v>
      </c>
      <c r="D9711" s="2" t="str">
        <f t="shared" si="157"/>
        <v>Error?</v>
      </c>
      <c r="E9711" s="4" t="s">
        <v>4884</v>
      </c>
    </row>
    <row r="9712" spans="1:6">
      <c r="A9712">
        <v>9653</v>
      </c>
      <c r="B9712" s="85">
        <f>'Expenditures 16-24'!H373</f>
        <v>0</v>
      </c>
      <c r="D9712" s="2" t="str">
        <f t="shared" si="157"/>
        <v>Error?</v>
      </c>
      <c r="E9712" s="4" t="s">
        <v>4884</v>
      </c>
    </row>
    <row r="9713" spans="1:5">
      <c r="A9713">
        <v>9654</v>
      </c>
      <c r="B9713" s="85">
        <f>'Expenditures 16-24'!I373</f>
        <v>0</v>
      </c>
      <c r="D9713" s="2" t="str">
        <f t="shared" si="157"/>
        <v>Error?</v>
      </c>
      <c r="E9713" s="4" t="s">
        <v>4884</v>
      </c>
    </row>
    <row r="9714" spans="1:5">
      <c r="A9714">
        <v>9655</v>
      </c>
      <c r="B9714" s="85">
        <f>'Expenditures 16-24'!J373</f>
        <v>0</v>
      </c>
      <c r="D9714" s="2" t="str">
        <f t="shared" si="157"/>
        <v>Error?</v>
      </c>
      <c r="E9714" s="4" t="s">
        <v>4884</v>
      </c>
    </row>
    <row r="9715" spans="1:5">
      <c r="A9715">
        <v>9656</v>
      </c>
      <c r="B9715" s="85">
        <f>'Expenditures 16-24'!K373</f>
        <v>0</v>
      </c>
      <c r="D9715" s="2" t="str">
        <f t="shared" si="157"/>
        <v>Error?</v>
      </c>
      <c r="E9715" s="4" t="s">
        <v>4884</v>
      </c>
    </row>
    <row r="9716" spans="1:5">
      <c r="A9716">
        <v>9657</v>
      </c>
      <c r="B9716" s="85">
        <f>'Expenditures 16-24'!H419</f>
        <v>0</v>
      </c>
      <c r="D9716" s="2" t="str">
        <f t="shared" si="157"/>
        <v>Error?</v>
      </c>
      <c r="E9716" s="4" t="s">
        <v>4884</v>
      </c>
    </row>
    <row r="9717" spans="1:5">
      <c r="A9717">
        <v>9658</v>
      </c>
      <c r="B9717" s="85">
        <f>'Expenditures 16-24'!K419</f>
        <v>0</v>
      </c>
      <c r="D9717" s="2" t="str">
        <f t="shared" si="157"/>
        <v>Error?</v>
      </c>
      <c r="E9717" s="4" t="s">
        <v>4884</v>
      </c>
    </row>
    <row r="9718" spans="1:5">
      <c r="A9718">
        <v>9659</v>
      </c>
      <c r="B9718" s="85">
        <f>'Expenditures 16-24'!H421</f>
        <v>0</v>
      </c>
      <c r="D9718" s="2" t="str">
        <f t="shared" si="157"/>
        <v>Error?</v>
      </c>
      <c r="E9718" s="4" t="s">
        <v>4884</v>
      </c>
    </row>
    <row r="9719" spans="1:5">
      <c r="A9719">
        <v>9660</v>
      </c>
      <c r="B9719" s="85">
        <f>'Expenditures 16-24'!K421</f>
        <v>0</v>
      </c>
      <c r="D9719" s="2" t="str">
        <f t="shared" si="157"/>
        <v>Error?</v>
      </c>
      <c r="E9719" s="4" t="s">
        <v>4884</v>
      </c>
    </row>
    <row r="9720" spans="1:5">
      <c r="A9720">
        <v>9661</v>
      </c>
      <c r="B9720" s="85">
        <f>'Expenditures 16-24'!H424</f>
        <v>0</v>
      </c>
      <c r="D9720" s="2" t="str">
        <f t="shared" si="157"/>
        <v>Error?</v>
      </c>
      <c r="E9720" s="4" t="s">
        <v>4884</v>
      </c>
    </row>
    <row r="9721" spans="1:5">
      <c r="A9721">
        <v>9662</v>
      </c>
      <c r="B9721" s="85">
        <f>'Expenditures 16-24'!K424</f>
        <v>0</v>
      </c>
      <c r="D9721" s="2" t="str">
        <f t="shared" si="157"/>
        <v>Error?</v>
      </c>
      <c r="E9721" s="4" t="s">
        <v>4884</v>
      </c>
    </row>
    <row r="9722" spans="1:5">
      <c r="A9722">
        <v>9663</v>
      </c>
      <c r="B9722" s="85">
        <f>'Expenditures 16-24'!H425</f>
        <v>0</v>
      </c>
      <c r="D9722" s="2" t="str">
        <f t="shared" si="157"/>
        <v>Error?</v>
      </c>
      <c r="E9722" s="4" t="s">
        <v>4884</v>
      </c>
    </row>
    <row r="9723" spans="1:5">
      <c r="A9723">
        <v>9664</v>
      </c>
      <c r="B9723" s="85">
        <f>'Expenditures 16-24'!K425</f>
        <v>0</v>
      </c>
      <c r="D9723" s="2" t="str">
        <f t="shared" si="157"/>
        <v>Error?</v>
      </c>
      <c r="E9723" s="4" t="s">
        <v>4884</v>
      </c>
    </row>
    <row r="9724" spans="1:5">
      <c r="A9724">
        <v>9665</v>
      </c>
      <c r="B9724" s="85">
        <f>'Expenditures 16-24'!H426</f>
        <v>0</v>
      </c>
      <c r="D9724" s="2" t="str">
        <f t="shared" si="157"/>
        <v>Error?</v>
      </c>
      <c r="E9724" s="4" t="s">
        <v>4884</v>
      </c>
    </row>
    <row r="9725" spans="1:5">
      <c r="A9725">
        <v>9666</v>
      </c>
      <c r="B9725" s="85">
        <f>'Expenditures 16-24'!K426</f>
        <v>0</v>
      </c>
      <c r="D9725" s="2" t="str">
        <f t="shared" ref="D9725:D9788" si="158">IF(ISBLANK(B9725),"OK",IF(A9725-B9725=0,"OK","Error?"))</f>
        <v>Error?</v>
      </c>
      <c r="E9725" s="4" t="s">
        <v>4884</v>
      </c>
    </row>
    <row r="9726" spans="1:5">
      <c r="A9726">
        <v>9667</v>
      </c>
      <c r="B9726" s="85">
        <f>'Expenditures 16-24'!H427</f>
        <v>0</v>
      </c>
      <c r="D9726" s="2" t="str">
        <f t="shared" si="158"/>
        <v>Error?</v>
      </c>
      <c r="E9726" s="4" t="s">
        <v>4884</v>
      </c>
    </row>
    <row r="9727" spans="1:5">
      <c r="A9727">
        <v>9668</v>
      </c>
      <c r="B9727" s="85">
        <f>'Expenditures 16-24'!K427</f>
        <v>0</v>
      </c>
      <c r="D9727" s="2" t="str">
        <f t="shared" si="158"/>
        <v>Error?</v>
      </c>
      <c r="E9727" s="4" t="s">
        <v>4884</v>
      </c>
    </row>
    <row r="9728" spans="1:5">
      <c r="A9728">
        <v>9669</v>
      </c>
      <c r="B9728" s="85">
        <f>'CARES CRRSA ARP 28-35'!C28</f>
        <v>34559.99</v>
      </c>
      <c r="D9728" s="2" t="str">
        <f t="shared" si="158"/>
        <v>Error?</v>
      </c>
      <c r="E9728" s="4" t="s">
        <v>1829</v>
      </c>
    </row>
    <row r="9729" spans="1:5" ht="15">
      <c r="A9729">
        <v>9670</v>
      </c>
      <c r="B9729" s="1498">
        <f>'CARES CRRSA ARP 28-35'!D28</f>
        <v>0</v>
      </c>
      <c r="D9729" s="2" t="str">
        <f t="shared" si="158"/>
        <v>Error?</v>
      </c>
      <c r="E9729" s="4" t="s">
        <v>1829</v>
      </c>
    </row>
    <row r="9730" spans="1:5" ht="15">
      <c r="A9730">
        <v>9671</v>
      </c>
      <c r="B9730" s="1498">
        <f>'CARES CRRSA ARP 28-35'!F28</f>
        <v>0</v>
      </c>
      <c r="D9730" s="2" t="str">
        <f t="shared" si="158"/>
        <v>Error?</v>
      </c>
      <c r="E9730" s="4" t="s">
        <v>1829</v>
      </c>
    </row>
    <row r="9731" spans="1:5" ht="15">
      <c r="A9731">
        <v>9672</v>
      </c>
      <c r="B9731" s="1498">
        <f>'CARES CRRSA ARP 28-35'!G28</f>
        <v>0</v>
      </c>
      <c r="D9731" s="2" t="str">
        <f t="shared" si="158"/>
        <v>Error?</v>
      </c>
      <c r="E9731" s="4" t="s">
        <v>1829</v>
      </c>
    </row>
    <row r="9732" spans="1:5" ht="15">
      <c r="A9732">
        <v>9673</v>
      </c>
      <c r="B9732" s="1498">
        <f>'CARES CRRSA ARP 28-35'!H28</f>
        <v>0</v>
      </c>
      <c r="D9732" s="2" t="str">
        <f t="shared" si="158"/>
        <v>Error?</v>
      </c>
      <c r="E9732" s="4" t="s">
        <v>1829</v>
      </c>
    </row>
    <row r="9733" spans="1:5" ht="15">
      <c r="A9733">
        <v>9674</v>
      </c>
      <c r="B9733" s="1498">
        <f>'CARES CRRSA ARP 28-35'!K28</f>
        <v>0</v>
      </c>
      <c r="D9733" s="2" t="str">
        <f t="shared" si="158"/>
        <v>Error?</v>
      </c>
      <c r="E9733" s="4" t="s">
        <v>1829</v>
      </c>
    </row>
    <row r="9734" spans="1:5" ht="15">
      <c r="A9734">
        <v>9675</v>
      </c>
      <c r="B9734" s="1498">
        <f>'CARES CRRSA ARP 28-35'!L28</f>
        <v>34559.99</v>
      </c>
      <c r="D9734" s="2" t="str">
        <f t="shared" si="158"/>
        <v>Error?</v>
      </c>
      <c r="E9734" s="4" t="s">
        <v>1829</v>
      </c>
    </row>
    <row r="9735" spans="1:5" ht="15">
      <c r="A9735">
        <v>9676</v>
      </c>
      <c r="B9735" s="1498">
        <f>'CARES CRRSA ARP 28-35'!D142</f>
        <v>0</v>
      </c>
      <c r="D9735" s="2" t="str">
        <f t="shared" si="158"/>
        <v>Error?</v>
      </c>
      <c r="E9735" s="4" t="s">
        <v>1829</v>
      </c>
    </row>
    <row r="9736" spans="1:5" ht="15">
      <c r="A9736">
        <v>9677</v>
      </c>
      <c r="B9736" s="1498">
        <f>'CARES CRRSA ARP 28-35'!E142</f>
        <v>0</v>
      </c>
      <c r="D9736" s="2" t="str">
        <f t="shared" si="158"/>
        <v>Error?</v>
      </c>
      <c r="E9736" s="4" t="s">
        <v>1829</v>
      </c>
    </row>
    <row r="9737" spans="1:5" ht="15">
      <c r="A9737">
        <v>9678</v>
      </c>
      <c r="B9737" s="1498">
        <f>'CARES CRRSA ARP 28-35'!F142</f>
        <v>0</v>
      </c>
      <c r="D9737" s="2" t="str">
        <f t="shared" si="158"/>
        <v>Error?</v>
      </c>
      <c r="E9737" s="4" t="s">
        <v>1829</v>
      </c>
    </row>
    <row r="9738" spans="1:5" ht="15">
      <c r="A9738">
        <v>9679</v>
      </c>
      <c r="B9738" s="1498">
        <f>'CARES CRRSA ARP 28-35'!G142</f>
        <v>0</v>
      </c>
      <c r="D9738" s="2" t="str">
        <f t="shared" si="158"/>
        <v>Error?</v>
      </c>
      <c r="E9738" s="4" t="s">
        <v>1829</v>
      </c>
    </row>
    <row r="9739" spans="1:5" ht="15">
      <c r="A9739">
        <v>9680</v>
      </c>
      <c r="B9739" s="1498">
        <f>'CARES CRRSA ARP 28-35'!H142</f>
        <v>0</v>
      </c>
      <c r="D9739" s="2" t="str">
        <f t="shared" si="158"/>
        <v>Error?</v>
      </c>
      <c r="E9739" s="4" t="s">
        <v>1829</v>
      </c>
    </row>
    <row r="9740" spans="1:5" ht="15">
      <c r="A9740">
        <v>9681</v>
      </c>
      <c r="B9740" s="1498">
        <f>'CARES CRRSA ARP 28-35'!I142</f>
        <v>0</v>
      </c>
      <c r="D9740" s="2" t="str">
        <f t="shared" si="158"/>
        <v>Error?</v>
      </c>
      <c r="E9740" s="4" t="s">
        <v>1829</v>
      </c>
    </row>
    <row r="9741" spans="1:5" ht="15">
      <c r="A9741">
        <v>9682</v>
      </c>
      <c r="B9741" s="1498">
        <f>'CARES CRRSA ARP 28-35'!J142</f>
        <v>0</v>
      </c>
      <c r="D9741" s="2" t="str">
        <f t="shared" si="158"/>
        <v>Error?</v>
      </c>
      <c r="E9741" s="4" t="s">
        <v>1829</v>
      </c>
    </row>
    <row r="9742" spans="1:5" ht="15">
      <c r="A9742">
        <v>9683</v>
      </c>
      <c r="B9742" s="1498">
        <f>'CARES CRRSA ARP 28-35'!L142</f>
        <v>0</v>
      </c>
      <c r="D9742" s="2" t="str">
        <f t="shared" si="158"/>
        <v>Error?</v>
      </c>
      <c r="E9742" s="4" t="s">
        <v>1829</v>
      </c>
    </row>
    <row r="9743" spans="1:5" ht="15">
      <c r="A9743">
        <v>9684</v>
      </c>
      <c r="B9743" s="1498">
        <f>'CARES CRRSA ARP 28-35'!D143</f>
        <v>0</v>
      </c>
      <c r="D9743" s="2" t="str">
        <f t="shared" si="158"/>
        <v>Error?</v>
      </c>
      <c r="E9743" s="4" t="s">
        <v>1829</v>
      </c>
    </row>
    <row r="9744" spans="1:5" ht="15">
      <c r="A9744">
        <v>9685</v>
      </c>
      <c r="B9744" s="1498">
        <f>'CARES CRRSA ARP 28-35'!E143</f>
        <v>0</v>
      </c>
      <c r="D9744" s="2" t="str">
        <f t="shared" si="158"/>
        <v>Error?</v>
      </c>
      <c r="E9744" s="4" t="s">
        <v>1829</v>
      </c>
    </row>
    <row r="9745" spans="1:5" ht="15">
      <c r="A9745">
        <v>9686</v>
      </c>
      <c r="B9745" s="1498">
        <f>'CARES CRRSA ARP 28-35'!F143</f>
        <v>0</v>
      </c>
      <c r="D9745" s="2" t="str">
        <f t="shared" si="158"/>
        <v>Error?</v>
      </c>
      <c r="E9745" s="4" t="s">
        <v>1829</v>
      </c>
    </row>
    <row r="9746" spans="1:5" ht="15">
      <c r="A9746">
        <v>9687</v>
      </c>
      <c r="B9746" s="1498">
        <f>'CARES CRRSA ARP 28-35'!G143</f>
        <v>0</v>
      </c>
      <c r="D9746" s="2" t="str">
        <f t="shared" si="158"/>
        <v>Error?</v>
      </c>
      <c r="E9746" s="4" t="s">
        <v>1829</v>
      </c>
    </row>
    <row r="9747" spans="1:5" ht="15">
      <c r="A9747">
        <v>9688</v>
      </c>
      <c r="B9747" s="1498">
        <f>'CARES CRRSA ARP 28-35'!H143</f>
        <v>0</v>
      </c>
      <c r="D9747" s="2" t="str">
        <f t="shared" si="158"/>
        <v>Error?</v>
      </c>
      <c r="E9747" s="4" t="s">
        <v>1829</v>
      </c>
    </row>
    <row r="9748" spans="1:5" ht="15">
      <c r="A9748">
        <v>9689</v>
      </c>
      <c r="B9748" s="1498">
        <f>'CARES CRRSA ARP 28-35'!I143</f>
        <v>0</v>
      </c>
      <c r="D9748" s="2" t="str">
        <f t="shared" si="158"/>
        <v>Error?</v>
      </c>
      <c r="E9748" s="4" t="s">
        <v>1829</v>
      </c>
    </row>
    <row r="9749" spans="1:5" ht="15">
      <c r="A9749">
        <v>9690</v>
      </c>
      <c r="B9749" s="1498">
        <f>'CARES CRRSA ARP 28-35'!J143</f>
        <v>0</v>
      </c>
      <c r="D9749" s="2" t="str">
        <f t="shared" si="158"/>
        <v>Error?</v>
      </c>
      <c r="E9749" s="4" t="s">
        <v>1829</v>
      </c>
    </row>
    <row r="9750" spans="1:5" ht="15">
      <c r="A9750">
        <v>9691</v>
      </c>
      <c r="B9750" s="1498">
        <f>'CARES CRRSA ARP 28-35'!L143</f>
        <v>0</v>
      </c>
      <c r="D9750" s="2" t="str">
        <f t="shared" si="158"/>
        <v>Error?</v>
      </c>
      <c r="E9750" s="4" t="s">
        <v>1829</v>
      </c>
    </row>
    <row r="9751" spans="1:5" ht="15">
      <c r="A9751">
        <v>9692</v>
      </c>
      <c r="B9751" s="1498">
        <f>'CARES CRRSA ARP 28-35'!D146</f>
        <v>0</v>
      </c>
      <c r="D9751" s="2" t="str">
        <f t="shared" si="158"/>
        <v>Error?</v>
      </c>
      <c r="E9751" s="4" t="s">
        <v>1829</v>
      </c>
    </row>
    <row r="9752" spans="1:5" ht="15">
      <c r="A9752">
        <v>9693</v>
      </c>
      <c r="B9752" s="1498">
        <f>'CARES CRRSA ARP 28-35'!E146</f>
        <v>0</v>
      </c>
      <c r="D9752" s="2" t="str">
        <f t="shared" si="158"/>
        <v>Error?</v>
      </c>
      <c r="E9752" s="4" t="s">
        <v>1829</v>
      </c>
    </row>
    <row r="9753" spans="1:5" ht="15">
      <c r="A9753">
        <v>9694</v>
      </c>
      <c r="B9753" s="1498">
        <f>'CARES CRRSA ARP 28-35'!F146</f>
        <v>0</v>
      </c>
      <c r="D9753" s="2" t="str">
        <f t="shared" si="158"/>
        <v>Error?</v>
      </c>
      <c r="E9753" s="4" t="s">
        <v>1829</v>
      </c>
    </row>
    <row r="9754" spans="1:5" ht="15">
      <c r="A9754">
        <v>9695</v>
      </c>
      <c r="B9754" s="1498">
        <f>'CARES CRRSA ARP 28-35'!G146</f>
        <v>0</v>
      </c>
      <c r="D9754" s="2" t="str">
        <f t="shared" si="158"/>
        <v>Error?</v>
      </c>
      <c r="E9754" s="4" t="s">
        <v>1829</v>
      </c>
    </row>
    <row r="9755" spans="1:5" ht="15">
      <c r="A9755">
        <v>9696</v>
      </c>
      <c r="B9755" s="1498">
        <f>'CARES CRRSA ARP 28-35'!H146</f>
        <v>0</v>
      </c>
      <c r="D9755" s="2" t="str">
        <f t="shared" si="158"/>
        <v>Error?</v>
      </c>
      <c r="E9755" s="4" t="s">
        <v>1829</v>
      </c>
    </row>
    <row r="9756" spans="1:5" ht="15">
      <c r="A9756">
        <v>9697</v>
      </c>
      <c r="B9756" s="1498">
        <f>'CARES CRRSA ARP 28-35'!I146</f>
        <v>0</v>
      </c>
      <c r="D9756" s="2" t="str">
        <f t="shared" si="158"/>
        <v>Error?</v>
      </c>
      <c r="E9756" s="4" t="s">
        <v>1829</v>
      </c>
    </row>
    <row r="9757" spans="1:5" ht="15">
      <c r="A9757">
        <v>9698</v>
      </c>
      <c r="B9757" s="1498">
        <f>'CARES CRRSA ARP 28-35'!J146</f>
        <v>0</v>
      </c>
      <c r="D9757" s="2" t="str">
        <f t="shared" si="158"/>
        <v>Error?</v>
      </c>
      <c r="E9757" s="4" t="s">
        <v>1829</v>
      </c>
    </row>
    <row r="9758" spans="1:5" ht="15">
      <c r="A9758">
        <v>9699</v>
      </c>
      <c r="B9758" s="1498">
        <f>'CARES CRRSA ARP 28-35'!L146</f>
        <v>0</v>
      </c>
      <c r="D9758" s="2" t="str">
        <f t="shared" si="158"/>
        <v>Error?</v>
      </c>
      <c r="E9758" s="4" t="s">
        <v>1829</v>
      </c>
    </row>
    <row r="9759" spans="1:5" ht="15">
      <c r="A9759">
        <v>9700</v>
      </c>
      <c r="B9759" s="1498">
        <f>'CARES CRRSA ARP 28-35'!D147</f>
        <v>0</v>
      </c>
      <c r="D9759" s="2" t="str">
        <f t="shared" si="158"/>
        <v>Error?</v>
      </c>
      <c r="E9759" s="4" t="s">
        <v>1829</v>
      </c>
    </row>
    <row r="9760" spans="1:5" ht="15">
      <c r="A9760">
        <v>9701</v>
      </c>
      <c r="B9760" s="1498">
        <f>'CARES CRRSA ARP 28-35'!E147</f>
        <v>0</v>
      </c>
      <c r="D9760" s="2" t="str">
        <f t="shared" si="158"/>
        <v>Error?</v>
      </c>
      <c r="E9760" s="4" t="s">
        <v>1829</v>
      </c>
    </row>
    <row r="9761" spans="1:5" ht="15">
      <c r="A9761">
        <v>9702</v>
      </c>
      <c r="B9761" s="1498">
        <f>'CARES CRRSA ARP 28-35'!F147</f>
        <v>0</v>
      </c>
      <c r="D9761" s="2" t="str">
        <f t="shared" si="158"/>
        <v>Error?</v>
      </c>
      <c r="E9761" s="4" t="s">
        <v>1829</v>
      </c>
    </row>
    <row r="9762" spans="1:5" ht="15">
      <c r="A9762">
        <v>9703</v>
      </c>
      <c r="B9762" s="1498">
        <f>'CARES CRRSA ARP 28-35'!G147</f>
        <v>0</v>
      </c>
      <c r="D9762" s="2" t="str">
        <f t="shared" si="158"/>
        <v>Error?</v>
      </c>
      <c r="E9762" s="4" t="s">
        <v>1829</v>
      </c>
    </row>
    <row r="9763" spans="1:5" ht="15">
      <c r="A9763">
        <v>9704</v>
      </c>
      <c r="B9763" s="1498">
        <f>'CARES CRRSA ARP 28-35'!H147</f>
        <v>0</v>
      </c>
      <c r="D9763" s="2" t="str">
        <f t="shared" si="158"/>
        <v>Error?</v>
      </c>
      <c r="E9763" s="4" t="s">
        <v>1829</v>
      </c>
    </row>
    <row r="9764" spans="1:5" ht="15">
      <c r="A9764">
        <v>9705</v>
      </c>
      <c r="B9764" s="1498">
        <f>'CARES CRRSA ARP 28-35'!I147</f>
        <v>0</v>
      </c>
      <c r="D9764" s="2" t="str">
        <f t="shared" si="158"/>
        <v>Error?</v>
      </c>
      <c r="E9764" s="4" t="s">
        <v>1829</v>
      </c>
    </row>
    <row r="9765" spans="1:5" ht="15">
      <c r="A9765">
        <v>9706</v>
      </c>
      <c r="B9765" s="1498">
        <f>'CARES CRRSA ARP 28-35'!J147</f>
        <v>0</v>
      </c>
      <c r="D9765" s="2" t="str">
        <f t="shared" si="158"/>
        <v>Error?</v>
      </c>
      <c r="E9765" s="4" t="s">
        <v>1829</v>
      </c>
    </row>
    <row r="9766" spans="1:5" ht="15">
      <c r="A9766">
        <v>9707</v>
      </c>
      <c r="B9766" s="1498">
        <f>'CARES CRRSA ARP 28-35'!L147</f>
        <v>0</v>
      </c>
      <c r="D9766" s="2" t="str">
        <f t="shared" si="158"/>
        <v>Error?</v>
      </c>
      <c r="E9766" s="4" t="s">
        <v>1829</v>
      </c>
    </row>
    <row r="9767" spans="1:5" ht="15">
      <c r="A9767">
        <v>9708</v>
      </c>
      <c r="B9767" s="1498">
        <f>'CARES CRRSA ARP 28-35'!D148</f>
        <v>0</v>
      </c>
      <c r="D9767" s="2" t="str">
        <f t="shared" si="158"/>
        <v>Error?</v>
      </c>
      <c r="E9767" s="4" t="s">
        <v>1829</v>
      </c>
    </row>
    <row r="9768" spans="1:5" ht="15">
      <c r="A9768">
        <v>9709</v>
      </c>
      <c r="B9768" s="1498">
        <f>'CARES CRRSA ARP 28-35'!E148</f>
        <v>0</v>
      </c>
      <c r="D9768" s="2" t="str">
        <f t="shared" si="158"/>
        <v>Error?</v>
      </c>
      <c r="E9768" s="4" t="s">
        <v>1829</v>
      </c>
    </row>
    <row r="9769" spans="1:5" ht="15">
      <c r="A9769">
        <v>9710</v>
      </c>
      <c r="B9769" s="1498">
        <f>'CARES CRRSA ARP 28-35'!F148</f>
        <v>0</v>
      </c>
      <c r="D9769" s="2" t="str">
        <f t="shared" si="158"/>
        <v>Error?</v>
      </c>
      <c r="E9769" s="4" t="s">
        <v>1829</v>
      </c>
    </row>
    <row r="9770" spans="1:5" ht="15">
      <c r="A9770">
        <v>9711</v>
      </c>
      <c r="B9770" s="1498">
        <f>'CARES CRRSA ARP 28-35'!G148</f>
        <v>0</v>
      </c>
      <c r="D9770" s="2" t="str">
        <f t="shared" si="158"/>
        <v>Error?</v>
      </c>
      <c r="E9770" s="4" t="s">
        <v>1829</v>
      </c>
    </row>
    <row r="9771" spans="1:5" ht="15">
      <c r="A9771">
        <v>9712</v>
      </c>
      <c r="B9771" s="1498">
        <f>'CARES CRRSA ARP 28-35'!H148</f>
        <v>0</v>
      </c>
      <c r="D9771" s="2" t="str">
        <f t="shared" si="158"/>
        <v>Error?</v>
      </c>
      <c r="E9771" s="4" t="s">
        <v>1829</v>
      </c>
    </row>
    <row r="9772" spans="1:5" ht="15">
      <c r="A9772">
        <v>9713</v>
      </c>
      <c r="B9772" s="1498">
        <f>'CARES CRRSA ARP 28-35'!I148</f>
        <v>0</v>
      </c>
      <c r="D9772" s="2" t="str">
        <f t="shared" si="158"/>
        <v>Error?</v>
      </c>
      <c r="E9772" s="4" t="s">
        <v>1829</v>
      </c>
    </row>
    <row r="9773" spans="1:5" ht="15">
      <c r="A9773">
        <v>9714</v>
      </c>
      <c r="B9773" s="1498">
        <f>'CARES CRRSA ARP 28-35'!J148</f>
        <v>0</v>
      </c>
      <c r="D9773" s="2" t="str">
        <f t="shared" si="158"/>
        <v>Error?</v>
      </c>
      <c r="E9773" s="4" t="s">
        <v>1829</v>
      </c>
    </row>
    <row r="9774" spans="1:5" ht="15">
      <c r="A9774">
        <v>9715</v>
      </c>
      <c r="B9774" s="1629">
        <f>'CARES CRRSA ARP 28-35'!L148</f>
        <v>0</v>
      </c>
      <c r="D9774" s="2" t="str">
        <f t="shared" si="158"/>
        <v>Error?</v>
      </c>
      <c r="E9774" s="4" t="s">
        <v>1829</v>
      </c>
    </row>
    <row r="9775" spans="1:5" ht="15">
      <c r="A9775">
        <v>9716</v>
      </c>
      <c r="B9775" s="1498">
        <f>'CARES CRRSA ARP 28-35'!F151</f>
        <v>0</v>
      </c>
      <c r="D9775" s="2" t="str">
        <f t="shared" si="158"/>
        <v>Error?</v>
      </c>
      <c r="E9775" s="4" t="s">
        <v>1829</v>
      </c>
    </row>
    <row r="9776" spans="1:5" ht="15">
      <c r="A9776">
        <v>9717</v>
      </c>
      <c r="B9776" s="1498">
        <f>'CARES CRRSA ARP 28-35'!G151</f>
        <v>0</v>
      </c>
      <c r="D9776" s="2" t="str">
        <f t="shared" si="158"/>
        <v>Error?</v>
      </c>
      <c r="E9776" s="4" t="s">
        <v>1829</v>
      </c>
    </row>
    <row r="9777" spans="1:5" ht="15">
      <c r="A9777">
        <v>9718</v>
      </c>
      <c r="B9777" s="1498">
        <f>'CARES CRRSA ARP 28-35'!H151</f>
        <v>0</v>
      </c>
      <c r="D9777" s="2" t="str">
        <f t="shared" si="158"/>
        <v>Error?</v>
      </c>
      <c r="E9777" s="4" t="s">
        <v>1829</v>
      </c>
    </row>
    <row r="9778" spans="1:5" ht="15">
      <c r="A9778">
        <v>9719</v>
      </c>
      <c r="B9778" s="1498">
        <f>'CARES CRRSA ARP 28-35'!J151</f>
        <v>0</v>
      </c>
      <c r="D9778" s="2" t="str">
        <f t="shared" si="158"/>
        <v>Error?</v>
      </c>
      <c r="E9778" s="4" t="s">
        <v>1829</v>
      </c>
    </row>
    <row r="9779" spans="1:5" ht="15">
      <c r="A9779">
        <v>9720</v>
      </c>
      <c r="B9779" s="1498">
        <f>'CARES CRRSA ARP 28-35'!L151</f>
        <v>0</v>
      </c>
      <c r="D9779" s="2" t="str">
        <f t="shared" si="158"/>
        <v>Error?</v>
      </c>
      <c r="E9779" s="4" t="s">
        <v>1829</v>
      </c>
    </row>
    <row r="9780" spans="1:5" ht="15">
      <c r="A9780">
        <v>9721</v>
      </c>
      <c r="B9780" s="1498">
        <f>'CARES CRRSA ARP 28-35'!F152</f>
        <v>0</v>
      </c>
      <c r="D9780" s="2" t="str">
        <f t="shared" si="158"/>
        <v>Error?</v>
      </c>
      <c r="E9780" s="4" t="s">
        <v>1829</v>
      </c>
    </row>
    <row r="9781" spans="1:5" ht="15">
      <c r="A9781">
        <v>9722</v>
      </c>
      <c r="B9781" s="1498">
        <f>'CARES CRRSA ARP 28-35'!G152</f>
        <v>0</v>
      </c>
      <c r="D9781" s="2" t="str">
        <f t="shared" si="158"/>
        <v>Error?</v>
      </c>
      <c r="E9781" s="4" t="s">
        <v>1829</v>
      </c>
    </row>
    <row r="9782" spans="1:5" ht="15">
      <c r="A9782">
        <v>9723</v>
      </c>
      <c r="B9782" s="1498">
        <f>'CARES CRRSA ARP 28-35'!H152</f>
        <v>0</v>
      </c>
      <c r="D9782" s="2" t="str">
        <f t="shared" si="158"/>
        <v>Error?</v>
      </c>
      <c r="E9782" s="4" t="s">
        <v>1829</v>
      </c>
    </row>
    <row r="9783" spans="1:5" ht="15">
      <c r="A9783">
        <v>9724</v>
      </c>
      <c r="B9783" s="1498">
        <f>'CARES CRRSA ARP 28-35'!J152</f>
        <v>0</v>
      </c>
      <c r="D9783" s="2" t="str">
        <f t="shared" si="158"/>
        <v>Error?</v>
      </c>
      <c r="E9783" s="4" t="s">
        <v>1829</v>
      </c>
    </row>
    <row r="9784" spans="1:5" ht="15">
      <c r="A9784">
        <v>9725</v>
      </c>
      <c r="B9784" s="1498">
        <f>'CARES CRRSA ARP 28-35'!L152</f>
        <v>0</v>
      </c>
      <c r="D9784" s="2" t="str">
        <f t="shared" si="158"/>
        <v>Error?</v>
      </c>
      <c r="E9784" s="4" t="s">
        <v>1829</v>
      </c>
    </row>
    <row r="9785" spans="1:5" ht="15">
      <c r="A9785">
        <v>9726</v>
      </c>
      <c r="B9785" s="1498">
        <f>'CARES CRRSA ARP 28-35'!F153</f>
        <v>0</v>
      </c>
      <c r="D9785" s="2" t="str">
        <f t="shared" si="158"/>
        <v>Error?</v>
      </c>
      <c r="E9785" s="4" t="s">
        <v>1829</v>
      </c>
    </row>
    <row r="9786" spans="1:5" ht="15">
      <c r="A9786">
        <v>9727</v>
      </c>
      <c r="B9786" s="1498">
        <f>'CARES CRRSA ARP 28-35'!G153</f>
        <v>0</v>
      </c>
      <c r="D9786" s="2" t="str">
        <f t="shared" si="158"/>
        <v>Error?</v>
      </c>
      <c r="E9786" s="4" t="s">
        <v>1829</v>
      </c>
    </row>
    <row r="9787" spans="1:5" ht="15">
      <c r="A9787">
        <v>9728</v>
      </c>
      <c r="B9787" s="1498">
        <f>'CARES CRRSA ARP 28-35'!H153</f>
        <v>0</v>
      </c>
      <c r="D9787" s="2" t="str">
        <f t="shared" si="158"/>
        <v>Error?</v>
      </c>
      <c r="E9787" s="4" t="s">
        <v>1829</v>
      </c>
    </row>
    <row r="9788" spans="1:5" ht="15">
      <c r="A9788">
        <v>9729</v>
      </c>
      <c r="B9788" s="1498">
        <f>'CARES CRRSA ARP 28-35'!J153</f>
        <v>0</v>
      </c>
      <c r="D9788" s="2" t="str">
        <f t="shared" si="158"/>
        <v>Error?</v>
      </c>
      <c r="E9788" s="4" t="s">
        <v>1829</v>
      </c>
    </row>
    <row r="9789" spans="1:5" ht="15">
      <c r="A9789">
        <v>9730</v>
      </c>
      <c r="B9789" s="1498">
        <f>'CARES CRRSA ARP 28-35'!L153</f>
        <v>0</v>
      </c>
      <c r="D9789" s="2" t="str">
        <f t="shared" ref="D9789" si="159">IF(ISBLANK(B9789),"OK",IF(A9789-B9789=0,"OK","Error?"))</f>
        <v>Error?</v>
      </c>
      <c r="E9789" s="4" t="s">
        <v>1829</v>
      </c>
    </row>
  </sheetData>
  <sheetProtection algorithmName="SHA-512" hashValue="vWtAyLFF/TkugxhvqgolJ7z9eFwai9zrcw8oGTrC6QzjvceKpfecWKz3wqNCeQgFYbbYPY1S1anZPqntDBqeyQ==" saltValue="/Z9UTmRB6fSwT7juKpikyQ==" spinCount="100000" sheet="1" objects="1" scenarios="1"/>
  <autoFilter ref="A1:F9789" xr:uid="{E6CFE3E7-7023-4375-B21F-431B56A2A96F}"/>
  <phoneticPr fontId="23" type="noConversion"/>
  <pageMargins left="0.75" right="0.75" top="1" bottom="1" header="0.5" footer="0.5"/>
  <pageSetup scale="75" orientation="portrait" r:id="rId1"/>
  <headerFooter alignWithMargins="0">
    <oddHeader>&amp;A</oddHeader>
    <oddFooter>Page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72ED4-8E94-4324-BB92-459024096A0C}">
  <sheetPr>
    <pageSetUpPr fitToPage="1"/>
  </sheetPr>
  <dimension ref="A1:E30"/>
  <sheetViews>
    <sheetView tabSelected="1" topLeftCell="A6" zoomScale="120" zoomScaleNormal="120" workbookViewId="0">
      <selection activeCell="B8" sqref="B8"/>
    </sheetView>
  </sheetViews>
  <sheetFormatPr baseColWidth="10" defaultColWidth="9.1640625" defaultRowHeight="15"/>
  <cols>
    <col min="1" max="1" width="2.33203125" style="1549" customWidth="1"/>
    <col min="2" max="2" width="88.1640625" style="1549" customWidth="1"/>
    <col min="3" max="3" width="1" style="1549" customWidth="1"/>
    <col min="4" max="4" width="23.5" style="1549" customWidth="1"/>
    <col min="5" max="5" width="11" style="1549" customWidth="1"/>
    <col min="6" max="16384" width="9.1640625" style="1549"/>
  </cols>
  <sheetData>
    <row r="1" spans="1:5" ht="16" thickBot="1">
      <c r="A1" s="2169" t="s">
        <v>946</v>
      </c>
      <c r="B1" s="2169"/>
      <c r="C1" s="2169"/>
      <c r="D1" s="2169"/>
      <c r="E1" s="2169"/>
    </row>
    <row r="2" spans="1:5" ht="16" thickTop="1">
      <c r="A2" s="2170" t="s">
        <v>4847</v>
      </c>
      <c r="B2" s="2170"/>
      <c r="C2" s="2170"/>
      <c r="D2" s="2170"/>
      <c r="E2" s="2170"/>
    </row>
    <row r="3" spans="1:5">
      <c r="A3" s="1550"/>
      <c r="B3" s="1550"/>
      <c r="C3" s="1550"/>
      <c r="D3" s="1550"/>
      <c r="E3" s="1550"/>
    </row>
    <row r="4" spans="1:5" ht="24.75" customHeight="1">
      <c r="A4" s="1551"/>
      <c r="B4" s="2171" t="s">
        <v>4848</v>
      </c>
      <c r="C4" s="2171"/>
      <c r="D4" s="2171"/>
      <c r="E4" s="2171"/>
    </row>
    <row r="6" spans="1:5" ht="15" customHeight="1">
      <c r="B6" s="2172" t="s">
        <v>4849</v>
      </c>
      <c r="C6" s="2172"/>
      <c r="D6" s="2172"/>
      <c r="E6" s="2172"/>
    </row>
    <row r="7" spans="1:5">
      <c r="B7" s="2172"/>
      <c r="C7" s="2172"/>
      <c r="D7" s="2172"/>
      <c r="E7" s="2172"/>
    </row>
    <row r="8" spans="1:5">
      <c r="B8" s="1552" t="s">
        <v>4850</v>
      </c>
      <c r="C8" s="1553"/>
      <c r="E8" s="1553"/>
    </row>
    <row r="9" spans="1:5">
      <c r="B9" s="1554"/>
    </row>
    <row r="10" spans="1:5">
      <c r="A10" s="2173" t="s">
        <v>4851</v>
      </c>
      <c r="B10" s="2173"/>
      <c r="C10" s="2173"/>
      <c r="D10" s="2173"/>
      <c r="E10" s="2173"/>
    </row>
    <row r="12" spans="1:5" ht="115.5" customHeight="1">
      <c r="B12" s="2168" t="s">
        <v>4852</v>
      </c>
      <c r="C12" s="2168"/>
      <c r="D12" s="2168"/>
      <c r="E12" s="2168"/>
    </row>
    <row r="13" spans="1:5">
      <c r="B13" s="1555" t="s">
        <v>4853</v>
      </c>
    </row>
    <row r="30" spans="5:5">
      <c r="E30" s="1554"/>
    </row>
  </sheetData>
  <mergeCells count="6">
    <mergeCell ref="B12:E12"/>
    <mergeCell ref="A1:E1"/>
    <mergeCell ref="A2:E2"/>
    <mergeCell ref="B4:E4"/>
    <mergeCell ref="B6:E7"/>
    <mergeCell ref="A10:E10"/>
  </mergeCells>
  <hyperlinks>
    <hyperlink ref="B8" r:id="rId1" xr:uid="{A9E9FABF-3B5F-4CE9-B44F-DC42B2D2B1B7}"/>
    <hyperlink ref="B13" r:id="rId2" xr:uid="{3FD4647F-5A97-42BE-A8D1-FCD6F1C43FDD}"/>
  </hyperlinks>
  <pageMargins left="0.7" right="0.7" top="0.75" bottom="0.75" header="0.3" footer="0.3"/>
  <pageSetup scale="89" orientation="landscape"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38A61-02A2-4096-AACF-AAE2EE5CD732}">
  <sheetPr>
    <tabColor rgb="FF92D050"/>
  </sheetPr>
  <dimension ref="A1:D993"/>
  <sheetViews>
    <sheetView workbookViewId="0">
      <selection activeCell="H5" sqref="H5"/>
    </sheetView>
  </sheetViews>
  <sheetFormatPr baseColWidth="10" defaultColWidth="8.83203125" defaultRowHeight="13"/>
  <cols>
    <col min="1" max="1" width="19.83203125" customWidth="1"/>
    <col min="2" max="2" width="44.1640625" customWidth="1"/>
    <col min="3" max="3" width="19.83203125" customWidth="1"/>
    <col min="4" max="4" width="54.5" customWidth="1"/>
  </cols>
  <sheetData>
    <row r="1" spans="1:4" ht="32">
      <c r="A1" s="1546" t="s">
        <v>4844</v>
      </c>
      <c r="B1" s="1503" t="s">
        <v>1831</v>
      </c>
      <c r="C1" s="1503" t="s">
        <v>1830</v>
      </c>
      <c r="D1" s="1506" t="s">
        <v>3816</v>
      </c>
    </row>
    <row r="2" spans="1:4" ht="15">
      <c r="A2" s="1504" t="s">
        <v>3590</v>
      </c>
      <c r="B2" s="1505" t="s">
        <v>3591</v>
      </c>
      <c r="C2" s="1504" t="s">
        <v>3590</v>
      </c>
      <c r="D2" t="s">
        <v>4696</v>
      </c>
    </row>
    <row r="3" spans="1:4" ht="15">
      <c r="A3" s="1504" t="s">
        <v>2900</v>
      </c>
      <c r="B3" s="1505" t="s">
        <v>2901</v>
      </c>
      <c r="C3" s="1504" t="s">
        <v>2900</v>
      </c>
      <c r="D3" t="s">
        <v>4351</v>
      </c>
    </row>
    <row r="4" spans="1:4" ht="15">
      <c r="A4" s="1504" t="s">
        <v>1848</v>
      </c>
      <c r="B4" s="1505" t="s">
        <v>1849</v>
      </c>
      <c r="C4" s="1504" t="s">
        <v>1848</v>
      </c>
      <c r="D4" t="s">
        <v>3825</v>
      </c>
    </row>
    <row r="5" spans="1:4" ht="15">
      <c r="A5" s="1504" t="s">
        <v>2508</v>
      </c>
      <c r="B5" s="1505" t="s">
        <v>2509</v>
      </c>
      <c r="C5" s="1504" t="s">
        <v>2508</v>
      </c>
      <c r="D5" t="s">
        <v>4155</v>
      </c>
    </row>
    <row r="6" spans="1:4" ht="15">
      <c r="A6" s="1504" t="s">
        <v>2986</v>
      </c>
      <c r="B6" s="1505" t="s">
        <v>2987</v>
      </c>
      <c r="C6" s="1504" t="s">
        <v>2986</v>
      </c>
      <c r="D6" t="s">
        <v>4394</v>
      </c>
    </row>
    <row r="7" spans="1:4" ht="15">
      <c r="A7" s="1504" t="s">
        <v>2634</v>
      </c>
      <c r="B7" s="1505" t="s">
        <v>2635</v>
      </c>
      <c r="C7" s="1504" t="s">
        <v>2634</v>
      </c>
      <c r="D7" t="s">
        <v>4218</v>
      </c>
    </row>
    <row r="8" spans="1:4" ht="15">
      <c r="A8" s="1504" t="s">
        <v>2358</v>
      </c>
      <c r="B8" s="1505" t="s">
        <v>2359</v>
      </c>
      <c r="C8" s="1504" t="s">
        <v>2358</v>
      </c>
      <c r="D8" t="s">
        <v>4080</v>
      </c>
    </row>
    <row r="9" spans="1:4" ht="15">
      <c r="A9" s="1504" t="s">
        <v>3142</v>
      </c>
      <c r="B9" s="1505" t="s">
        <v>3143</v>
      </c>
      <c r="C9" s="1504" t="s">
        <v>3142</v>
      </c>
      <c r="D9" t="s">
        <v>4472</v>
      </c>
    </row>
    <row r="10" spans="1:4" ht="15">
      <c r="A10" s="1504" t="s">
        <v>2608</v>
      </c>
      <c r="B10" s="1505" t="s">
        <v>2609</v>
      </c>
      <c r="C10" s="1504" t="s">
        <v>2608</v>
      </c>
      <c r="D10" t="s">
        <v>4205</v>
      </c>
    </row>
    <row r="11" spans="1:4" ht="15">
      <c r="A11" s="1504" t="s">
        <v>3008</v>
      </c>
      <c r="B11" s="1505" t="s">
        <v>3009</v>
      </c>
      <c r="C11" s="1504" t="s">
        <v>3008</v>
      </c>
      <c r="D11" t="s">
        <v>4405</v>
      </c>
    </row>
    <row r="12" spans="1:4" ht="15">
      <c r="A12" s="1504" t="s">
        <v>2114</v>
      </c>
      <c r="B12" s="1505" t="s">
        <v>2115</v>
      </c>
      <c r="C12" s="1504" t="s">
        <v>2114</v>
      </c>
      <c r="D12" t="s">
        <v>3958</v>
      </c>
    </row>
    <row r="13" spans="1:4" ht="15">
      <c r="A13" s="1504" t="s">
        <v>1886</v>
      </c>
      <c r="B13" s="1505" t="s">
        <v>1887</v>
      </c>
      <c r="C13" s="1504" t="s">
        <v>1886</v>
      </c>
      <c r="D13" t="s">
        <v>3844</v>
      </c>
    </row>
    <row r="14" spans="1:4" ht="15">
      <c r="A14" s="1504" t="s">
        <v>3122</v>
      </c>
      <c r="B14" s="1505" t="s">
        <v>3123</v>
      </c>
      <c r="C14" s="1504" t="s">
        <v>3122</v>
      </c>
      <c r="D14" t="s">
        <v>4462</v>
      </c>
    </row>
    <row r="15" spans="1:4" ht="15">
      <c r="A15" s="1504" t="s">
        <v>2770</v>
      </c>
      <c r="B15" s="1505" t="s">
        <v>2771</v>
      </c>
      <c r="C15" s="1504" t="s">
        <v>2770</v>
      </c>
      <c r="D15" t="s">
        <v>4286</v>
      </c>
    </row>
    <row r="16" spans="1:4" ht="15">
      <c r="A16" s="1504" t="s">
        <v>3194</v>
      </c>
      <c r="B16" s="1505" t="s">
        <v>3195</v>
      </c>
      <c r="C16" s="1504" t="s">
        <v>3194</v>
      </c>
      <c r="D16" t="s">
        <v>4498</v>
      </c>
    </row>
    <row r="17" spans="1:4" ht="15">
      <c r="A17" s="1504" t="s">
        <v>2824</v>
      </c>
      <c r="B17" s="1505" t="s">
        <v>2825</v>
      </c>
      <c r="C17" s="1504" t="s">
        <v>2824</v>
      </c>
      <c r="D17" t="s">
        <v>4313</v>
      </c>
    </row>
    <row r="18" spans="1:4" ht="15">
      <c r="A18" s="1504" t="s">
        <v>2830</v>
      </c>
      <c r="B18" s="1505" t="s">
        <v>2831</v>
      </c>
      <c r="C18" s="1504" t="s">
        <v>2830</v>
      </c>
      <c r="D18" t="s">
        <v>4316</v>
      </c>
    </row>
    <row r="19" spans="1:4" ht="15">
      <c r="A19" s="1504" t="s">
        <v>2772</v>
      </c>
      <c r="B19" s="1505" t="s">
        <v>2773</v>
      </c>
      <c r="C19" s="1504" t="s">
        <v>2772</v>
      </c>
      <c r="D19" t="s">
        <v>4287</v>
      </c>
    </row>
    <row r="20" spans="1:4" ht="15">
      <c r="A20" s="1504" t="s">
        <v>2918</v>
      </c>
      <c r="B20" s="1505" t="s">
        <v>2919</v>
      </c>
      <c r="C20" s="1504" t="s">
        <v>2918</v>
      </c>
      <c r="D20" t="s">
        <v>4360</v>
      </c>
    </row>
    <row r="21" spans="1:4" ht="15">
      <c r="A21" s="1504" t="s">
        <v>2958</v>
      </c>
      <c r="B21" s="1505" t="s">
        <v>2959</v>
      </c>
      <c r="C21" s="1504" t="s">
        <v>2958</v>
      </c>
      <c r="D21" t="s">
        <v>4380</v>
      </c>
    </row>
    <row r="22" spans="1:4" ht="15">
      <c r="A22" s="1504" t="s">
        <v>2140</v>
      </c>
      <c r="B22" s="1505" t="s">
        <v>2141</v>
      </c>
      <c r="C22" s="1504" t="s">
        <v>2140</v>
      </c>
      <c r="D22" t="s">
        <v>3971</v>
      </c>
    </row>
    <row r="23" spans="1:4" ht="15">
      <c r="A23" s="1504" t="s">
        <v>2298</v>
      </c>
      <c r="B23" s="1505" t="s">
        <v>2299</v>
      </c>
      <c r="C23" s="1504" t="s">
        <v>2298</v>
      </c>
      <c r="D23" t="s">
        <v>4050</v>
      </c>
    </row>
    <row r="24" spans="1:4" ht="15">
      <c r="A24" s="1504" t="s">
        <v>3056</v>
      </c>
      <c r="B24" s="1505" t="s">
        <v>3057</v>
      </c>
      <c r="C24" s="1504" t="s">
        <v>3056</v>
      </c>
      <c r="D24" t="s">
        <v>4429</v>
      </c>
    </row>
    <row r="25" spans="1:4" ht="15">
      <c r="A25" s="1504" t="s">
        <v>2204</v>
      </c>
      <c r="B25" s="1505" t="s">
        <v>2205</v>
      </c>
      <c r="C25" s="1504" t="s">
        <v>2204</v>
      </c>
      <c r="D25" t="s">
        <v>4003</v>
      </c>
    </row>
    <row r="26" spans="1:4" ht="15">
      <c r="A26" s="1504" t="s">
        <v>1944</v>
      </c>
      <c r="B26" s="1505" t="s">
        <v>1945</v>
      </c>
      <c r="C26" s="1504" t="s">
        <v>1944</v>
      </c>
      <c r="D26" t="s">
        <v>3873</v>
      </c>
    </row>
    <row r="27" spans="1:4" ht="15">
      <c r="A27" s="1504" t="s">
        <v>3448</v>
      </c>
      <c r="B27" s="1505" t="s">
        <v>3449</v>
      </c>
      <c r="C27" s="1504" t="s">
        <v>3448</v>
      </c>
      <c r="D27" t="s">
        <v>4625</v>
      </c>
    </row>
    <row r="28" spans="1:4" ht="15">
      <c r="A28" s="1504" t="s">
        <v>3442</v>
      </c>
      <c r="B28" s="1505" t="s">
        <v>3443</v>
      </c>
      <c r="C28" s="1504" t="s">
        <v>3442</v>
      </c>
      <c r="D28" t="s">
        <v>4622</v>
      </c>
    </row>
    <row r="29" spans="1:4" ht="15">
      <c r="A29" s="1504" t="s">
        <v>2296</v>
      </c>
      <c r="B29" s="1505" t="s">
        <v>2297</v>
      </c>
      <c r="C29" s="1504" t="s">
        <v>2296</v>
      </c>
      <c r="D29" t="s">
        <v>4049</v>
      </c>
    </row>
    <row r="30" spans="1:4" ht="15">
      <c r="A30" s="1504" t="s">
        <v>2426</v>
      </c>
      <c r="B30" s="1505" t="s">
        <v>2427</v>
      </c>
      <c r="C30" s="1504" t="s">
        <v>2426</v>
      </c>
      <c r="D30" t="s">
        <v>4114</v>
      </c>
    </row>
    <row r="31" spans="1:4" ht="15">
      <c r="A31" s="1504" t="s">
        <v>3196</v>
      </c>
      <c r="B31" s="1505" t="s">
        <v>3197</v>
      </c>
      <c r="C31" s="1504" t="s">
        <v>3196</v>
      </c>
      <c r="D31" t="s">
        <v>4499</v>
      </c>
    </row>
    <row r="32" spans="1:4" ht="15">
      <c r="A32" s="1504" t="s">
        <v>2704</v>
      </c>
      <c r="B32" s="1505" t="s">
        <v>2705</v>
      </c>
      <c r="C32" s="1504" t="s">
        <v>2704</v>
      </c>
      <c r="D32" t="s">
        <v>4253</v>
      </c>
    </row>
    <row r="33" spans="1:4" ht="15">
      <c r="A33" s="1504" t="s">
        <v>3350</v>
      </c>
      <c r="B33" s="1505" t="s">
        <v>3351</v>
      </c>
      <c r="C33" s="1504" t="s">
        <v>3350</v>
      </c>
      <c r="D33" t="s">
        <v>4576</v>
      </c>
    </row>
    <row r="34" spans="1:4" ht="15">
      <c r="A34" s="1504" t="s">
        <v>2112</v>
      </c>
      <c r="B34" s="1505" t="s">
        <v>2113</v>
      </c>
      <c r="C34" s="1504" t="s">
        <v>2112</v>
      </c>
      <c r="D34" t="s">
        <v>3957</v>
      </c>
    </row>
    <row r="35" spans="1:4" ht="15">
      <c r="A35" s="1504" t="s">
        <v>3358</v>
      </c>
      <c r="B35" s="1505" t="s">
        <v>3359</v>
      </c>
      <c r="C35" s="1504" t="s">
        <v>3358</v>
      </c>
      <c r="D35" t="s">
        <v>4580</v>
      </c>
    </row>
    <row r="36" spans="1:4" ht="15">
      <c r="A36" s="1504" t="s">
        <v>2840</v>
      </c>
      <c r="B36" s="1505" t="s">
        <v>2841</v>
      </c>
      <c r="C36" s="1504" t="s">
        <v>2840</v>
      </c>
      <c r="D36" t="s">
        <v>4321</v>
      </c>
    </row>
    <row r="37" spans="1:4" ht="15">
      <c r="A37" s="1504" t="s">
        <v>2838</v>
      </c>
      <c r="B37" s="1505" t="s">
        <v>2839</v>
      </c>
      <c r="C37" s="1504" t="s">
        <v>2838</v>
      </c>
      <c r="D37" t="s">
        <v>4320</v>
      </c>
    </row>
    <row r="38" spans="1:4" ht="15">
      <c r="A38" s="1504" t="s">
        <v>2348</v>
      </c>
      <c r="B38" s="1505" t="s">
        <v>2349</v>
      </c>
      <c r="C38" s="1504" t="s">
        <v>2348</v>
      </c>
      <c r="D38" t="s">
        <v>4075</v>
      </c>
    </row>
    <row r="39" spans="1:4" ht="15">
      <c r="A39" s="1504" t="s">
        <v>1964</v>
      </c>
      <c r="B39" s="1505" t="s">
        <v>1965</v>
      </c>
      <c r="C39" s="1504" t="s">
        <v>1964</v>
      </c>
      <c r="D39" t="s">
        <v>3883</v>
      </c>
    </row>
    <row r="40" spans="1:4" ht="15">
      <c r="A40" s="1504" t="s">
        <v>3354</v>
      </c>
      <c r="B40" s="1505" t="s">
        <v>3355</v>
      </c>
      <c r="C40" s="1504" t="s">
        <v>3354</v>
      </c>
      <c r="D40" t="s">
        <v>4578</v>
      </c>
    </row>
    <row r="41" spans="1:4" ht="15">
      <c r="A41" s="1504" t="s">
        <v>2962</v>
      </c>
      <c r="B41" s="1505" t="s">
        <v>2963</v>
      </c>
      <c r="C41" s="1504" t="s">
        <v>2962</v>
      </c>
      <c r="D41" t="s">
        <v>4382</v>
      </c>
    </row>
    <row r="42" spans="1:4" ht="15">
      <c r="A42" s="1504" t="s">
        <v>2996</v>
      </c>
      <c r="B42" s="1505" t="s">
        <v>2997</v>
      </c>
      <c r="C42" s="1504" t="s">
        <v>2996</v>
      </c>
      <c r="D42" t="s">
        <v>4399</v>
      </c>
    </row>
    <row r="43" spans="1:4" ht="15">
      <c r="A43" s="1504" t="s">
        <v>2352</v>
      </c>
      <c r="B43" s="1505" t="s">
        <v>2353</v>
      </c>
      <c r="C43" s="1504" t="s">
        <v>2352</v>
      </c>
      <c r="D43" t="s">
        <v>4077</v>
      </c>
    </row>
    <row r="44" spans="1:4" ht="15">
      <c r="A44" s="1504" t="s">
        <v>3240</v>
      </c>
      <c r="B44" s="1505" t="s">
        <v>3241</v>
      </c>
      <c r="C44" s="1504" t="s">
        <v>3240</v>
      </c>
      <c r="D44" t="s">
        <v>4521</v>
      </c>
    </row>
    <row r="45" spans="1:4" ht="15">
      <c r="A45" s="1504" t="s">
        <v>2836</v>
      </c>
      <c r="B45" s="1505" t="s">
        <v>2837</v>
      </c>
      <c r="C45" s="1504" t="s">
        <v>2836</v>
      </c>
      <c r="D45" t="s">
        <v>4319</v>
      </c>
    </row>
    <row r="46" spans="1:4" ht="15">
      <c r="A46" s="1504" t="s">
        <v>2910</v>
      </c>
      <c r="B46" s="1505" t="s">
        <v>2911</v>
      </c>
      <c r="C46" s="1504" t="s">
        <v>2910</v>
      </c>
      <c r="D46" t="s">
        <v>4356</v>
      </c>
    </row>
    <row r="47" spans="1:4" ht="15">
      <c r="A47" s="1504" t="s">
        <v>1844</v>
      </c>
      <c r="B47" s="1505" t="s">
        <v>1845</v>
      </c>
      <c r="C47" s="1504" t="s">
        <v>1844</v>
      </c>
      <c r="D47" t="s">
        <v>3823</v>
      </c>
    </row>
    <row r="48" spans="1:4" ht="15">
      <c r="A48" s="1504" t="s">
        <v>1888</v>
      </c>
      <c r="B48" s="1505" t="s">
        <v>1889</v>
      </c>
      <c r="C48" s="1504" t="s">
        <v>1888</v>
      </c>
      <c r="D48" t="s">
        <v>3845</v>
      </c>
    </row>
    <row r="49" spans="1:4" ht="15">
      <c r="A49" s="1504" t="s">
        <v>3522</v>
      </c>
      <c r="B49" s="1505" t="s">
        <v>3523</v>
      </c>
      <c r="C49" s="1504" t="s">
        <v>3522</v>
      </c>
      <c r="D49" t="s">
        <v>4662</v>
      </c>
    </row>
    <row r="50" spans="1:4" ht="15">
      <c r="A50" s="1504" t="s">
        <v>3812</v>
      </c>
      <c r="B50" s="1505" t="s">
        <v>3813</v>
      </c>
      <c r="C50" s="1504" t="s">
        <v>3812</v>
      </c>
      <c r="D50" t="s">
        <v>4807</v>
      </c>
    </row>
    <row r="51" spans="1:4" ht="15">
      <c r="A51" s="1504" t="s">
        <v>3324</v>
      </c>
      <c r="B51" s="1505" t="s">
        <v>3325</v>
      </c>
      <c r="C51" s="1504" t="s">
        <v>3324</v>
      </c>
      <c r="D51" t="s">
        <v>4563</v>
      </c>
    </row>
    <row r="52" spans="1:4" ht="15">
      <c r="A52" s="1504" t="s">
        <v>3778</v>
      </c>
      <c r="B52" s="1505" t="s">
        <v>3779</v>
      </c>
      <c r="C52" s="1504" t="s">
        <v>3778</v>
      </c>
      <c r="D52" t="s">
        <v>4790</v>
      </c>
    </row>
    <row r="53" spans="1:4" ht="15">
      <c r="A53" s="1504" t="s">
        <v>3322</v>
      </c>
      <c r="B53" s="1505" t="s">
        <v>3323</v>
      </c>
      <c r="C53" s="1504" t="s">
        <v>3322</v>
      </c>
      <c r="D53" t="s">
        <v>4562</v>
      </c>
    </row>
    <row r="54" spans="1:4" ht="15">
      <c r="A54" s="1504" t="s">
        <v>3342</v>
      </c>
      <c r="B54" s="1505" t="s">
        <v>3343</v>
      </c>
      <c r="C54" s="1504" t="s">
        <v>3342</v>
      </c>
      <c r="D54" t="s">
        <v>4572</v>
      </c>
    </row>
    <row r="55" spans="1:4" ht="15">
      <c r="A55" s="1504" t="s">
        <v>2036</v>
      </c>
      <c r="B55" s="1505" t="s">
        <v>2037</v>
      </c>
      <c r="C55" s="1504" t="s">
        <v>2036</v>
      </c>
      <c r="D55" t="s">
        <v>3919</v>
      </c>
    </row>
    <row r="56" spans="1:4" ht="15">
      <c r="A56" s="1504" t="s">
        <v>1912</v>
      </c>
      <c r="B56" s="1505" t="s">
        <v>1913</v>
      </c>
      <c r="C56" s="1504" t="s">
        <v>1912</v>
      </c>
      <c r="D56" t="s">
        <v>3857</v>
      </c>
    </row>
    <row r="57" spans="1:4" ht="15">
      <c r="A57" s="1504" t="s">
        <v>3070</v>
      </c>
      <c r="B57" s="1505" t="s">
        <v>3071</v>
      </c>
      <c r="C57" s="1504" t="s">
        <v>3070</v>
      </c>
      <c r="D57" t="s">
        <v>4436</v>
      </c>
    </row>
    <row r="58" spans="1:4" ht="15">
      <c r="A58" s="1504" t="s">
        <v>2526</v>
      </c>
      <c r="B58" s="1505" t="s">
        <v>2527</v>
      </c>
      <c r="C58" s="1504" t="s">
        <v>2526</v>
      </c>
      <c r="D58" t="s">
        <v>4164</v>
      </c>
    </row>
    <row r="59" spans="1:4" ht="15">
      <c r="A59" s="1504" t="s">
        <v>2506</v>
      </c>
      <c r="B59" s="1505" t="s">
        <v>2507</v>
      </c>
      <c r="C59" s="1504" t="s">
        <v>2506</v>
      </c>
      <c r="D59" t="s">
        <v>4154</v>
      </c>
    </row>
    <row r="60" spans="1:4" ht="15">
      <c r="A60" s="1504" t="s">
        <v>2632</v>
      </c>
      <c r="B60" s="1505" t="s">
        <v>2633</v>
      </c>
      <c r="C60" s="1504" t="s">
        <v>2632</v>
      </c>
      <c r="D60" t="s">
        <v>4217</v>
      </c>
    </row>
    <row r="61" spans="1:4" ht="15">
      <c r="A61" s="1504" t="s">
        <v>2638</v>
      </c>
      <c r="B61" s="1505" t="s">
        <v>2639</v>
      </c>
      <c r="C61" s="1504" t="s">
        <v>2638</v>
      </c>
      <c r="D61" t="s">
        <v>4220</v>
      </c>
    </row>
    <row r="62" spans="1:4" ht="15">
      <c r="A62" s="1504" t="s">
        <v>2034</v>
      </c>
      <c r="B62" s="1505" t="s">
        <v>2035</v>
      </c>
      <c r="C62" s="1504" t="s">
        <v>2034</v>
      </c>
      <c r="D62" t="s">
        <v>3918</v>
      </c>
    </row>
    <row r="63" spans="1:4" ht="15">
      <c r="A63" s="1504" t="s">
        <v>2058</v>
      </c>
      <c r="B63" s="1505" t="s">
        <v>2059</v>
      </c>
      <c r="C63" s="1504" t="s">
        <v>2058</v>
      </c>
      <c r="D63" t="s">
        <v>3930</v>
      </c>
    </row>
    <row r="64" spans="1:4" ht="15">
      <c r="A64" s="1504" t="s">
        <v>2062</v>
      </c>
      <c r="B64" s="1505" t="s">
        <v>2063</v>
      </c>
      <c r="C64" s="1504" t="s">
        <v>2062</v>
      </c>
      <c r="D64" t="s">
        <v>3932</v>
      </c>
    </row>
    <row r="65" spans="1:4" ht="15">
      <c r="A65" s="1504" t="s">
        <v>3116</v>
      </c>
      <c r="B65" s="1505" t="s">
        <v>3117</v>
      </c>
      <c r="C65" s="1504" t="s">
        <v>3116</v>
      </c>
      <c r="D65" t="s">
        <v>4459</v>
      </c>
    </row>
    <row r="66" spans="1:4" ht="15">
      <c r="A66" s="1504" t="s">
        <v>2382</v>
      </c>
      <c r="B66" s="1505" t="s">
        <v>2383</v>
      </c>
      <c r="C66" s="1504" t="s">
        <v>2382</v>
      </c>
      <c r="D66" t="s">
        <v>4092</v>
      </c>
    </row>
    <row r="67" spans="1:4" ht="15">
      <c r="A67" s="1504" t="s">
        <v>3758</v>
      </c>
      <c r="B67" s="1505" t="s">
        <v>3759</v>
      </c>
      <c r="C67" s="1504" t="s">
        <v>3758</v>
      </c>
      <c r="D67" t="s">
        <v>4780</v>
      </c>
    </row>
    <row r="68" spans="1:4" ht="15">
      <c r="A68" s="1504" t="s">
        <v>2924</v>
      </c>
      <c r="B68" s="1505" t="s">
        <v>2925</v>
      </c>
      <c r="C68" s="1504" t="s">
        <v>2924</v>
      </c>
      <c r="D68" t="s">
        <v>4363</v>
      </c>
    </row>
    <row r="69" spans="1:4" ht="15">
      <c r="A69" s="1504" t="s">
        <v>3430</v>
      </c>
      <c r="B69" s="1505" t="s">
        <v>3431</v>
      </c>
      <c r="C69" s="1504" t="s">
        <v>3430</v>
      </c>
      <c r="D69" t="s">
        <v>4616</v>
      </c>
    </row>
    <row r="70" spans="1:4" ht="15">
      <c r="A70" s="1504" t="s">
        <v>3796</v>
      </c>
      <c r="B70" s="1505" t="s">
        <v>3797</v>
      </c>
      <c r="C70" s="1504" t="s">
        <v>3796</v>
      </c>
      <c r="D70" t="s">
        <v>4799</v>
      </c>
    </row>
    <row r="71" spans="1:4" ht="15">
      <c r="A71" s="1504" t="s">
        <v>3770</v>
      </c>
      <c r="B71" s="1505" t="s">
        <v>3771</v>
      </c>
      <c r="C71" s="1504" t="s">
        <v>3770</v>
      </c>
      <c r="D71" t="s">
        <v>4786</v>
      </c>
    </row>
    <row r="72" spans="1:4" ht="15">
      <c r="A72" s="1504" t="s">
        <v>2198</v>
      </c>
      <c r="B72" s="1505" t="s">
        <v>2199</v>
      </c>
      <c r="C72" s="1504" t="s">
        <v>2198</v>
      </c>
      <c r="D72" t="s">
        <v>4000</v>
      </c>
    </row>
    <row r="73" spans="1:4" ht="15">
      <c r="A73" s="1504" t="s">
        <v>2518</v>
      </c>
      <c r="B73" s="1505" t="s">
        <v>2519</v>
      </c>
      <c r="C73" s="1504" t="s">
        <v>2518</v>
      </c>
      <c r="D73" t="s">
        <v>4160</v>
      </c>
    </row>
    <row r="74" spans="1:4" ht="15">
      <c r="A74" s="1504" t="s">
        <v>3648</v>
      </c>
      <c r="B74" s="1505" t="s">
        <v>3649</v>
      </c>
      <c r="C74" s="1504" t="s">
        <v>3648</v>
      </c>
      <c r="D74" t="s">
        <v>4725</v>
      </c>
    </row>
    <row r="75" spans="1:4" ht="15">
      <c r="A75" s="1504" t="s">
        <v>2504</v>
      </c>
      <c r="B75" s="1505" t="s">
        <v>2505</v>
      </c>
      <c r="C75" s="1504" t="s">
        <v>2504</v>
      </c>
      <c r="D75" t="s">
        <v>4153</v>
      </c>
    </row>
    <row r="76" spans="1:4" ht="15">
      <c r="A76" s="1504" t="s">
        <v>2452</v>
      </c>
      <c r="B76" s="1505" t="s">
        <v>2453</v>
      </c>
      <c r="C76" s="1504" t="s">
        <v>2452</v>
      </c>
      <c r="D76" t="s">
        <v>4127</v>
      </c>
    </row>
    <row r="77" spans="1:4" ht="15">
      <c r="A77" s="1504" t="s">
        <v>2392</v>
      </c>
      <c r="B77" s="1505" t="s">
        <v>2393</v>
      </c>
      <c r="C77" s="1504" t="s">
        <v>2392</v>
      </c>
      <c r="D77" t="s">
        <v>4097</v>
      </c>
    </row>
    <row r="78" spans="1:4" ht="15">
      <c r="A78" s="1504" t="s">
        <v>3726</v>
      </c>
      <c r="B78" s="1505" t="s">
        <v>3727</v>
      </c>
      <c r="C78" s="1504" t="s">
        <v>3726</v>
      </c>
      <c r="D78" t="s">
        <v>4764</v>
      </c>
    </row>
    <row r="79" spans="1:4" ht="15">
      <c r="A79" s="1504" t="s">
        <v>1874</v>
      </c>
      <c r="B79" s="1505" t="s">
        <v>1875</v>
      </c>
      <c r="C79" s="1504" t="s">
        <v>1874</v>
      </c>
      <c r="D79" t="s">
        <v>3838</v>
      </c>
    </row>
    <row r="80" spans="1:4" ht="15">
      <c r="A80" s="1504" t="s">
        <v>3550</v>
      </c>
      <c r="B80" s="1505" t="s">
        <v>3551</v>
      </c>
      <c r="C80" s="1504" t="s">
        <v>3550</v>
      </c>
      <c r="D80" t="s">
        <v>4676</v>
      </c>
    </row>
    <row r="81" spans="1:4" ht="15">
      <c r="A81" s="1504" t="s">
        <v>3810</v>
      </c>
      <c r="B81" s="1505" t="s">
        <v>3811</v>
      </c>
      <c r="C81" s="1504" t="s">
        <v>3810</v>
      </c>
      <c r="D81" t="s">
        <v>4806</v>
      </c>
    </row>
    <row r="82" spans="1:4" ht="15">
      <c r="A82" s="1504" t="s">
        <v>2874</v>
      </c>
      <c r="B82" s="1505" t="s">
        <v>2875</v>
      </c>
      <c r="C82" s="1504" t="s">
        <v>2874</v>
      </c>
      <c r="D82" t="s">
        <v>4338</v>
      </c>
    </row>
    <row r="83" spans="1:4" ht="15">
      <c r="A83" s="1504" t="s">
        <v>2684</v>
      </c>
      <c r="B83" s="1505" t="s">
        <v>2685</v>
      </c>
      <c r="C83" s="1504" t="s">
        <v>2684</v>
      </c>
      <c r="D83" t="s">
        <v>4243</v>
      </c>
    </row>
    <row r="84" spans="1:4" ht="15">
      <c r="A84" s="1504" t="s">
        <v>2782</v>
      </c>
      <c r="B84" s="1505" t="s">
        <v>2783</v>
      </c>
      <c r="C84" s="1504" t="s">
        <v>2782</v>
      </c>
      <c r="D84" t="s">
        <v>4292</v>
      </c>
    </row>
    <row r="85" spans="1:4" ht="15">
      <c r="A85" s="1504" t="s">
        <v>2888</v>
      </c>
      <c r="B85" s="1505" t="s">
        <v>2889</v>
      </c>
      <c r="C85" s="1504" t="s">
        <v>2888</v>
      </c>
      <c r="D85" t="s">
        <v>4345</v>
      </c>
    </row>
    <row r="86" spans="1:4" ht="15">
      <c r="A86" s="1504" t="s">
        <v>2876</v>
      </c>
      <c r="B86" s="1505" t="s">
        <v>2877</v>
      </c>
      <c r="C86" s="1504" t="s">
        <v>2876</v>
      </c>
      <c r="D86" t="s">
        <v>4339</v>
      </c>
    </row>
    <row r="87" spans="1:4" ht="15">
      <c r="A87" s="1504" t="s">
        <v>2346</v>
      </c>
      <c r="B87" s="1505" t="s">
        <v>2347</v>
      </c>
      <c r="C87" s="1504" t="s">
        <v>2346</v>
      </c>
      <c r="D87" t="s">
        <v>4074</v>
      </c>
    </row>
    <row r="88" spans="1:4" ht="15">
      <c r="A88" s="1504" t="s">
        <v>2212</v>
      </c>
      <c r="B88" s="1505" t="s">
        <v>2213</v>
      </c>
      <c r="C88" s="1504" t="s">
        <v>2212</v>
      </c>
      <c r="D88" t="s">
        <v>4007</v>
      </c>
    </row>
    <row r="89" spans="1:4" ht="15">
      <c r="A89" s="1504" t="s">
        <v>3252</v>
      </c>
      <c r="B89" s="1505" t="s">
        <v>3253</v>
      </c>
      <c r="C89" s="1504" t="s">
        <v>3252</v>
      </c>
      <c r="D89" t="s">
        <v>4527</v>
      </c>
    </row>
    <row r="90" spans="1:4" ht="15">
      <c r="A90" s="1504" t="s">
        <v>2052</v>
      </c>
      <c r="B90" s="1505" t="s">
        <v>2053</v>
      </c>
      <c r="C90" s="1504" t="s">
        <v>2052</v>
      </c>
      <c r="D90" t="s">
        <v>3927</v>
      </c>
    </row>
    <row r="91" spans="1:4" ht="15">
      <c r="A91" s="1504" t="s">
        <v>3336</v>
      </c>
      <c r="B91" s="1505" t="s">
        <v>3337</v>
      </c>
      <c r="C91" s="1504" t="s">
        <v>3336</v>
      </c>
      <c r="D91" t="s">
        <v>4569</v>
      </c>
    </row>
    <row r="92" spans="1:4" ht="15">
      <c r="A92" s="1504" t="s">
        <v>2182</v>
      </c>
      <c r="B92" s="1505" t="s">
        <v>2183</v>
      </c>
      <c r="C92" s="1504" t="s">
        <v>2182</v>
      </c>
      <c r="D92" t="s">
        <v>3992</v>
      </c>
    </row>
    <row r="93" spans="1:4" ht="15">
      <c r="A93" s="1504" t="s">
        <v>1842</v>
      </c>
      <c r="B93" s="1505" t="s">
        <v>1843</v>
      </c>
      <c r="C93" s="1504" t="s">
        <v>1842</v>
      </c>
      <c r="D93" t="s">
        <v>3822</v>
      </c>
    </row>
    <row r="94" spans="1:4" ht="15">
      <c r="A94" s="1504" t="s">
        <v>1896</v>
      </c>
      <c r="B94" s="1505" t="s">
        <v>1897</v>
      </c>
      <c r="C94" s="1504" t="s">
        <v>1896</v>
      </c>
      <c r="D94" t="s">
        <v>3849</v>
      </c>
    </row>
    <row r="95" spans="1:4" ht="15">
      <c r="A95" s="1504" t="s">
        <v>3080</v>
      </c>
      <c r="B95" s="1505" t="s">
        <v>3081</v>
      </c>
      <c r="C95" s="1504" t="s">
        <v>3080</v>
      </c>
      <c r="D95" t="s">
        <v>4441</v>
      </c>
    </row>
    <row r="96" spans="1:4" ht="15">
      <c r="A96" s="1504" t="s">
        <v>2654</v>
      </c>
      <c r="B96" s="1505" t="s">
        <v>2655</v>
      </c>
      <c r="C96" s="1504" t="s">
        <v>2654</v>
      </c>
      <c r="D96" t="s">
        <v>4228</v>
      </c>
    </row>
    <row r="97" spans="1:4" ht="15">
      <c r="A97" s="1504" t="s">
        <v>3100</v>
      </c>
      <c r="B97" s="1505" t="s">
        <v>3101</v>
      </c>
      <c r="C97" s="1504" t="s">
        <v>3100</v>
      </c>
      <c r="D97" t="s">
        <v>4451</v>
      </c>
    </row>
    <row r="98" spans="1:4" ht="15">
      <c r="A98" s="1504" t="s">
        <v>2100</v>
      </c>
      <c r="B98" s="1505" t="s">
        <v>2101</v>
      </c>
      <c r="C98" s="1504" t="s">
        <v>2100</v>
      </c>
      <c r="D98" t="s">
        <v>3951</v>
      </c>
    </row>
    <row r="99" spans="1:4" ht="15">
      <c r="A99" s="1504" t="s">
        <v>2756</v>
      </c>
      <c r="B99" s="1505" t="s">
        <v>2757</v>
      </c>
      <c r="C99" s="1504" t="s">
        <v>2756</v>
      </c>
      <c r="D99" t="s">
        <v>4279</v>
      </c>
    </row>
    <row r="100" spans="1:4" ht="15">
      <c r="A100" s="1504" t="s">
        <v>2162</v>
      </c>
      <c r="B100" s="1505" t="s">
        <v>2163</v>
      </c>
      <c r="C100" s="1504" t="s">
        <v>2162</v>
      </c>
      <c r="D100" t="s">
        <v>3982</v>
      </c>
    </row>
    <row r="101" spans="1:4" ht="15">
      <c r="A101" s="1504" t="s">
        <v>2734</v>
      </c>
      <c r="B101" s="1505" t="s">
        <v>2735</v>
      </c>
      <c r="C101" s="1504" t="s">
        <v>2734</v>
      </c>
      <c r="D101" t="s">
        <v>4268</v>
      </c>
    </row>
    <row r="102" spans="1:4" ht="15">
      <c r="A102" s="1504" t="s">
        <v>2540</v>
      </c>
      <c r="B102" s="1505" t="s">
        <v>2541</v>
      </c>
      <c r="C102" s="1504" t="s">
        <v>2540</v>
      </c>
      <c r="D102" t="s">
        <v>4171</v>
      </c>
    </row>
    <row r="103" spans="1:4" ht="15">
      <c r="A103" s="1504" t="s">
        <v>3212</v>
      </c>
      <c r="B103" s="1505" t="s">
        <v>3213</v>
      </c>
      <c r="C103" s="1504" t="s">
        <v>3212</v>
      </c>
      <c r="D103" t="s">
        <v>4507</v>
      </c>
    </row>
    <row r="104" spans="1:4" ht="15">
      <c r="A104" s="1504" t="s">
        <v>3334</v>
      </c>
      <c r="B104" s="1505" t="s">
        <v>3335</v>
      </c>
      <c r="C104" s="1504" t="s">
        <v>3334</v>
      </c>
      <c r="D104" t="s">
        <v>4568</v>
      </c>
    </row>
    <row r="105" spans="1:4" ht="15">
      <c r="A105" s="1504" t="s">
        <v>2786</v>
      </c>
      <c r="B105" s="1505" t="s">
        <v>2787</v>
      </c>
      <c r="C105" s="1504" t="s">
        <v>2786</v>
      </c>
      <c r="D105" t="s">
        <v>4294</v>
      </c>
    </row>
    <row r="106" spans="1:4" ht="15">
      <c r="A106" s="1504" t="s">
        <v>3078</v>
      </c>
      <c r="B106" s="1505" t="s">
        <v>3079</v>
      </c>
      <c r="C106" s="1504" t="s">
        <v>3078</v>
      </c>
      <c r="D106" t="s">
        <v>4440</v>
      </c>
    </row>
    <row r="107" spans="1:4" ht="15">
      <c r="A107" s="1504" t="s">
        <v>2164</v>
      </c>
      <c r="B107" s="1505" t="s">
        <v>2165</v>
      </c>
      <c r="C107" s="1504" t="s">
        <v>2164</v>
      </c>
      <c r="D107" t="s">
        <v>3983</v>
      </c>
    </row>
    <row r="108" spans="1:4" ht="15">
      <c r="A108" s="1504" t="s">
        <v>2124</v>
      </c>
      <c r="B108" s="1505" t="s">
        <v>2125</v>
      </c>
      <c r="C108" s="1504" t="s">
        <v>2124</v>
      </c>
      <c r="D108" t="s">
        <v>3963</v>
      </c>
    </row>
    <row r="109" spans="1:4" ht="15">
      <c r="A109" s="1504" t="s">
        <v>2774</v>
      </c>
      <c r="B109" s="1505" t="s">
        <v>2775</v>
      </c>
      <c r="C109" s="1504" t="s">
        <v>2774</v>
      </c>
      <c r="D109" t="s">
        <v>4288</v>
      </c>
    </row>
    <row r="110" spans="1:4" ht="15">
      <c r="A110" s="1504" t="s">
        <v>2712</v>
      </c>
      <c r="B110" s="1505" t="s">
        <v>2713</v>
      </c>
      <c r="C110" s="1504" t="s">
        <v>2712</v>
      </c>
      <c r="D110" t="s">
        <v>4257</v>
      </c>
    </row>
    <row r="111" spans="1:4" ht="15">
      <c r="A111" s="1504" t="s">
        <v>3784</v>
      </c>
      <c r="B111" s="1505" t="s">
        <v>3785</v>
      </c>
      <c r="C111" s="1504" t="s">
        <v>3784</v>
      </c>
      <c r="D111" t="s">
        <v>4793</v>
      </c>
    </row>
    <row r="112" spans="1:4" ht="15">
      <c r="A112" s="1504" t="s">
        <v>3278</v>
      </c>
      <c r="B112" s="1505" t="s">
        <v>3279</v>
      </c>
      <c r="C112" s="1504" t="s">
        <v>3278</v>
      </c>
      <c r="D112" t="s">
        <v>4540</v>
      </c>
    </row>
    <row r="113" spans="1:4" ht="15">
      <c r="A113" s="1504" t="s">
        <v>2798</v>
      </c>
      <c r="B113" s="1505" t="s">
        <v>2799</v>
      </c>
      <c r="C113" s="1504" t="s">
        <v>2798</v>
      </c>
      <c r="D113" t="s">
        <v>4300</v>
      </c>
    </row>
    <row r="114" spans="1:4" ht="15">
      <c r="A114" s="1504" t="s">
        <v>2792</v>
      </c>
      <c r="B114" s="1505" t="s">
        <v>2793</v>
      </c>
      <c r="C114" s="1504" t="s">
        <v>2792</v>
      </c>
      <c r="D114" t="s">
        <v>4297</v>
      </c>
    </row>
    <row r="115" spans="1:4" ht="15">
      <c r="A115" s="1504" t="s">
        <v>3598</v>
      </c>
      <c r="B115" s="1505" t="s">
        <v>3599</v>
      </c>
      <c r="C115" s="1504" t="s">
        <v>3598</v>
      </c>
      <c r="D115" t="s">
        <v>4700</v>
      </c>
    </row>
    <row r="116" spans="1:4" ht="15">
      <c r="A116" s="1504" t="s">
        <v>3748</v>
      </c>
      <c r="B116" s="1505" t="s">
        <v>3749</v>
      </c>
      <c r="C116" s="1504" t="s">
        <v>3748</v>
      </c>
      <c r="D116" t="s">
        <v>4775</v>
      </c>
    </row>
    <row r="117" spans="1:4" ht="15">
      <c r="A117" s="1504" t="s">
        <v>3584</v>
      </c>
      <c r="B117" s="1505" t="s">
        <v>3585</v>
      </c>
      <c r="C117" s="1504" t="s">
        <v>3584</v>
      </c>
      <c r="D117" t="s">
        <v>4693</v>
      </c>
    </row>
    <row r="118" spans="1:4" ht="15">
      <c r="A118" s="1504" t="s">
        <v>3552</v>
      </c>
      <c r="B118" s="1505" t="s">
        <v>3553</v>
      </c>
      <c r="C118" s="1504" t="s">
        <v>3552</v>
      </c>
      <c r="D118" t="s">
        <v>4677</v>
      </c>
    </row>
    <row r="119" spans="1:4" ht="15">
      <c r="A119" s="1504" t="s">
        <v>3586</v>
      </c>
      <c r="B119" s="1505" t="s">
        <v>3587</v>
      </c>
      <c r="C119" s="1504" t="s">
        <v>3586</v>
      </c>
      <c r="D119" t="s">
        <v>4694</v>
      </c>
    </row>
    <row r="120" spans="1:4" ht="15">
      <c r="A120" s="1504" t="s">
        <v>3090</v>
      </c>
      <c r="B120" s="1505" t="s">
        <v>3091</v>
      </c>
      <c r="C120" s="1504" t="s">
        <v>3090</v>
      </c>
      <c r="D120" t="s">
        <v>4446</v>
      </c>
    </row>
    <row r="121" spans="1:4" ht="15">
      <c r="A121" s="1504" t="s">
        <v>2342</v>
      </c>
      <c r="B121" s="1505" t="s">
        <v>2343</v>
      </c>
      <c r="C121" s="1504" t="s">
        <v>2342</v>
      </c>
      <c r="D121" t="s">
        <v>4072</v>
      </c>
    </row>
    <row r="122" spans="1:4" ht="15">
      <c r="A122" s="1504" t="s">
        <v>2630</v>
      </c>
      <c r="B122" s="1505" t="s">
        <v>2631</v>
      </c>
      <c r="C122" s="1504" t="s">
        <v>2630</v>
      </c>
      <c r="D122" t="s">
        <v>4216</v>
      </c>
    </row>
    <row r="123" spans="1:4" ht="15">
      <c r="A123" s="1504" t="s">
        <v>2602</v>
      </c>
      <c r="B123" s="1505" t="s">
        <v>2603</v>
      </c>
      <c r="C123" s="1504" t="s">
        <v>2602</v>
      </c>
      <c r="D123" t="s">
        <v>4202</v>
      </c>
    </row>
    <row r="124" spans="1:4" ht="15">
      <c r="A124" s="1504" t="s">
        <v>3082</v>
      </c>
      <c r="B124" s="1505" t="s">
        <v>3083</v>
      </c>
      <c r="C124" s="1504" t="s">
        <v>3082</v>
      </c>
      <c r="D124" t="s">
        <v>4442</v>
      </c>
    </row>
    <row r="125" spans="1:4" ht="15">
      <c r="A125" s="1504" t="s">
        <v>2674</v>
      </c>
      <c r="B125" s="1505" t="s">
        <v>2675</v>
      </c>
      <c r="C125" s="1504" t="s">
        <v>2674</v>
      </c>
      <c r="D125" t="s">
        <v>4238</v>
      </c>
    </row>
    <row r="126" spans="1:4" ht="15">
      <c r="A126" s="1504" t="s">
        <v>2720</v>
      </c>
      <c r="B126" s="1505" t="s">
        <v>2721</v>
      </c>
      <c r="C126" s="1504" t="s">
        <v>2720</v>
      </c>
      <c r="D126" t="s">
        <v>4261</v>
      </c>
    </row>
    <row r="127" spans="1:4" ht="15">
      <c r="A127" s="1504" t="s">
        <v>3144</v>
      </c>
      <c r="B127" s="1505" t="s">
        <v>3145</v>
      </c>
      <c r="C127" s="1504" t="s">
        <v>3144</v>
      </c>
      <c r="D127" t="s">
        <v>4473</v>
      </c>
    </row>
    <row r="128" spans="1:4" ht="15">
      <c r="A128" s="1504" t="s">
        <v>3494</v>
      </c>
      <c r="B128" s="1505" t="s">
        <v>3495</v>
      </c>
      <c r="C128" s="1504" t="s">
        <v>3494</v>
      </c>
      <c r="D128" t="s">
        <v>4648</v>
      </c>
    </row>
    <row r="129" spans="1:4" ht="15">
      <c r="A129" s="1504" t="s">
        <v>2550</v>
      </c>
      <c r="B129" s="1505" t="s">
        <v>2551</v>
      </c>
      <c r="C129" s="1504" t="s">
        <v>2550</v>
      </c>
      <c r="D129" t="s">
        <v>4176</v>
      </c>
    </row>
    <row r="130" spans="1:4" ht="15">
      <c r="A130" s="1504" t="s">
        <v>2142</v>
      </c>
      <c r="B130" s="1505" t="s">
        <v>2143</v>
      </c>
      <c r="C130" s="1504" t="s">
        <v>2142</v>
      </c>
      <c r="D130" t="s">
        <v>3972</v>
      </c>
    </row>
    <row r="131" spans="1:4" ht="15">
      <c r="A131" s="1504" t="s">
        <v>2184</v>
      </c>
      <c r="B131" s="1505" t="s">
        <v>2185</v>
      </c>
      <c r="C131" s="1504" t="s">
        <v>2184</v>
      </c>
      <c r="D131" t="s">
        <v>3993</v>
      </c>
    </row>
    <row r="132" spans="1:4" ht="15">
      <c r="A132" s="1504" t="s">
        <v>2574</v>
      </c>
      <c r="B132" s="1505" t="s">
        <v>2575</v>
      </c>
      <c r="C132" s="1504" t="s">
        <v>2574</v>
      </c>
      <c r="D132" t="s">
        <v>4188</v>
      </c>
    </row>
    <row r="133" spans="1:4" ht="15">
      <c r="A133" s="1504" t="s">
        <v>2812</v>
      </c>
      <c r="B133" s="1505" t="s">
        <v>2813</v>
      </c>
      <c r="C133" s="1504" t="s">
        <v>2812</v>
      </c>
      <c r="D133" t="s">
        <v>4307</v>
      </c>
    </row>
    <row r="134" spans="1:4" ht="15">
      <c r="A134" s="1504" t="s">
        <v>1976</v>
      </c>
      <c r="B134" s="1505" t="s">
        <v>1977</v>
      </c>
      <c r="C134" s="1504" t="s">
        <v>1976</v>
      </c>
      <c r="D134" t="s">
        <v>3889</v>
      </c>
    </row>
    <row r="135" spans="1:4" ht="15">
      <c r="A135" s="1504" t="s">
        <v>2562</v>
      </c>
      <c r="B135" s="1505" t="s">
        <v>2563</v>
      </c>
      <c r="C135" s="1504" t="s">
        <v>2562</v>
      </c>
      <c r="D135" t="s">
        <v>4182</v>
      </c>
    </row>
    <row r="136" spans="1:4" ht="15">
      <c r="A136" s="1504" t="s">
        <v>2564</v>
      </c>
      <c r="B136" s="1505" t="s">
        <v>2565</v>
      </c>
      <c r="C136" s="1504" t="s">
        <v>2564</v>
      </c>
      <c r="D136" t="s">
        <v>4183</v>
      </c>
    </row>
    <row r="137" spans="1:4" ht="15">
      <c r="A137" s="1504" t="s">
        <v>2552</v>
      </c>
      <c r="B137" s="1505" t="s">
        <v>2553</v>
      </c>
      <c r="C137" s="1504" t="s">
        <v>2552</v>
      </c>
      <c r="D137" t="s">
        <v>4177</v>
      </c>
    </row>
    <row r="138" spans="1:4" ht="15">
      <c r="A138" s="1504" t="s">
        <v>2318</v>
      </c>
      <c r="B138" s="1505" t="s">
        <v>2319</v>
      </c>
      <c r="C138" s="1504" t="s">
        <v>2318</v>
      </c>
      <c r="D138" t="s">
        <v>4060</v>
      </c>
    </row>
    <row r="139" spans="1:4" ht="15">
      <c r="A139" s="1504" t="s">
        <v>2360</v>
      </c>
      <c r="B139" s="1505" t="s">
        <v>2361</v>
      </c>
      <c r="C139" s="1504" t="s">
        <v>2360</v>
      </c>
      <c r="D139" t="s">
        <v>4081</v>
      </c>
    </row>
    <row r="140" spans="1:4" ht="15">
      <c r="A140" s="1504" t="s">
        <v>2406</v>
      </c>
      <c r="B140" s="1505" t="s">
        <v>2407</v>
      </c>
      <c r="C140" s="1504" t="s">
        <v>2406</v>
      </c>
      <c r="D140" t="s">
        <v>4104</v>
      </c>
    </row>
    <row r="141" spans="1:4" ht="15">
      <c r="A141" s="1504" t="s">
        <v>1836</v>
      </c>
      <c r="B141" s="1505" t="s">
        <v>1837</v>
      </c>
      <c r="C141" s="1504" t="s">
        <v>1836</v>
      </c>
      <c r="D141" t="s">
        <v>3819</v>
      </c>
    </row>
    <row r="142" spans="1:4" ht="15">
      <c r="A142" s="1504" t="s">
        <v>2844</v>
      </c>
      <c r="B142" s="1505" t="s">
        <v>2845</v>
      </c>
      <c r="C142" s="1504" t="s">
        <v>2844</v>
      </c>
      <c r="D142" t="s">
        <v>4323</v>
      </c>
    </row>
    <row r="143" spans="1:4" ht="15">
      <c r="A143" s="1504" t="s">
        <v>2854</v>
      </c>
      <c r="B143" s="1505" t="s">
        <v>2855</v>
      </c>
      <c r="C143" s="1504" t="s">
        <v>2854</v>
      </c>
      <c r="D143" t="s">
        <v>4328</v>
      </c>
    </row>
    <row r="144" spans="1:4" ht="15">
      <c r="A144" s="1504" t="s">
        <v>3792</v>
      </c>
      <c r="B144" s="1505" t="s">
        <v>3793</v>
      </c>
      <c r="C144" s="1504" t="s">
        <v>3792</v>
      </c>
      <c r="D144" t="s">
        <v>4797</v>
      </c>
    </row>
    <row r="145" spans="1:4" ht="15">
      <c r="A145" s="1504" t="s">
        <v>3732</v>
      </c>
      <c r="B145" s="1505" t="s">
        <v>3733</v>
      </c>
      <c r="C145" s="1504" t="s">
        <v>3732</v>
      </c>
      <c r="D145" t="s">
        <v>4767</v>
      </c>
    </row>
    <row r="146" spans="1:4" ht="15">
      <c r="A146" s="1504" t="s">
        <v>3310</v>
      </c>
      <c r="B146" s="1505" t="s">
        <v>3311</v>
      </c>
      <c r="C146" s="1504" t="s">
        <v>3310</v>
      </c>
      <c r="D146" t="s">
        <v>4556</v>
      </c>
    </row>
    <row r="147" spans="1:4" ht="15">
      <c r="A147" s="1504" t="s">
        <v>3378</v>
      </c>
      <c r="B147" s="1505" t="s">
        <v>3379</v>
      </c>
      <c r="C147" s="1504" t="s">
        <v>3378</v>
      </c>
      <c r="D147" t="s">
        <v>4590</v>
      </c>
    </row>
    <row r="148" spans="1:4" ht="15">
      <c r="A148" s="1504" t="s">
        <v>2098</v>
      </c>
      <c r="B148" s="1505" t="s">
        <v>2099</v>
      </c>
      <c r="C148" s="1504" t="s">
        <v>2098</v>
      </c>
      <c r="D148" t="s">
        <v>3950</v>
      </c>
    </row>
    <row r="149" spans="1:4" ht="15">
      <c r="A149" s="1504" t="s">
        <v>2410</v>
      </c>
      <c r="B149" s="1505" t="s">
        <v>2411</v>
      </c>
      <c r="C149" s="1504" t="s">
        <v>2410</v>
      </c>
      <c r="D149" t="s">
        <v>4106</v>
      </c>
    </row>
    <row r="150" spans="1:4" ht="15">
      <c r="A150" s="1504" t="s">
        <v>2408</v>
      </c>
      <c r="B150" s="1505" t="s">
        <v>2409</v>
      </c>
      <c r="C150" s="1504" t="s">
        <v>2408</v>
      </c>
      <c r="D150" t="s">
        <v>4105</v>
      </c>
    </row>
    <row r="151" spans="1:4" ht="15">
      <c r="A151" s="1504" t="s">
        <v>2816</v>
      </c>
      <c r="B151" s="1505" t="s">
        <v>2817</v>
      </c>
      <c r="C151" s="1504" t="s">
        <v>2816</v>
      </c>
      <c r="D151" t="s">
        <v>4309</v>
      </c>
    </row>
    <row r="152" spans="1:4" ht="15">
      <c r="A152" s="1504" t="s">
        <v>3076</v>
      </c>
      <c r="B152" s="1505" t="s">
        <v>3077</v>
      </c>
      <c r="C152" s="1504" t="s">
        <v>3076</v>
      </c>
      <c r="D152" t="s">
        <v>4439</v>
      </c>
    </row>
    <row r="153" spans="1:4" ht="15">
      <c r="A153" s="1504" t="s">
        <v>2226</v>
      </c>
      <c r="B153" s="1505" t="s">
        <v>2227</v>
      </c>
      <c r="C153" s="1504" t="s">
        <v>2226</v>
      </c>
      <c r="D153" t="s">
        <v>4014</v>
      </c>
    </row>
    <row r="154" spans="1:4" ht="15">
      <c r="A154" s="1504" t="s">
        <v>2254</v>
      </c>
      <c r="B154" s="1505" t="s">
        <v>2255</v>
      </c>
      <c r="C154" s="1504" t="s">
        <v>2254</v>
      </c>
      <c r="D154" t="s">
        <v>4028</v>
      </c>
    </row>
    <row r="155" spans="1:4" ht="15">
      <c r="A155" s="1504" t="s">
        <v>3460</v>
      </c>
      <c r="B155" s="1505" t="s">
        <v>3461</v>
      </c>
      <c r="C155" s="1504" t="s">
        <v>3460</v>
      </c>
      <c r="D155" t="s">
        <v>4631</v>
      </c>
    </row>
    <row r="156" spans="1:4" ht="15">
      <c r="A156" s="1504" t="s">
        <v>3452</v>
      </c>
      <c r="B156" s="1505" t="s">
        <v>3453</v>
      </c>
      <c r="C156" s="1504" t="s">
        <v>3452</v>
      </c>
      <c r="D156" t="s">
        <v>4627</v>
      </c>
    </row>
    <row r="157" spans="1:4" ht="15">
      <c r="A157" s="1504" t="s">
        <v>2282</v>
      </c>
      <c r="B157" s="1505" t="s">
        <v>2283</v>
      </c>
      <c r="C157" s="1504" t="s">
        <v>2282</v>
      </c>
      <c r="D157" t="s">
        <v>4042</v>
      </c>
    </row>
    <row r="158" spans="1:4" ht="15">
      <c r="A158" s="1504" t="s">
        <v>3184</v>
      </c>
      <c r="B158" s="1505" t="s">
        <v>3185</v>
      </c>
      <c r="C158" s="1504" t="s">
        <v>3184</v>
      </c>
      <c r="D158" t="s">
        <v>4493</v>
      </c>
    </row>
    <row r="159" spans="1:4" ht="15">
      <c r="A159" s="1504" t="s">
        <v>3176</v>
      </c>
      <c r="B159" s="1505" t="s">
        <v>3177</v>
      </c>
      <c r="C159" s="1504" t="s">
        <v>3176</v>
      </c>
      <c r="D159" t="s">
        <v>4489</v>
      </c>
    </row>
    <row r="160" spans="1:4" ht="15">
      <c r="A160" s="1504" t="s">
        <v>2482</v>
      </c>
      <c r="B160" s="1505" t="s">
        <v>2483</v>
      </c>
      <c r="C160" s="1504" t="s">
        <v>2482</v>
      </c>
      <c r="D160" t="s">
        <v>4142</v>
      </c>
    </row>
    <row r="161" spans="1:4" ht="15">
      <c r="A161" s="1504" t="s">
        <v>2188</v>
      </c>
      <c r="B161" s="1505" t="s">
        <v>2189</v>
      </c>
      <c r="C161" s="1504" t="s">
        <v>2188</v>
      </c>
      <c r="D161" t="s">
        <v>3995</v>
      </c>
    </row>
    <row r="162" spans="1:4" ht="15">
      <c r="A162" s="1504" t="s">
        <v>2118</v>
      </c>
      <c r="B162" s="1505" t="s">
        <v>2119</v>
      </c>
      <c r="C162" s="1504" t="s">
        <v>2118</v>
      </c>
      <c r="D162" t="s">
        <v>3960</v>
      </c>
    </row>
    <row r="163" spans="1:4" ht="15">
      <c r="A163" s="1504" t="s">
        <v>2636</v>
      </c>
      <c r="B163" s="1505" t="s">
        <v>2637</v>
      </c>
      <c r="C163" s="1504" t="s">
        <v>2636</v>
      </c>
      <c r="D163" t="s">
        <v>4219</v>
      </c>
    </row>
    <row r="164" spans="1:4" ht="15">
      <c r="A164" s="1504" t="s">
        <v>2976</v>
      </c>
      <c r="B164" s="1505" t="s">
        <v>2977</v>
      </c>
      <c r="C164" s="1504" t="s">
        <v>2976</v>
      </c>
      <c r="D164" t="s">
        <v>4389</v>
      </c>
    </row>
    <row r="165" spans="1:4" ht="15">
      <c r="A165" s="1504" t="s">
        <v>2992</v>
      </c>
      <c r="B165" s="1505" t="s">
        <v>2993</v>
      </c>
      <c r="C165" s="1504" t="s">
        <v>2992</v>
      </c>
      <c r="D165" t="s">
        <v>4397</v>
      </c>
    </row>
    <row r="166" spans="1:4" ht="15">
      <c r="A166" s="1504" t="s">
        <v>3156</v>
      </c>
      <c r="B166" s="1505" t="s">
        <v>3157</v>
      </c>
      <c r="C166" s="1504" t="s">
        <v>3156</v>
      </c>
      <c r="D166" t="s">
        <v>4479</v>
      </c>
    </row>
    <row r="167" spans="1:4" ht="15">
      <c r="A167" s="1504" t="s">
        <v>2206</v>
      </c>
      <c r="B167" s="1505" t="s">
        <v>2207</v>
      </c>
      <c r="C167" s="1504" t="s">
        <v>2206</v>
      </c>
      <c r="D167" t="s">
        <v>4004</v>
      </c>
    </row>
    <row r="168" spans="1:4" ht="15">
      <c r="A168" s="1504" t="s">
        <v>2566</v>
      </c>
      <c r="B168" s="1505" t="s">
        <v>2567</v>
      </c>
      <c r="C168" s="1504" t="s">
        <v>2566</v>
      </c>
      <c r="D168" t="s">
        <v>4184</v>
      </c>
    </row>
    <row r="169" spans="1:4" ht="15">
      <c r="A169" s="1504" t="s">
        <v>2568</v>
      </c>
      <c r="B169" s="1505" t="s">
        <v>2569</v>
      </c>
      <c r="C169" s="1504" t="s">
        <v>2568</v>
      </c>
      <c r="D169" t="s">
        <v>4185</v>
      </c>
    </row>
    <row r="170" spans="1:4" ht="15">
      <c r="A170" s="1504" t="s">
        <v>2060</v>
      </c>
      <c r="B170" s="1505" t="s">
        <v>2061</v>
      </c>
      <c r="C170" s="1504" t="s">
        <v>2060</v>
      </c>
      <c r="D170" t="s">
        <v>3931</v>
      </c>
    </row>
    <row r="171" spans="1:4" ht="15">
      <c r="A171" s="1504" t="s">
        <v>2856</v>
      </c>
      <c r="B171" s="1505" t="s">
        <v>2857</v>
      </c>
      <c r="C171" s="1504" t="s">
        <v>2856</v>
      </c>
      <c r="D171" t="s">
        <v>4329</v>
      </c>
    </row>
    <row r="172" spans="1:4" ht="15">
      <c r="A172" s="1504" t="s">
        <v>2432</v>
      </c>
      <c r="B172" s="1505" t="s">
        <v>2433</v>
      </c>
      <c r="C172" s="1504" t="s">
        <v>2432</v>
      </c>
      <c r="D172" t="s">
        <v>4117</v>
      </c>
    </row>
    <row r="173" spans="1:4" ht="15">
      <c r="A173" s="1504" t="s">
        <v>2320</v>
      </c>
      <c r="B173" s="1505" t="s">
        <v>2321</v>
      </c>
      <c r="C173" s="1504" t="s">
        <v>2320</v>
      </c>
      <c r="D173" t="s">
        <v>4061</v>
      </c>
    </row>
    <row r="174" spans="1:4" ht="15">
      <c r="A174" s="1504" t="s">
        <v>3614</v>
      </c>
      <c r="B174" s="1505" t="s">
        <v>3615</v>
      </c>
      <c r="C174" s="1504" t="s">
        <v>3614</v>
      </c>
      <c r="D174" t="s">
        <v>4708</v>
      </c>
    </row>
    <row r="175" spans="1:4" ht="15">
      <c r="A175" s="1504" t="s">
        <v>2450</v>
      </c>
      <c r="B175" s="1505" t="s">
        <v>2451</v>
      </c>
      <c r="C175" s="1504" t="s">
        <v>2450</v>
      </c>
      <c r="D175" t="s">
        <v>4126</v>
      </c>
    </row>
    <row r="176" spans="1:4" ht="15">
      <c r="A176" s="1504" t="s">
        <v>2676</v>
      </c>
      <c r="B176" s="1505" t="s">
        <v>2677</v>
      </c>
      <c r="C176" s="1504" t="s">
        <v>2676</v>
      </c>
      <c r="D176" t="s">
        <v>4239</v>
      </c>
    </row>
    <row r="177" spans="1:4" ht="15">
      <c r="A177" s="1504" t="s">
        <v>2822</v>
      </c>
      <c r="B177" s="1505" t="s">
        <v>2823</v>
      </c>
      <c r="C177" s="1504" t="s">
        <v>2822</v>
      </c>
      <c r="D177" t="s">
        <v>4312</v>
      </c>
    </row>
    <row r="178" spans="1:4" ht="15">
      <c r="A178" s="1504" t="s">
        <v>3738</v>
      </c>
      <c r="B178" s="1505" t="s">
        <v>3739</v>
      </c>
      <c r="C178" s="1504" t="s">
        <v>3738</v>
      </c>
      <c r="D178" t="s">
        <v>4770</v>
      </c>
    </row>
    <row r="179" spans="1:4" ht="15">
      <c r="A179" s="1504" t="s">
        <v>3120</v>
      </c>
      <c r="B179" s="1505" t="s">
        <v>3121</v>
      </c>
      <c r="C179" s="1504" t="s">
        <v>3120</v>
      </c>
      <c r="D179" t="s">
        <v>4461</v>
      </c>
    </row>
    <row r="180" spans="1:4" ht="15">
      <c r="A180" s="1504" t="s">
        <v>2764</v>
      </c>
      <c r="B180" s="1505" t="s">
        <v>2765</v>
      </c>
      <c r="C180" s="1504" t="s">
        <v>2764</v>
      </c>
      <c r="D180" t="s">
        <v>4283</v>
      </c>
    </row>
    <row r="181" spans="1:4" ht="15">
      <c r="A181" s="1504" t="s">
        <v>3170</v>
      </c>
      <c r="B181" s="1505" t="s">
        <v>3171</v>
      </c>
      <c r="C181" s="1504" t="s">
        <v>3170</v>
      </c>
      <c r="D181" t="s">
        <v>4486</v>
      </c>
    </row>
    <row r="182" spans="1:4" ht="15">
      <c r="A182" s="1504" t="s">
        <v>1974</v>
      </c>
      <c r="B182" s="1505" t="s">
        <v>1975</v>
      </c>
      <c r="C182" s="1504" t="s">
        <v>1974</v>
      </c>
      <c r="D182" t="s">
        <v>3888</v>
      </c>
    </row>
    <row r="183" spans="1:4" ht="15">
      <c r="A183" s="1504" t="s">
        <v>2216</v>
      </c>
      <c r="B183" s="1505" t="s">
        <v>2217</v>
      </c>
      <c r="C183" s="1504" t="s">
        <v>2216</v>
      </c>
      <c r="D183" t="s">
        <v>4009</v>
      </c>
    </row>
    <row r="184" spans="1:4" ht="15">
      <c r="A184" s="1504" t="s">
        <v>2122</v>
      </c>
      <c r="B184" s="1505" t="s">
        <v>2123</v>
      </c>
      <c r="C184" s="1504" t="s">
        <v>2122</v>
      </c>
      <c r="D184" t="s">
        <v>3962</v>
      </c>
    </row>
    <row r="185" spans="1:4" ht="15">
      <c r="A185" s="1504" t="s">
        <v>3652</v>
      </c>
      <c r="B185" s="1505" t="s">
        <v>3653</v>
      </c>
      <c r="C185" s="1504" t="s">
        <v>3652</v>
      </c>
      <c r="D185" t="s">
        <v>4727</v>
      </c>
    </row>
    <row r="186" spans="1:4" ht="15">
      <c r="A186" s="1504" t="s">
        <v>2468</v>
      </c>
      <c r="B186" s="1505" t="s">
        <v>2469</v>
      </c>
      <c r="C186" s="1504" t="s">
        <v>2468</v>
      </c>
      <c r="D186" t="s">
        <v>4135</v>
      </c>
    </row>
    <row r="187" spans="1:4" ht="15">
      <c r="A187" s="1504" t="s">
        <v>3174</v>
      </c>
      <c r="B187" s="1505" t="s">
        <v>3175</v>
      </c>
      <c r="C187" s="1504" t="s">
        <v>3174</v>
      </c>
      <c r="D187" t="s">
        <v>4488</v>
      </c>
    </row>
    <row r="188" spans="1:4" ht="15">
      <c r="A188" s="1504" t="s">
        <v>2174</v>
      </c>
      <c r="B188" s="1505" t="s">
        <v>2175</v>
      </c>
      <c r="C188" s="1504" t="s">
        <v>2174</v>
      </c>
      <c r="D188" t="s">
        <v>3988</v>
      </c>
    </row>
    <row r="189" spans="1:4" ht="15">
      <c r="A189" s="1504" t="s">
        <v>2826</v>
      </c>
      <c r="B189" s="1505" t="s">
        <v>2827</v>
      </c>
      <c r="C189" s="1504" t="s">
        <v>2826</v>
      </c>
      <c r="D189" t="s">
        <v>4314</v>
      </c>
    </row>
    <row r="190" spans="1:4" ht="15">
      <c r="A190" s="1504" t="s">
        <v>1930</v>
      </c>
      <c r="B190" s="1505" t="s">
        <v>1931</v>
      </c>
      <c r="C190" s="1504" t="s">
        <v>1930</v>
      </c>
      <c r="D190" t="s">
        <v>3866</v>
      </c>
    </row>
    <row r="191" spans="1:4" ht="15">
      <c r="A191" s="1504" t="s">
        <v>3426</v>
      </c>
      <c r="B191" s="1505" t="s">
        <v>3427</v>
      </c>
      <c r="C191" s="1504" t="s">
        <v>3426</v>
      </c>
      <c r="D191" t="s">
        <v>4614</v>
      </c>
    </row>
    <row r="192" spans="1:4" ht="15">
      <c r="A192" s="1504" t="s">
        <v>3496</v>
      </c>
      <c r="B192" s="1505" t="s">
        <v>3497</v>
      </c>
      <c r="C192" s="1504" t="s">
        <v>3496</v>
      </c>
      <c r="D192" t="s">
        <v>4649</v>
      </c>
    </row>
    <row r="193" spans="1:4" ht="15">
      <c r="A193" s="1504" t="s">
        <v>2670</v>
      </c>
      <c r="B193" s="1505" t="s">
        <v>2671</v>
      </c>
      <c r="C193" s="1504" t="s">
        <v>2670</v>
      </c>
      <c r="D193" t="s">
        <v>4236</v>
      </c>
    </row>
    <row r="194" spans="1:4" ht="15">
      <c r="A194" s="1504" t="s">
        <v>2864</v>
      </c>
      <c r="B194" s="1505" t="s">
        <v>2865</v>
      </c>
      <c r="C194" s="1504" t="s">
        <v>2864</v>
      </c>
      <c r="D194" t="s">
        <v>4333</v>
      </c>
    </row>
    <row r="195" spans="1:4" ht="15">
      <c r="A195" s="1504" t="s">
        <v>3200</v>
      </c>
      <c r="B195" s="1505" t="s">
        <v>3201</v>
      </c>
      <c r="C195" s="1504" t="s">
        <v>3200</v>
      </c>
      <c r="D195" t="s">
        <v>4501</v>
      </c>
    </row>
    <row r="196" spans="1:4" ht="15">
      <c r="A196" s="1504" t="s">
        <v>3524</v>
      </c>
      <c r="B196" s="1505" t="s">
        <v>3525</v>
      </c>
      <c r="C196" s="1504" t="s">
        <v>3524</v>
      </c>
      <c r="D196" t="s">
        <v>4663</v>
      </c>
    </row>
    <row r="197" spans="1:4" ht="15">
      <c r="A197" s="1504" t="s">
        <v>3382</v>
      </c>
      <c r="B197" s="1505" t="s">
        <v>3383</v>
      </c>
      <c r="C197" s="1504" t="s">
        <v>3382</v>
      </c>
      <c r="D197" t="s">
        <v>4592</v>
      </c>
    </row>
    <row r="198" spans="1:4" ht="15">
      <c r="A198" s="1504" t="s">
        <v>3150</v>
      </c>
      <c r="B198" s="1505" t="s">
        <v>3151</v>
      </c>
      <c r="C198" s="1504" t="s">
        <v>3150</v>
      </c>
      <c r="D198" t="s">
        <v>4476</v>
      </c>
    </row>
    <row r="199" spans="1:4" ht="15">
      <c r="A199" s="1504" t="s">
        <v>2290</v>
      </c>
      <c r="B199" s="1505" t="s">
        <v>2291</v>
      </c>
      <c r="C199" s="1504" t="s">
        <v>2290</v>
      </c>
      <c r="D199" t="s">
        <v>4046</v>
      </c>
    </row>
    <row r="200" spans="1:4" ht="15">
      <c r="A200" s="1504" t="s">
        <v>2578</v>
      </c>
      <c r="B200" s="1505" t="s">
        <v>2579</v>
      </c>
      <c r="C200" s="1504" t="s">
        <v>2578</v>
      </c>
      <c r="D200" t="s">
        <v>4190</v>
      </c>
    </row>
    <row r="201" spans="1:4" ht="15">
      <c r="A201" s="1504" t="s">
        <v>2580</v>
      </c>
      <c r="B201" s="1505" t="s">
        <v>2581</v>
      </c>
      <c r="C201" s="1504" t="s">
        <v>2580</v>
      </c>
      <c r="D201" t="s">
        <v>4191</v>
      </c>
    </row>
    <row r="202" spans="1:4" ht="15">
      <c r="A202" s="1504" t="s">
        <v>2708</v>
      </c>
      <c r="B202" s="1505" t="s">
        <v>2709</v>
      </c>
      <c r="C202" s="1504" t="s">
        <v>2708</v>
      </c>
      <c r="D202" t="s">
        <v>4255</v>
      </c>
    </row>
    <row r="203" spans="1:4" ht="15">
      <c r="A203" s="1504" t="s">
        <v>2842</v>
      </c>
      <c r="B203" s="1505" t="s">
        <v>2843</v>
      </c>
      <c r="C203" s="1504" t="s">
        <v>2842</v>
      </c>
      <c r="D203" t="s">
        <v>4322</v>
      </c>
    </row>
    <row r="204" spans="1:4" ht="15">
      <c r="A204" s="1504" t="s">
        <v>2702</v>
      </c>
      <c r="B204" s="1505" t="s">
        <v>2703</v>
      </c>
      <c r="C204" s="1504" t="s">
        <v>2702</v>
      </c>
      <c r="D204" t="s">
        <v>4252</v>
      </c>
    </row>
    <row r="205" spans="1:4" ht="15">
      <c r="A205" s="1504" t="s">
        <v>1838</v>
      </c>
      <c r="B205" s="1505" t="s">
        <v>1839</v>
      </c>
      <c r="C205" s="1504" t="s">
        <v>1838</v>
      </c>
      <c r="D205" t="s">
        <v>3820</v>
      </c>
    </row>
    <row r="206" spans="1:4" ht="15">
      <c r="A206" s="1504" t="s">
        <v>2658</v>
      </c>
      <c r="B206" s="1505" t="s">
        <v>2659</v>
      </c>
      <c r="C206" s="1504" t="s">
        <v>2658</v>
      </c>
      <c r="D206" t="s">
        <v>4230</v>
      </c>
    </row>
    <row r="207" spans="1:4" ht="15">
      <c r="A207" s="1504" t="s">
        <v>2244</v>
      </c>
      <c r="B207" s="1505" t="s">
        <v>2245</v>
      </c>
      <c r="C207" s="1504" t="s">
        <v>2244</v>
      </c>
      <c r="D207" t="s">
        <v>4023</v>
      </c>
    </row>
    <row r="208" spans="1:4" ht="15">
      <c r="A208" s="1504" t="s">
        <v>2724</v>
      </c>
      <c r="B208" s="1505" t="s">
        <v>2725</v>
      </c>
      <c r="C208" s="1504" t="s">
        <v>2724</v>
      </c>
      <c r="D208" t="s">
        <v>4263</v>
      </c>
    </row>
    <row r="209" spans="1:4" ht="15">
      <c r="A209" s="1504" t="s">
        <v>2746</v>
      </c>
      <c r="B209" s="1505" t="s">
        <v>2747</v>
      </c>
      <c r="C209" s="1504" t="s">
        <v>2746</v>
      </c>
      <c r="D209" t="s">
        <v>4274</v>
      </c>
    </row>
    <row r="210" spans="1:4" ht="15">
      <c r="A210" s="1504" t="s">
        <v>2356</v>
      </c>
      <c r="B210" s="1505" t="s">
        <v>2357</v>
      </c>
      <c r="C210" s="1504" t="s">
        <v>2356</v>
      </c>
      <c r="D210" t="s">
        <v>4079</v>
      </c>
    </row>
    <row r="211" spans="1:4" ht="15">
      <c r="A211" s="1504" t="s">
        <v>3446</v>
      </c>
      <c r="B211" s="1505" t="s">
        <v>3447</v>
      </c>
      <c r="C211" s="1504" t="s">
        <v>3446</v>
      </c>
      <c r="D211" t="s">
        <v>4624</v>
      </c>
    </row>
    <row r="212" spans="1:4" ht="15">
      <c r="A212" s="1504" t="s">
        <v>2546</v>
      </c>
      <c r="B212" s="1505" t="s">
        <v>2547</v>
      </c>
      <c r="C212" s="1504" t="s">
        <v>2546</v>
      </c>
      <c r="D212" t="s">
        <v>4174</v>
      </c>
    </row>
    <row r="213" spans="1:4" ht="15">
      <c r="A213" s="1504" t="s">
        <v>3068</v>
      </c>
      <c r="B213" s="1505" t="s">
        <v>3069</v>
      </c>
      <c r="C213" s="1504" t="s">
        <v>3068</v>
      </c>
      <c r="D213" t="s">
        <v>4435</v>
      </c>
    </row>
    <row r="214" spans="1:4" ht="15">
      <c r="A214" s="1504" t="s">
        <v>3404</v>
      </c>
      <c r="B214" s="1505" t="s">
        <v>3405</v>
      </c>
      <c r="C214" s="1504" t="s">
        <v>3404</v>
      </c>
      <c r="D214" t="s">
        <v>4603</v>
      </c>
    </row>
    <row r="215" spans="1:4" ht="15">
      <c r="A215" s="1504" t="s">
        <v>3012</v>
      </c>
      <c r="B215" s="1505" t="s">
        <v>3013</v>
      </c>
      <c r="C215" s="1504" t="s">
        <v>3012</v>
      </c>
      <c r="D215" t="s">
        <v>4407</v>
      </c>
    </row>
    <row r="216" spans="1:4" ht="15">
      <c r="A216" s="1504" t="s">
        <v>2964</v>
      </c>
      <c r="B216" s="1505" t="s">
        <v>2965</v>
      </c>
      <c r="C216" s="1504" t="s">
        <v>2964</v>
      </c>
      <c r="D216" t="s">
        <v>4383</v>
      </c>
    </row>
    <row r="217" spans="1:4" ht="15">
      <c r="A217" s="1504" t="s">
        <v>2442</v>
      </c>
      <c r="B217" s="1505" t="s">
        <v>2443</v>
      </c>
      <c r="C217" s="1504" t="s">
        <v>2442</v>
      </c>
      <c r="D217" t="s">
        <v>4122</v>
      </c>
    </row>
    <row r="218" spans="1:4" ht="15">
      <c r="A218" s="1504" t="s">
        <v>3710</v>
      </c>
      <c r="B218" s="1505" t="s">
        <v>3711</v>
      </c>
      <c r="C218" s="1504" t="s">
        <v>3710</v>
      </c>
      <c r="D218" t="s">
        <v>4756</v>
      </c>
    </row>
    <row r="219" spans="1:4" ht="15">
      <c r="A219" s="1504" t="s">
        <v>3074</v>
      </c>
      <c r="B219" s="1505" t="s">
        <v>3075</v>
      </c>
      <c r="C219" s="1504" t="s">
        <v>3074</v>
      </c>
      <c r="D219" t="s">
        <v>4438</v>
      </c>
    </row>
    <row r="220" spans="1:4" ht="15">
      <c r="A220" s="1504" t="s">
        <v>3408</v>
      </c>
      <c r="B220" s="1505" t="s">
        <v>3409</v>
      </c>
      <c r="C220" s="1504" t="s">
        <v>3408</v>
      </c>
      <c r="D220" t="s">
        <v>4605</v>
      </c>
    </row>
    <row r="221" spans="1:4" ht="15">
      <c r="A221" s="1504" t="s">
        <v>2750</v>
      </c>
      <c r="B221" s="1505" t="s">
        <v>2751</v>
      </c>
      <c r="C221" s="1504" t="s">
        <v>2750</v>
      </c>
      <c r="D221" t="s">
        <v>4276</v>
      </c>
    </row>
    <row r="222" spans="1:4" ht="15">
      <c r="A222" s="1504" t="s">
        <v>3572</v>
      </c>
      <c r="B222" s="1505" t="s">
        <v>3573</v>
      </c>
      <c r="C222" s="1504" t="s">
        <v>3572</v>
      </c>
      <c r="D222" t="s">
        <v>4687</v>
      </c>
    </row>
    <row r="223" spans="1:4" ht="15">
      <c r="A223" s="1504" t="s">
        <v>2790</v>
      </c>
      <c r="B223" s="1505" t="s">
        <v>2791</v>
      </c>
      <c r="C223" s="1504" t="s">
        <v>2790</v>
      </c>
      <c r="D223" t="s">
        <v>4296</v>
      </c>
    </row>
    <row r="224" spans="1:4" ht="15">
      <c r="A224" s="1504" t="s">
        <v>2950</v>
      </c>
      <c r="B224" s="1505" t="s">
        <v>2951</v>
      </c>
      <c r="C224" s="1504" t="s">
        <v>2950</v>
      </c>
      <c r="D224" t="s">
        <v>4376</v>
      </c>
    </row>
    <row r="225" spans="1:4" ht="15">
      <c r="A225" s="1504" t="s">
        <v>1890</v>
      </c>
      <c r="B225" s="1505" t="s">
        <v>1891</v>
      </c>
      <c r="C225" s="1504" t="s">
        <v>1890</v>
      </c>
      <c r="D225" t="s">
        <v>3846</v>
      </c>
    </row>
    <row r="226" spans="1:4" ht="15">
      <c r="A226" s="1504" t="s">
        <v>3034</v>
      </c>
      <c r="B226" s="1505" t="s">
        <v>3035</v>
      </c>
      <c r="C226" s="1504" t="s">
        <v>3034</v>
      </c>
      <c r="D226" t="s">
        <v>4418</v>
      </c>
    </row>
    <row r="227" spans="1:4" ht="15">
      <c r="A227" s="1504" t="s">
        <v>3376</v>
      </c>
      <c r="B227" s="1505" t="s">
        <v>3377</v>
      </c>
      <c r="C227" s="1504" t="s">
        <v>3376</v>
      </c>
      <c r="D227" t="s">
        <v>4589</v>
      </c>
    </row>
    <row r="228" spans="1:4" ht="15">
      <c r="A228" s="1504" t="s">
        <v>3188</v>
      </c>
      <c r="B228" s="1505" t="s">
        <v>3189</v>
      </c>
      <c r="C228" s="1504" t="s">
        <v>3188</v>
      </c>
      <c r="D228" t="s">
        <v>4495</v>
      </c>
    </row>
    <row r="229" spans="1:4" ht="15">
      <c r="A229" s="1504" t="s">
        <v>2146</v>
      </c>
      <c r="B229" s="1505" t="s">
        <v>2147</v>
      </c>
      <c r="C229" s="1504" t="s">
        <v>2146</v>
      </c>
      <c r="D229" t="s">
        <v>3974</v>
      </c>
    </row>
    <row r="230" spans="1:4" ht="15">
      <c r="A230" s="1504" t="s">
        <v>2148</v>
      </c>
      <c r="B230" s="1505" t="s">
        <v>2149</v>
      </c>
      <c r="C230" s="1504" t="s">
        <v>2148</v>
      </c>
      <c r="D230" t="s">
        <v>3975</v>
      </c>
    </row>
    <row r="231" spans="1:4" ht="15">
      <c r="A231" s="1504" t="s">
        <v>2828</v>
      </c>
      <c r="B231" s="1505" t="s">
        <v>2829</v>
      </c>
      <c r="C231" s="1504" t="s">
        <v>2828</v>
      </c>
      <c r="D231" t="s">
        <v>4315</v>
      </c>
    </row>
    <row r="232" spans="1:4" ht="15">
      <c r="A232" s="1504" t="s">
        <v>2852</v>
      </c>
      <c r="B232" s="1505" t="s">
        <v>2853</v>
      </c>
      <c r="C232" s="1504" t="s">
        <v>2852</v>
      </c>
      <c r="D232" t="s">
        <v>4327</v>
      </c>
    </row>
    <row r="233" spans="1:4" ht="15">
      <c r="A233" s="1504" t="s">
        <v>2542</v>
      </c>
      <c r="B233" s="1505" t="s">
        <v>2543</v>
      </c>
      <c r="C233" s="1504" t="s">
        <v>2542</v>
      </c>
      <c r="D233" t="s">
        <v>4172</v>
      </c>
    </row>
    <row r="234" spans="1:4" ht="15">
      <c r="A234" s="1504" t="s">
        <v>2814</v>
      </c>
      <c r="B234" s="1505" t="s">
        <v>2815</v>
      </c>
      <c r="C234" s="1504" t="s">
        <v>2814</v>
      </c>
      <c r="D234" t="s">
        <v>4308</v>
      </c>
    </row>
    <row r="235" spans="1:4" ht="15">
      <c r="A235" s="1504" t="s">
        <v>3262</v>
      </c>
      <c r="B235" s="1505" t="s">
        <v>3263</v>
      </c>
      <c r="C235" s="1504" t="s">
        <v>3262</v>
      </c>
      <c r="D235" t="s">
        <v>4532</v>
      </c>
    </row>
    <row r="236" spans="1:4" ht="15">
      <c r="A236" s="1504" t="s">
        <v>3654</v>
      </c>
      <c r="B236" s="1505" t="s">
        <v>3655</v>
      </c>
      <c r="C236" s="1504" t="s">
        <v>3654</v>
      </c>
      <c r="D236" t="s">
        <v>4728</v>
      </c>
    </row>
    <row r="237" spans="1:4" ht="15">
      <c r="A237" s="1504" t="s">
        <v>2560</v>
      </c>
      <c r="B237" s="1505" t="s">
        <v>2561</v>
      </c>
      <c r="C237" s="1504" t="s">
        <v>2560</v>
      </c>
      <c r="D237" t="s">
        <v>4181</v>
      </c>
    </row>
    <row r="238" spans="1:4" ht="15">
      <c r="A238" s="1504" t="s">
        <v>3340</v>
      </c>
      <c r="B238" s="1505" t="s">
        <v>3341</v>
      </c>
      <c r="C238" s="1504" t="s">
        <v>3340</v>
      </c>
      <c r="D238" t="s">
        <v>4571</v>
      </c>
    </row>
    <row r="239" spans="1:4" ht="15">
      <c r="A239" s="1504" t="s">
        <v>1934</v>
      </c>
      <c r="B239" s="1505" t="s">
        <v>1935</v>
      </c>
      <c r="C239" s="1504" t="s">
        <v>1934</v>
      </c>
      <c r="D239" t="s">
        <v>3868</v>
      </c>
    </row>
    <row r="240" spans="1:4" ht="15">
      <c r="A240" s="1504" t="s">
        <v>2464</v>
      </c>
      <c r="B240" s="1505" t="s">
        <v>2465</v>
      </c>
      <c r="C240" s="1504" t="s">
        <v>2464</v>
      </c>
      <c r="D240" t="s">
        <v>4133</v>
      </c>
    </row>
    <row r="241" spans="1:4" ht="15">
      <c r="A241" s="1504" t="s">
        <v>2462</v>
      </c>
      <c r="B241" s="1505" t="s">
        <v>2463</v>
      </c>
      <c r="C241" s="1504" t="s">
        <v>2462</v>
      </c>
      <c r="D241" t="s">
        <v>4132</v>
      </c>
    </row>
    <row r="242" spans="1:4" ht="15">
      <c r="A242" s="1504" t="s">
        <v>3772</v>
      </c>
      <c r="B242" s="1505" t="s">
        <v>3773</v>
      </c>
      <c r="C242" s="1504" t="s">
        <v>3772</v>
      </c>
      <c r="D242" t="s">
        <v>4787</v>
      </c>
    </row>
    <row r="243" spans="1:4" ht="15">
      <c r="A243" s="1504" t="s">
        <v>3592</v>
      </c>
      <c r="B243" s="1505" t="s">
        <v>3593</v>
      </c>
      <c r="C243" s="1504" t="s">
        <v>3592</v>
      </c>
      <c r="D243" t="s">
        <v>4697</v>
      </c>
    </row>
    <row r="244" spans="1:4" ht="15">
      <c r="A244" s="1504" t="s">
        <v>3002</v>
      </c>
      <c r="B244" s="1505" t="s">
        <v>3003</v>
      </c>
      <c r="C244" s="1504" t="s">
        <v>3002</v>
      </c>
      <c r="D244" t="s">
        <v>4402</v>
      </c>
    </row>
    <row r="245" spans="1:4" ht="15">
      <c r="A245" s="1504" t="s">
        <v>3126</v>
      </c>
      <c r="B245" s="1505" t="s">
        <v>3127</v>
      </c>
      <c r="C245" s="1504" t="s">
        <v>3126</v>
      </c>
      <c r="D245" t="s">
        <v>4464</v>
      </c>
    </row>
    <row r="246" spans="1:4" ht="15">
      <c r="A246" s="1504" t="s">
        <v>3128</v>
      </c>
      <c r="B246" s="1505" t="s">
        <v>3129</v>
      </c>
      <c r="C246" s="1504" t="s">
        <v>3128</v>
      </c>
      <c r="D246" t="s">
        <v>4465</v>
      </c>
    </row>
    <row r="247" spans="1:4" ht="15">
      <c r="A247" s="1504" t="s">
        <v>3230</v>
      </c>
      <c r="B247" s="1505" t="s">
        <v>3231</v>
      </c>
      <c r="C247" s="1504" t="s">
        <v>3230</v>
      </c>
      <c r="D247" t="s">
        <v>4516</v>
      </c>
    </row>
    <row r="248" spans="1:4" ht="15">
      <c r="A248" s="1504" t="s">
        <v>2228</v>
      </c>
      <c r="B248" s="1505" t="s">
        <v>2229</v>
      </c>
      <c r="C248" s="1504" t="s">
        <v>2228</v>
      </c>
      <c r="D248" t="s">
        <v>4015</v>
      </c>
    </row>
    <row r="249" spans="1:4" ht="15">
      <c r="A249" s="1504" t="s">
        <v>1978</v>
      </c>
      <c r="B249" s="1505" t="s">
        <v>1979</v>
      </c>
      <c r="C249" s="1504" t="s">
        <v>1978</v>
      </c>
      <c r="D249" t="s">
        <v>3890</v>
      </c>
    </row>
    <row r="250" spans="1:4" ht="15">
      <c r="A250" s="1504" t="s">
        <v>3280</v>
      </c>
      <c r="B250" s="1505" t="s">
        <v>3281</v>
      </c>
      <c r="C250" s="1504" t="s">
        <v>3280</v>
      </c>
      <c r="D250" t="s">
        <v>4541</v>
      </c>
    </row>
    <row r="251" spans="1:4" ht="15">
      <c r="A251" s="1504" t="s">
        <v>3400</v>
      </c>
      <c r="B251" s="1505" t="s">
        <v>3401</v>
      </c>
      <c r="C251" s="1504" t="s">
        <v>3400</v>
      </c>
      <c r="D251" t="s">
        <v>4601</v>
      </c>
    </row>
    <row r="252" spans="1:4" ht="15">
      <c r="A252" s="1504" t="s">
        <v>3386</v>
      </c>
      <c r="B252" s="1505" t="s">
        <v>3387</v>
      </c>
      <c r="C252" s="1504" t="s">
        <v>3386</v>
      </c>
      <c r="D252" t="s">
        <v>4594</v>
      </c>
    </row>
    <row r="253" spans="1:4" ht="15">
      <c r="A253" s="1504" t="s">
        <v>1996</v>
      </c>
      <c r="B253" s="1505" t="s">
        <v>1997</v>
      </c>
      <c r="C253" s="1504" t="s">
        <v>1996</v>
      </c>
      <c r="D253" t="s">
        <v>3899</v>
      </c>
    </row>
    <row r="254" spans="1:4" ht="15">
      <c r="A254" s="1504" t="s">
        <v>3338</v>
      </c>
      <c r="B254" s="1505" t="s">
        <v>3339</v>
      </c>
      <c r="C254" s="1504" t="s">
        <v>3338</v>
      </c>
      <c r="D254" t="s">
        <v>4570</v>
      </c>
    </row>
    <row r="255" spans="1:4" ht="15">
      <c r="A255" s="1504" t="s">
        <v>3608</v>
      </c>
      <c r="B255" s="1505" t="s">
        <v>3609</v>
      </c>
      <c r="C255" s="1504" t="s">
        <v>3608</v>
      </c>
      <c r="D255" t="s">
        <v>4705</v>
      </c>
    </row>
    <row r="256" spans="1:4" ht="15">
      <c r="A256" s="1504" t="s">
        <v>3606</v>
      </c>
      <c r="B256" s="1505" t="s">
        <v>3607</v>
      </c>
      <c r="C256" s="1504" t="s">
        <v>3606</v>
      </c>
      <c r="D256" t="s">
        <v>4704</v>
      </c>
    </row>
    <row r="257" spans="1:4" ht="15">
      <c r="A257" s="1504" t="s">
        <v>2222</v>
      </c>
      <c r="B257" s="1505" t="s">
        <v>2223</v>
      </c>
      <c r="C257" s="1504" t="s">
        <v>2222</v>
      </c>
      <c r="D257" t="s">
        <v>4012</v>
      </c>
    </row>
    <row r="258" spans="1:4" ht="15">
      <c r="A258" s="1504" t="s">
        <v>2306</v>
      </c>
      <c r="B258" s="1505" t="s">
        <v>2307</v>
      </c>
      <c r="C258" s="1504" t="s">
        <v>2306</v>
      </c>
      <c r="D258" t="s">
        <v>4054</v>
      </c>
    </row>
    <row r="259" spans="1:4" ht="15">
      <c r="A259" s="1504" t="s">
        <v>1880</v>
      </c>
      <c r="B259" s="1505" t="s">
        <v>1881</v>
      </c>
      <c r="C259" s="1504" t="s">
        <v>1880</v>
      </c>
      <c r="D259" t="s">
        <v>3841</v>
      </c>
    </row>
    <row r="260" spans="1:4" ht="15">
      <c r="A260" s="1504" t="s">
        <v>3600</v>
      </c>
      <c r="B260" s="1505" t="s">
        <v>3601</v>
      </c>
      <c r="C260" s="1504" t="s">
        <v>3600</v>
      </c>
      <c r="D260" t="s">
        <v>4701</v>
      </c>
    </row>
    <row r="261" spans="1:4" ht="15">
      <c r="A261" s="1504" t="s">
        <v>2590</v>
      </c>
      <c r="B261" s="1505" t="s">
        <v>2591</v>
      </c>
      <c r="C261" s="1504" t="s">
        <v>2590</v>
      </c>
      <c r="D261" t="s">
        <v>4196</v>
      </c>
    </row>
    <row r="262" spans="1:4" ht="15">
      <c r="A262" s="1504" t="s">
        <v>3114</v>
      </c>
      <c r="B262" s="1505" t="s">
        <v>3115</v>
      </c>
      <c r="C262" s="1504" t="s">
        <v>3114</v>
      </c>
      <c r="D262" t="s">
        <v>4458</v>
      </c>
    </row>
    <row r="263" spans="1:4" ht="15">
      <c r="A263" s="1504" t="s">
        <v>1892</v>
      </c>
      <c r="B263" s="1505" t="s">
        <v>1893</v>
      </c>
      <c r="C263" s="1504" t="s">
        <v>1892</v>
      </c>
      <c r="D263" t="s">
        <v>3847</v>
      </c>
    </row>
    <row r="264" spans="1:4" ht="15">
      <c r="A264" s="1504" t="s">
        <v>2788</v>
      </c>
      <c r="B264" s="1505" t="s">
        <v>2789</v>
      </c>
      <c r="C264" s="1504" t="s">
        <v>2788</v>
      </c>
      <c r="D264" t="s">
        <v>4295</v>
      </c>
    </row>
    <row r="265" spans="1:4" ht="15">
      <c r="A265" s="1504" t="s">
        <v>3576</v>
      </c>
      <c r="B265" s="1505" t="s">
        <v>3577</v>
      </c>
      <c r="C265" s="1504" t="s">
        <v>3576</v>
      </c>
      <c r="D265" t="s">
        <v>4689</v>
      </c>
    </row>
    <row r="266" spans="1:4" ht="15">
      <c r="A266" s="1504" t="s">
        <v>3418</v>
      </c>
      <c r="B266" s="1505" t="s">
        <v>3419</v>
      </c>
      <c r="C266" s="1504" t="s">
        <v>3418</v>
      </c>
      <c r="D266" t="s">
        <v>4610</v>
      </c>
    </row>
    <row r="267" spans="1:4" ht="15">
      <c r="A267" s="1504" t="s">
        <v>2606</v>
      </c>
      <c r="B267" s="1505" t="s">
        <v>2607</v>
      </c>
      <c r="C267" s="1504" t="s">
        <v>2606</v>
      </c>
      <c r="D267" t="s">
        <v>4204</v>
      </c>
    </row>
    <row r="268" spans="1:4" ht="15">
      <c r="A268" s="1504" t="s">
        <v>2588</v>
      </c>
      <c r="B268" s="1505" t="s">
        <v>2589</v>
      </c>
      <c r="C268" s="1504" t="s">
        <v>2588</v>
      </c>
      <c r="D268" t="s">
        <v>4195</v>
      </c>
    </row>
    <row r="269" spans="1:4" ht="15">
      <c r="A269" s="1504" t="s">
        <v>3260</v>
      </c>
      <c r="B269" s="1505" t="s">
        <v>3261</v>
      </c>
      <c r="C269" s="1504" t="s">
        <v>3260</v>
      </c>
      <c r="D269" t="s">
        <v>4531</v>
      </c>
    </row>
    <row r="270" spans="1:4" ht="15">
      <c r="A270" s="1504" t="s">
        <v>2090</v>
      </c>
      <c r="B270" s="1505" t="s">
        <v>2091</v>
      </c>
      <c r="C270" s="1504" t="s">
        <v>2090</v>
      </c>
      <c r="D270" t="s">
        <v>3946</v>
      </c>
    </row>
    <row r="271" spans="1:4" ht="15">
      <c r="A271" s="1504" t="s">
        <v>2804</v>
      </c>
      <c r="B271" s="1505" t="s">
        <v>2805</v>
      </c>
      <c r="C271" s="1504" t="s">
        <v>2804</v>
      </c>
      <c r="D271" t="s">
        <v>4303</v>
      </c>
    </row>
    <row r="272" spans="1:4" ht="15">
      <c r="A272" s="1504" t="s">
        <v>3480</v>
      </c>
      <c r="B272" s="1505" t="s">
        <v>3481</v>
      </c>
      <c r="C272" s="1504" t="s">
        <v>3480</v>
      </c>
      <c r="D272" t="s">
        <v>4641</v>
      </c>
    </row>
    <row r="273" spans="1:4" ht="15">
      <c r="A273" s="1504" t="s">
        <v>2916</v>
      </c>
      <c r="B273" s="1505" t="s">
        <v>2917</v>
      </c>
      <c r="C273" s="1504" t="s">
        <v>2916</v>
      </c>
      <c r="D273" t="s">
        <v>4359</v>
      </c>
    </row>
    <row r="274" spans="1:4" ht="15">
      <c r="A274" s="1504" t="s">
        <v>3218</v>
      </c>
      <c r="B274" s="1505" t="s">
        <v>3219</v>
      </c>
      <c r="C274" s="1504" t="s">
        <v>3218</v>
      </c>
      <c r="D274" t="s">
        <v>4510</v>
      </c>
    </row>
    <row r="275" spans="1:4" ht="15">
      <c r="A275" s="1504" t="s">
        <v>2172</v>
      </c>
      <c r="B275" s="1505" t="s">
        <v>2173</v>
      </c>
      <c r="C275" s="1504" t="s">
        <v>2172</v>
      </c>
      <c r="D275" t="s">
        <v>3987</v>
      </c>
    </row>
    <row r="276" spans="1:4" ht="15">
      <c r="A276" s="1504" t="s">
        <v>3776</v>
      </c>
      <c r="B276" s="1505" t="s">
        <v>3777</v>
      </c>
      <c r="C276" s="1504" t="s">
        <v>3776</v>
      </c>
      <c r="D276" t="s">
        <v>4789</v>
      </c>
    </row>
    <row r="277" spans="1:4" ht="15">
      <c r="A277" s="1504" t="s">
        <v>3216</v>
      </c>
      <c r="B277" s="1505" t="s">
        <v>3217</v>
      </c>
      <c r="C277" s="1504" t="s">
        <v>3216</v>
      </c>
      <c r="D277" t="s">
        <v>4509</v>
      </c>
    </row>
    <row r="278" spans="1:4" ht="15">
      <c r="A278" s="1504" t="s">
        <v>3428</v>
      </c>
      <c r="B278" s="1505" t="s">
        <v>3429</v>
      </c>
      <c r="C278" s="1504" t="s">
        <v>3428</v>
      </c>
      <c r="D278" t="s">
        <v>4615</v>
      </c>
    </row>
    <row r="279" spans="1:4" ht="15">
      <c r="A279" s="1504" t="s">
        <v>1982</v>
      </c>
      <c r="B279" s="1505" t="s">
        <v>1983</v>
      </c>
      <c r="C279" s="1504" t="s">
        <v>1982</v>
      </c>
      <c r="D279" t="s">
        <v>3892</v>
      </c>
    </row>
    <row r="280" spans="1:4" ht="15">
      <c r="A280" s="1504" t="s">
        <v>3558</v>
      </c>
      <c r="B280" s="1505" t="s">
        <v>3559</v>
      </c>
      <c r="C280" s="1504" t="s">
        <v>3558</v>
      </c>
      <c r="D280" t="s">
        <v>4680</v>
      </c>
    </row>
    <row r="281" spans="1:4" ht="15">
      <c r="A281" s="1504" t="s">
        <v>2002</v>
      </c>
      <c r="B281" s="1505" t="s">
        <v>2003</v>
      </c>
      <c r="C281" s="1504" t="s">
        <v>2002</v>
      </c>
      <c r="D281" t="s">
        <v>3902</v>
      </c>
    </row>
    <row r="282" spans="1:4" ht="15">
      <c r="A282" s="1504" t="s">
        <v>2218</v>
      </c>
      <c r="B282" s="1505" t="s">
        <v>2219</v>
      </c>
      <c r="C282" s="1504" t="s">
        <v>2218</v>
      </c>
      <c r="D282" t="s">
        <v>4010</v>
      </c>
    </row>
    <row r="283" spans="1:4" ht="15">
      <c r="A283" s="1504" t="s">
        <v>2110</v>
      </c>
      <c r="B283" s="1505" t="s">
        <v>2111</v>
      </c>
      <c r="C283" s="1504" t="s">
        <v>2110</v>
      </c>
      <c r="D283" t="s">
        <v>3956</v>
      </c>
    </row>
    <row r="284" spans="1:4" ht="15">
      <c r="A284" s="1504" t="s">
        <v>2640</v>
      </c>
      <c r="B284" s="1505" t="s">
        <v>2641</v>
      </c>
      <c r="C284" s="1504" t="s">
        <v>2640</v>
      </c>
      <c r="D284" t="s">
        <v>4221</v>
      </c>
    </row>
    <row r="285" spans="1:4" ht="15">
      <c r="A285" s="1504" t="s">
        <v>3580</v>
      </c>
      <c r="B285" s="1505" t="s">
        <v>3581</v>
      </c>
      <c r="C285" s="1504" t="s">
        <v>3580</v>
      </c>
      <c r="D285" t="s">
        <v>4691</v>
      </c>
    </row>
    <row r="286" spans="1:4" ht="15">
      <c r="A286" s="1504" t="s">
        <v>3714</v>
      </c>
      <c r="B286" s="1505" t="s">
        <v>3715</v>
      </c>
      <c r="C286" s="1504" t="s">
        <v>3714</v>
      </c>
      <c r="D286" t="s">
        <v>4758</v>
      </c>
    </row>
    <row r="287" spans="1:4" ht="15">
      <c r="A287" s="1504" t="s">
        <v>2624</v>
      </c>
      <c r="B287" s="1505" t="s">
        <v>2625</v>
      </c>
      <c r="C287" s="1504" t="s">
        <v>2624</v>
      </c>
      <c r="D287" t="s">
        <v>4213</v>
      </c>
    </row>
    <row r="288" spans="1:4" ht="15">
      <c r="A288" s="1504" t="s">
        <v>2620</v>
      </c>
      <c r="B288" s="1505" t="s">
        <v>2621</v>
      </c>
      <c r="C288" s="1504" t="s">
        <v>2620</v>
      </c>
      <c r="D288" t="s">
        <v>4211</v>
      </c>
    </row>
    <row r="289" spans="1:4" ht="15">
      <c r="A289" s="1504" t="s">
        <v>3462</v>
      </c>
      <c r="B289" s="1505" t="s">
        <v>3463</v>
      </c>
      <c r="C289" s="1504" t="s">
        <v>3462</v>
      </c>
      <c r="D289" t="s">
        <v>4632</v>
      </c>
    </row>
    <row r="290" spans="1:4" ht="15">
      <c r="A290" s="1504" t="s">
        <v>1994</v>
      </c>
      <c r="B290" s="1505" t="s">
        <v>1995</v>
      </c>
      <c r="C290" s="1504" t="s">
        <v>1994</v>
      </c>
      <c r="D290" t="s">
        <v>3898</v>
      </c>
    </row>
    <row r="291" spans="1:4" ht="15">
      <c r="A291" s="1504" t="s">
        <v>3250</v>
      </c>
      <c r="B291" s="1505" t="s">
        <v>3251</v>
      </c>
      <c r="C291" s="1504" t="s">
        <v>3250</v>
      </c>
      <c r="D291" t="s">
        <v>4526</v>
      </c>
    </row>
    <row r="292" spans="1:4" ht="15">
      <c r="A292" s="1504" t="s">
        <v>2384</v>
      </c>
      <c r="B292" s="1505" t="s">
        <v>2385</v>
      </c>
      <c r="C292" s="1504" t="s">
        <v>2384</v>
      </c>
      <c r="D292" t="s">
        <v>4093</v>
      </c>
    </row>
    <row r="293" spans="1:4" ht="15">
      <c r="A293" s="1504" t="s">
        <v>2570</v>
      </c>
      <c r="B293" s="1505" t="s">
        <v>2571</v>
      </c>
      <c r="C293" s="1504" t="s">
        <v>2570</v>
      </c>
      <c r="D293" t="s">
        <v>4186</v>
      </c>
    </row>
    <row r="294" spans="1:4" ht="15">
      <c r="A294" s="1504" t="s">
        <v>2370</v>
      </c>
      <c r="B294" s="1505" t="s">
        <v>2371</v>
      </c>
      <c r="C294" s="1504" t="s">
        <v>2370</v>
      </c>
      <c r="D294" t="s">
        <v>4086</v>
      </c>
    </row>
    <row r="295" spans="1:4" ht="15">
      <c r="A295" s="1504" t="s">
        <v>3416</v>
      </c>
      <c r="B295" s="1505" t="s">
        <v>3417</v>
      </c>
      <c r="C295" s="1504" t="s">
        <v>3416</v>
      </c>
      <c r="D295" t="s">
        <v>4609</v>
      </c>
    </row>
    <row r="296" spans="1:4" ht="15">
      <c r="A296" s="1504" t="s">
        <v>2250</v>
      </c>
      <c r="B296" s="1505" t="s">
        <v>2251</v>
      </c>
      <c r="C296" s="1504" t="s">
        <v>2250</v>
      </c>
      <c r="D296" t="s">
        <v>4026</v>
      </c>
    </row>
    <row r="297" spans="1:4" ht="15">
      <c r="A297" s="1504" t="s">
        <v>3682</v>
      </c>
      <c r="B297" s="1505" t="s">
        <v>3683</v>
      </c>
      <c r="C297" s="1504" t="s">
        <v>3682</v>
      </c>
      <c r="D297" t="s">
        <v>4742</v>
      </c>
    </row>
    <row r="298" spans="1:4" ht="15">
      <c r="A298" s="1504" t="s">
        <v>2458</v>
      </c>
      <c r="B298" s="1505" t="s">
        <v>2459</v>
      </c>
      <c r="C298" s="1504" t="s">
        <v>2458</v>
      </c>
      <c r="D298" t="s">
        <v>4130</v>
      </c>
    </row>
    <row r="299" spans="1:4" ht="15">
      <c r="A299" s="1504" t="s">
        <v>2324</v>
      </c>
      <c r="B299" s="1505" t="s">
        <v>2325</v>
      </c>
      <c r="C299" s="1504" t="s">
        <v>2324</v>
      </c>
      <c r="D299" t="s">
        <v>4063</v>
      </c>
    </row>
    <row r="300" spans="1:4" ht="15">
      <c r="A300" s="1504" t="s">
        <v>2176</v>
      </c>
      <c r="B300" s="1505" t="s">
        <v>2177</v>
      </c>
      <c r="C300" s="1504" t="s">
        <v>2176</v>
      </c>
      <c r="D300" t="s">
        <v>3989</v>
      </c>
    </row>
    <row r="301" spans="1:4" ht="15">
      <c r="A301" s="1504" t="s">
        <v>2186</v>
      </c>
      <c r="B301" s="1505" t="s">
        <v>2187</v>
      </c>
      <c r="C301" s="1504" t="s">
        <v>2186</v>
      </c>
      <c r="D301" t="s">
        <v>3994</v>
      </c>
    </row>
    <row r="302" spans="1:4" ht="15">
      <c r="A302" s="1504" t="s">
        <v>3604</v>
      </c>
      <c r="B302" s="1505" t="s">
        <v>3605</v>
      </c>
      <c r="C302" s="1504" t="s">
        <v>3604</v>
      </c>
      <c r="D302" t="s">
        <v>4703</v>
      </c>
    </row>
    <row r="303" spans="1:4" ht="15">
      <c r="A303" s="1504" t="s">
        <v>2042</v>
      </c>
      <c r="B303" s="1505" t="s">
        <v>2043</v>
      </c>
      <c r="C303" s="1504" t="s">
        <v>2042</v>
      </c>
      <c r="D303" t="s">
        <v>3922</v>
      </c>
    </row>
    <row r="304" spans="1:4" ht="15">
      <c r="A304" s="1504" t="s">
        <v>2132</v>
      </c>
      <c r="B304" s="1505" t="s">
        <v>2133</v>
      </c>
      <c r="C304" s="1504" t="s">
        <v>2132</v>
      </c>
      <c r="D304" t="s">
        <v>3967</v>
      </c>
    </row>
    <row r="305" spans="1:4" ht="15">
      <c r="A305" s="1504" t="s">
        <v>3206</v>
      </c>
      <c r="B305" s="1505" t="s">
        <v>3207</v>
      </c>
      <c r="C305" s="1504" t="s">
        <v>3206</v>
      </c>
      <c r="D305" t="s">
        <v>4504</v>
      </c>
    </row>
    <row r="306" spans="1:4" ht="15">
      <c r="A306" s="1504" t="s">
        <v>3542</v>
      </c>
      <c r="B306" s="1505" t="s">
        <v>3543</v>
      </c>
      <c r="C306" s="1504" t="s">
        <v>3542</v>
      </c>
      <c r="D306" t="s">
        <v>4672</v>
      </c>
    </row>
    <row r="307" spans="1:4" ht="15">
      <c r="A307" s="1504" t="s">
        <v>2970</v>
      </c>
      <c r="B307" s="1505" t="s">
        <v>2971</v>
      </c>
      <c r="C307" s="1504" t="s">
        <v>2970</v>
      </c>
      <c r="D307" t="s">
        <v>4386</v>
      </c>
    </row>
    <row r="308" spans="1:4" ht="15">
      <c r="A308" s="1504" t="s">
        <v>3134</v>
      </c>
      <c r="B308" s="1505" t="s">
        <v>3135</v>
      </c>
      <c r="C308" s="1504" t="s">
        <v>3134</v>
      </c>
      <c r="D308" t="s">
        <v>4468</v>
      </c>
    </row>
    <row r="309" spans="1:4" ht="15">
      <c r="A309" s="1504" t="s">
        <v>3692</v>
      </c>
      <c r="B309" s="1505" t="s">
        <v>3693</v>
      </c>
      <c r="C309" s="1504" t="s">
        <v>3692</v>
      </c>
      <c r="D309" t="s">
        <v>4747</v>
      </c>
    </row>
    <row r="310" spans="1:4" ht="15">
      <c r="A310" s="1504" t="s">
        <v>3520</v>
      </c>
      <c r="B310" s="1505" t="s">
        <v>3521</v>
      </c>
      <c r="C310" s="1504" t="s">
        <v>3520</v>
      </c>
      <c r="D310" t="s">
        <v>4661</v>
      </c>
    </row>
    <row r="311" spans="1:4" ht="15">
      <c r="A311" s="1504" t="s">
        <v>2642</v>
      </c>
      <c r="B311" s="1505" t="s">
        <v>2643</v>
      </c>
      <c r="C311" s="1504" t="s">
        <v>2642</v>
      </c>
      <c r="D311" t="s">
        <v>4222</v>
      </c>
    </row>
    <row r="312" spans="1:4" ht="15">
      <c r="A312" s="1504" t="s">
        <v>1850</v>
      </c>
      <c r="B312" s="1505" t="s">
        <v>1851</v>
      </c>
      <c r="C312" s="1504" t="s">
        <v>1850</v>
      </c>
      <c r="D312" t="s">
        <v>3826</v>
      </c>
    </row>
    <row r="313" spans="1:4" ht="15">
      <c r="A313" s="1504" t="s">
        <v>2026</v>
      </c>
      <c r="B313" s="1505" t="s">
        <v>2027</v>
      </c>
      <c r="C313" s="1504" t="s">
        <v>2026</v>
      </c>
      <c r="D313" t="s">
        <v>3914</v>
      </c>
    </row>
    <row r="314" spans="1:4" ht="15">
      <c r="A314" s="1504" t="s">
        <v>3624</v>
      </c>
      <c r="B314" s="1505" t="s">
        <v>3625</v>
      </c>
      <c r="C314" s="1504" t="s">
        <v>3624</v>
      </c>
      <c r="D314" t="s">
        <v>4713</v>
      </c>
    </row>
    <row r="315" spans="1:4" ht="15">
      <c r="A315" s="1504" t="s">
        <v>3302</v>
      </c>
      <c r="B315" s="1505" t="s">
        <v>3303</v>
      </c>
      <c r="C315" s="1504" t="s">
        <v>3302</v>
      </c>
      <c r="D315" t="s">
        <v>4552</v>
      </c>
    </row>
    <row r="316" spans="1:4" ht="15">
      <c r="A316" s="1504" t="s">
        <v>3304</v>
      </c>
      <c r="B316" s="1505" t="s">
        <v>3305</v>
      </c>
      <c r="C316" s="1504" t="s">
        <v>3304</v>
      </c>
      <c r="D316" t="s">
        <v>4553</v>
      </c>
    </row>
    <row r="317" spans="1:4" ht="15">
      <c r="A317" s="1504" t="s">
        <v>2240</v>
      </c>
      <c r="B317" s="1505" t="s">
        <v>2241</v>
      </c>
      <c r="C317" s="1504" t="s">
        <v>2240</v>
      </c>
      <c r="D317" t="s">
        <v>4021</v>
      </c>
    </row>
    <row r="318" spans="1:4" ht="15">
      <c r="A318" s="1504" t="s">
        <v>2952</v>
      </c>
      <c r="B318" s="1505" t="s">
        <v>2953</v>
      </c>
      <c r="C318" s="1504" t="s">
        <v>2952</v>
      </c>
      <c r="D318" t="s">
        <v>4377</v>
      </c>
    </row>
    <row r="319" spans="1:4" ht="15">
      <c r="A319" s="1504" t="s">
        <v>2600</v>
      </c>
      <c r="B319" s="1505" t="s">
        <v>2601</v>
      </c>
      <c r="C319" s="1504" t="s">
        <v>2600</v>
      </c>
      <c r="D319" t="s">
        <v>4201</v>
      </c>
    </row>
    <row r="320" spans="1:4" ht="15">
      <c r="A320" s="1504" t="s">
        <v>2230</v>
      </c>
      <c r="B320" s="1505" t="s">
        <v>2231</v>
      </c>
      <c r="C320" s="1504" t="s">
        <v>2230</v>
      </c>
      <c r="D320" t="s">
        <v>4016</v>
      </c>
    </row>
    <row r="321" spans="1:4" ht="15">
      <c r="A321" s="1504" t="s">
        <v>3706</v>
      </c>
      <c r="B321" s="1505" t="s">
        <v>3707</v>
      </c>
      <c r="C321" s="1504" t="s">
        <v>3706</v>
      </c>
      <c r="D321" t="s">
        <v>4754</v>
      </c>
    </row>
    <row r="322" spans="1:4" ht="15">
      <c r="A322" s="1504" t="s">
        <v>2894</v>
      </c>
      <c r="B322" s="1505" t="s">
        <v>2895</v>
      </c>
      <c r="C322" s="1504" t="s">
        <v>2894</v>
      </c>
      <c r="D322" t="s">
        <v>4348</v>
      </c>
    </row>
    <row r="323" spans="1:4" ht="15">
      <c r="A323" s="1504" t="s">
        <v>2592</v>
      </c>
      <c r="B323" s="1505" t="s">
        <v>2593</v>
      </c>
      <c r="C323" s="1504" t="s">
        <v>2592</v>
      </c>
      <c r="D323" t="s">
        <v>4197</v>
      </c>
    </row>
    <row r="324" spans="1:4" ht="15">
      <c r="A324" s="1504" t="s">
        <v>2768</v>
      </c>
      <c r="B324" s="1505" t="s">
        <v>2769</v>
      </c>
      <c r="C324" s="1504" t="s">
        <v>2768</v>
      </c>
      <c r="D324" t="s">
        <v>4285</v>
      </c>
    </row>
    <row r="325" spans="1:4" ht="15">
      <c r="A325" s="1504" t="s">
        <v>3508</v>
      </c>
      <c r="B325" s="1505" t="s">
        <v>3509</v>
      </c>
      <c r="C325" s="1504" t="s">
        <v>3508</v>
      </c>
      <c r="D325" t="s">
        <v>4655</v>
      </c>
    </row>
    <row r="326" spans="1:4" ht="15">
      <c r="A326" s="1504" t="s">
        <v>2680</v>
      </c>
      <c r="B326" s="1505" t="s">
        <v>2681</v>
      </c>
      <c r="C326" s="1504" t="s">
        <v>2680</v>
      </c>
      <c r="D326" t="s">
        <v>4241</v>
      </c>
    </row>
    <row r="327" spans="1:4" ht="15">
      <c r="A327" s="1504" t="s">
        <v>2922</v>
      </c>
      <c r="B327" s="1505" t="s">
        <v>2923</v>
      </c>
      <c r="C327" s="1504" t="s">
        <v>2922</v>
      </c>
      <c r="D327" t="s">
        <v>4362</v>
      </c>
    </row>
    <row r="328" spans="1:4" ht="15">
      <c r="A328" s="1504" t="s">
        <v>2614</v>
      </c>
      <c r="B328" s="1505" t="s">
        <v>2615</v>
      </c>
      <c r="C328" s="1504" t="s">
        <v>2614</v>
      </c>
      <c r="D328" t="s">
        <v>4208</v>
      </c>
    </row>
    <row r="329" spans="1:4" ht="15">
      <c r="A329" s="1504" t="s">
        <v>2126</v>
      </c>
      <c r="B329" s="1505" t="s">
        <v>2127</v>
      </c>
      <c r="C329" s="1504" t="s">
        <v>2126</v>
      </c>
      <c r="D329" t="s">
        <v>3964</v>
      </c>
    </row>
    <row r="330" spans="1:4" ht="15">
      <c r="A330" s="1504" t="s">
        <v>2776</v>
      </c>
      <c r="B330" s="1505" t="s">
        <v>2777</v>
      </c>
      <c r="C330" s="1504" t="s">
        <v>2776</v>
      </c>
      <c r="D330" t="s">
        <v>4289</v>
      </c>
    </row>
    <row r="331" spans="1:4" ht="15">
      <c r="A331" s="1504" t="s">
        <v>2850</v>
      </c>
      <c r="B331" s="1505" t="s">
        <v>2851</v>
      </c>
      <c r="C331" s="1504" t="s">
        <v>2850</v>
      </c>
      <c r="D331" t="s">
        <v>4326</v>
      </c>
    </row>
    <row r="332" spans="1:4" ht="15">
      <c r="A332" s="1504" t="s">
        <v>2434</v>
      </c>
      <c r="B332" s="1505" t="s">
        <v>2435</v>
      </c>
      <c r="C332" s="1504" t="s">
        <v>2434</v>
      </c>
      <c r="D332" t="s">
        <v>4118</v>
      </c>
    </row>
    <row r="333" spans="1:4" ht="15">
      <c r="A333" s="1504" t="s">
        <v>3434</v>
      </c>
      <c r="B333" s="1505" t="s">
        <v>3435</v>
      </c>
      <c r="C333" s="1504" t="s">
        <v>3434</v>
      </c>
      <c r="D333" t="s">
        <v>4618</v>
      </c>
    </row>
    <row r="334" spans="1:4" ht="15">
      <c r="A334" s="1504" t="s">
        <v>3424</v>
      </c>
      <c r="B334" s="1505" t="s">
        <v>3425</v>
      </c>
      <c r="C334" s="1504" t="s">
        <v>3424</v>
      </c>
      <c r="D334" t="s">
        <v>4613</v>
      </c>
    </row>
    <row r="335" spans="1:4" ht="15">
      <c r="A335" s="1504" t="s">
        <v>2354</v>
      </c>
      <c r="B335" s="1505" t="s">
        <v>2355</v>
      </c>
      <c r="C335" s="1504" t="s">
        <v>2354</v>
      </c>
      <c r="D335" t="s">
        <v>4078</v>
      </c>
    </row>
    <row r="336" spans="1:4" ht="15">
      <c r="A336" s="1504" t="s">
        <v>2794</v>
      </c>
      <c r="B336" s="1505" t="s">
        <v>2795</v>
      </c>
      <c r="C336" s="1504" t="s">
        <v>2794</v>
      </c>
      <c r="D336" t="s">
        <v>4298</v>
      </c>
    </row>
    <row r="337" spans="1:4" ht="15">
      <c r="A337" s="1504" t="s">
        <v>2278</v>
      </c>
      <c r="B337" s="1505" t="s">
        <v>2279</v>
      </c>
      <c r="C337" s="1504" t="s">
        <v>2278</v>
      </c>
      <c r="D337" t="s">
        <v>4040</v>
      </c>
    </row>
    <row r="338" spans="1:4" ht="15">
      <c r="A338" s="1504" t="s">
        <v>2270</v>
      </c>
      <c r="B338" s="1505" t="s">
        <v>2271</v>
      </c>
      <c r="C338" s="1504" t="s">
        <v>2270</v>
      </c>
      <c r="D338" t="s">
        <v>4036</v>
      </c>
    </row>
    <row r="339" spans="1:4" ht="15">
      <c r="A339" s="1504" t="s">
        <v>3098</v>
      </c>
      <c r="B339" s="1505" t="s">
        <v>3099</v>
      </c>
      <c r="C339" s="1504" t="s">
        <v>3098</v>
      </c>
      <c r="D339" t="s">
        <v>4450</v>
      </c>
    </row>
    <row r="340" spans="1:4" ht="15">
      <c r="A340" s="1504" t="s">
        <v>2532</v>
      </c>
      <c r="B340" s="1505" t="s">
        <v>2533</v>
      </c>
      <c r="C340" s="1504" t="s">
        <v>2532</v>
      </c>
      <c r="D340" t="s">
        <v>4167</v>
      </c>
    </row>
    <row r="341" spans="1:4" ht="15">
      <c r="A341" s="1504" t="s">
        <v>2558</v>
      </c>
      <c r="B341" s="1505" t="s">
        <v>2559</v>
      </c>
      <c r="C341" s="1504" t="s">
        <v>2558</v>
      </c>
      <c r="D341" t="s">
        <v>4180</v>
      </c>
    </row>
    <row r="342" spans="1:4" ht="15">
      <c r="A342" s="1504" t="s">
        <v>1960</v>
      </c>
      <c r="B342" s="1505" t="s">
        <v>1961</v>
      </c>
      <c r="C342" s="1504" t="s">
        <v>1960</v>
      </c>
      <c r="D342" t="s">
        <v>3881</v>
      </c>
    </row>
    <row r="343" spans="1:4" ht="15">
      <c r="A343" s="1504" t="s">
        <v>1958</v>
      </c>
      <c r="B343" s="1505" t="s">
        <v>1959</v>
      </c>
      <c r="C343" s="1504" t="s">
        <v>1958</v>
      </c>
      <c r="D343" t="s">
        <v>3880</v>
      </c>
    </row>
    <row r="344" spans="1:4" ht="15">
      <c r="A344" s="1504" t="s">
        <v>1984</v>
      </c>
      <c r="B344" s="1505" t="s">
        <v>1985</v>
      </c>
      <c r="C344" s="1504" t="s">
        <v>1984</v>
      </c>
      <c r="D344" t="s">
        <v>3893</v>
      </c>
    </row>
    <row r="345" spans="1:4" ht="15">
      <c r="A345" s="1504" t="s">
        <v>2650</v>
      </c>
      <c r="B345" s="1505" t="s">
        <v>2651</v>
      </c>
      <c r="C345" s="1504" t="s">
        <v>2650</v>
      </c>
      <c r="D345" t="s">
        <v>4226</v>
      </c>
    </row>
    <row r="346" spans="1:4" ht="15">
      <c r="A346" s="1504" t="s">
        <v>2548</v>
      </c>
      <c r="B346" s="1505" t="s">
        <v>2549</v>
      </c>
      <c r="C346" s="1504" t="s">
        <v>2548</v>
      </c>
      <c r="D346" t="s">
        <v>4175</v>
      </c>
    </row>
    <row r="347" spans="1:4" ht="15">
      <c r="A347" s="1504" t="s">
        <v>2374</v>
      </c>
      <c r="B347" s="1505" t="s">
        <v>2375</v>
      </c>
      <c r="C347" s="1504" t="s">
        <v>2374</v>
      </c>
      <c r="D347" t="s">
        <v>4088</v>
      </c>
    </row>
    <row r="348" spans="1:4" ht="15">
      <c r="A348" s="1504" t="s">
        <v>3014</v>
      </c>
      <c r="B348" s="1505" t="s">
        <v>3015</v>
      </c>
      <c r="C348" s="1504" t="s">
        <v>3014</v>
      </c>
      <c r="D348" t="s">
        <v>4408</v>
      </c>
    </row>
    <row r="349" spans="1:4" ht="15">
      <c r="A349" s="1504" t="s">
        <v>3118</v>
      </c>
      <c r="B349" s="1505" t="s">
        <v>3119</v>
      </c>
      <c r="C349" s="1504" t="s">
        <v>3118</v>
      </c>
      <c r="D349" t="s">
        <v>4460</v>
      </c>
    </row>
    <row r="350" spans="1:4" ht="15">
      <c r="A350" s="1504" t="s">
        <v>3314</v>
      </c>
      <c r="B350" s="1505" t="s">
        <v>3315</v>
      </c>
      <c r="C350" s="1504" t="s">
        <v>3314</v>
      </c>
      <c r="D350" t="s">
        <v>4558</v>
      </c>
    </row>
    <row r="351" spans="1:4" ht="15">
      <c r="A351" s="1504" t="s">
        <v>2984</v>
      </c>
      <c r="B351" s="1505" t="s">
        <v>2985</v>
      </c>
      <c r="C351" s="1504" t="s">
        <v>2984</v>
      </c>
      <c r="D351" t="s">
        <v>4393</v>
      </c>
    </row>
    <row r="352" spans="1:4" ht="15">
      <c r="A352" s="1504" t="s">
        <v>2872</v>
      </c>
      <c r="B352" s="1505" t="s">
        <v>2873</v>
      </c>
      <c r="C352" s="1504" t="s">
        <v>2872</v>
      </c>
      <c r="D352" t="s">
        <v>4337</v>
      </c>
    </row>
    <row r="353" spans="1:4" ht="15">
      <c r="A353" s="1504" t="s">
        <v>2920</v>
      </c>
      <c r="B353" s="1505" t="s">
        <v>2921</v>
      </c>
      <c r="C353" s="1504" t="s">
        <v>2920</v>
      </c>
      <c r="D353" t="s">
        <v>4361</v>
      </c>
    </row>
    <row r="354" spans="1:4" ht="15">
      <c r="A354" s="1504" t="s">
        <v>2928</v>
      </c>
      <c r="B354" s="1505" t="s">
        <v>2929</v>
      </c>
      <c r="C354" s="1504" t="s">
        <v>2928</v>
      </c>
      <c r="D354" t="s">
        <v>4365</v>
      </c>
    </row>
    <row r="355" spans="1:4" ht="15">
      <c r="A355" s="1504" t="s">
        <v>2990</v>
      </c>
      <c r="B355" s="1505" t="s">
        <v>2991</v>
      </c>
      <c r="C355" s="1504" t="s">
        <v>2990</v>
      </c>
      <c r="D355" t="s">
        <v>4396</v>
      </c>
    </row>
    <row r="356" spans="1:4" ht="15">
      <c r="A356" s="1504" t="s">
        <v>2626</v>
      </c>
      <c r="B356" s="1505" t="s">
        <v>2627</v>
      </c>
      <c r="C356" s="1504" t="s">
        <v>2626</v>
      </c>
      <c r="D356" t="s">
        <v>4214</v>
      </c>
    </row>
    <row r="357" spans="1:4" ht="15">
      <c r="A357" s="1504" t="s">
        <v>3086</v>
      </c>
      <c r="B357" s="1505" t="s">
        <v>3087</v>
      </c>
      <c r="C357" s="1504" t="s">
        <v>3086</v>
      </c>
      <c r="D357" t="s">
        <v>4444</v>
      </c>
    </row>
    <row r="358" spans="1:4" ht="15">
      <c r="A358" s="1504" t="s">
        <v>3346</v>
      </c>
      <c r="B358" s="1505" t="s">
        <v>3347</v>
      </c>
      <c r="C358" s="1504" t="s">
        <v>3346</v>
      </c>
      <c r="D358" t="s">
        <v>4574</v>
      </c>
    </row>
    <row r="359" spans="1:4" ht="15">
      <c r="A359" s="1504" t="s">
        <v>1862</v>
      </c>
      <c r="B359" s="1505" t="s">
        <v>1863</v>
      </c>
      <c r="C359" s="1504" t="s">
        <v>1862</v>
      </c>
      <c r="D359" t="s">
        <v>3832</v>
      </c>
    </row>
    <row r="360" spans="1:4" ht="15">
      <c r="A360" s="1504" t="s">
        <v>3670</v>
      </c>
      <c r="B360" s="1505" t="s">
        <v>3671</v>
      </c>
      <c r="C360" s="1504" t="s">
        <v>3670</v>
      </c>
      <c r="D360" t="s">
        <v>4736</v>
      </c>
    </row>
    <row r="361" spans="1:4" ht="15">
      <c r="A361" s="1504" t="s">
        <v>3668</v>
      </c>
      <c r="B361" s="1505" t="s">
        <v>3669</v>
      </c>
      <c r="C361" s="1504" t="s">
        <v>3668</v>
      </c>
      <c r="D361" t="s">
        <v>4735</v>
      </c>
    </row>
    <row r="362" spans="1:4" ht="15">
      <c r="A362" s="1504" t="s">
        <v>2932</v>
      </c>
      <c r="B362" s="1505" t="s">
        <v>2933</v>
      </c>
      <c r="C362" s="1504" t="s">
        <v>2932</v>
      </c>
      <c r="D362" t="s">
        <v>4367</v>
      </c>
    </row>
    <row r="363" spans="1:4" ht="15">
      <c r="A363" s="1504" t="s">
        <v>2760</v>
      </c>
      <c r="B363" s="1505" t="s">
        <v>2761</v>
      </c>
      <c r="C363" s="1504" t="s">
        <v>2760</v>
      </c>
      <c r="D363" t="s">
        <v>4281</v>
      </c>
    </row>
    <row r="364" spans="1:4" ht="15">
      <c r="A364" s="1504" t="s">
        <v>2726</v>
      </c>
      <c r="B364" s="1505" t="s">
        <v>2727</v>
      </c>
      <c r="C364" s="1504" t="s">
        <v>2726</v>
      </c>
      <c r="D364" t="s">
        <v>4264</v>
      </c>
    </row>
    <row r="365" spans="1:4" ht="15">
      <c r="A365" s="1504" t="s">
        <v>2594</v>
      </c>
      <c r="B365" s="1505" t="s">
        <v>2595</v>
      </c>
      <c r="C365" s="1504" t="s">
        <v>2594</v>
      </c>
      <c r="D365" t="s">
        <v>4198</v>
      </c>
    </row>
    <row r="366" spans="1:4" ht="15">
      <c r="A366" s="1504" t="s">
        <v>3272</v>
      </c>
      <c r="B366" s="1505" t="s">
        <v>3273</v>
      </c>
      <c r="C366" s="1504" t="s">
        <v>3272</v>
      </c>
      <c r="D366" t="s">
        <v>4537</v>
      </c>
    </row>
    <row r="367" spans="1:4" ht="15">
      <c r="A367" s="1504" t="s">
        <v>2596</v>
      </c>
      <c r="B367" s="1505" t="s">
        <v>2597</v>
      </c>
      <c r="C367" s="1504" t="s">
        <v>2596</v>
      </c>
      <c r="D367" t="s">
        <v>4199</v>
      </c>
    </row>
    <row r="368" spans="1:4" ht="15">
      <c r="A368" s="1504" t="s">
        <v>1916</v>
      </c>
      <c r="B368" s="1505" t="s">
        <v>1917</v>
      </c>
      <c r="C368" s="1504" t="s">
        <v>1916</v>
      </c>
      <c r="D368" t="s">
        <v>3859</v>
      </c>
    </row>
    <row r="369" spans="1:4" ht="15">
      <c r="A369" s="1504" t="s">
        <v>3330</v>
      </c>
      <c r="B369" s="1505" t="s">
        <v>3331</v>
      </c>
      <c r="C369" s="1504" t="s">
        <v>3330</v>
      </c>
      <c r="D369" t="s">
        <v>4566</v>
      </c>
    </row>
    <row r="370" spans="1:4" ht="15">
      <c r="A370" s="1504" t="s">
        <v>2604</v>
      </c>
      <c r="B370" s="1505" t="s">
        <v>2605</v>
      </c>
      <c r="C370" s="1504" t="s">
        <v>2604</v>
      </c>
      <c r="D370" t="s">
        <v>4203</v>
      </c>
    </row>
    <row r="371" spans="1:4" ht="15">
      <c r="A371" s="1504" t="s">
        <v>3146</v>
      </c>
      <c r="B371" s="1505" t="s">
        <v>3147</v>
      </c>
      <c r="C371" s="1504" t="s">
        <v>3146</v>
      </c>
      <c r="D371" t="s">
        <v>4474</v>
      </c>
    </row>
    <row r="372" spans="1:4" ht="15">
      <c r="A372" s="1504" t="s">
        <v>2476</v>
      </c>
      <c r="B372" s="1505" t="s">
        <v>2477</v>
      </c>
      <c r="C372" s="1504" t="s">
        <v>2476</v>
      </c>
      <c r="D372" t="s">
        <v>4139</v>
      </c>
    </row>
    <row r="373" spans="1:4" ht="15">
      <c r="A373" s="1504" t="s">
        <v>3152</v>
      </c>
      <c r="B373" s="1505" t="s">
        <v>3153</v>
      </c>
      <c r="C373" s="1504" t="s">
        <v>3152</v>
      </c>
      <c r="D373" t="s">
        <v>4477</v>
      </c>
    </row>
    <row r="374" spans="1:4" ht="15">
      <c r="A374" s="1504" t="s">
        <v>2154</v>
      </c>
      <c r="B374" s="1505" t="s">
        <v>2155</v>
      </c>
      <c r="C374" s="1504" t="s">
        <v>2154</v>
      </c>
      <c r="D374" t="s">
        <v>3978</v>
      </c>
    </row>
    <row r="375" spans="1:4" ht="15">
      <c r="A375" s="1504" t="s">
        <v>3370</v>
      </c>
      <c r="B375" s="1505" t="s">
        <v>3371</v>
      </c>
      <c r="C375" s="1504" t="s">
        <v>3370</v>
      </c>
      <c r="D375" t="s">
        <v>4586</v>
      </c>
    </row>
    <row r="376" spans="1:4" ht="15">
      <c r="A376" s="1504" t="s">
        <v>2946</v>
      </c>
      <c r="B376" s="1505" t="s">
        <v>2947</v>
      </c>
      <c r="C376" s="1504" t="s">
        <v>2946</v>
      </c>
      <c r="D376" t="s">
        <v>4374</v>
      </c>
    </row>
    <row r="377" spans="1:4" ht="15">
      <c r="A377" s="1504" t="s">
        <v>2156</v>
      </c>
      <c r="B377" s="1505" t="s">
        <v>2157</v>
      </c>
      <c r="C377" s="1504" t="s">
        <v>2156</v>
      </c>
      <c r="D377" t="s">
        <v>3979</v>
      </c>
    </row>
    <row r="378" spans="1:4" ht="15">
      <c r="A378" s="1504" t="s">
        <v>3728</v>
      </c>
      <c r="B378" s="1505" t="s">
        <v>3729</v>
      </c>
      <c r="C378" s="1504" t="s">
        <v>3728</v>
      </c>
      <c r="D378" t="s">
        <v>4765</v>
      </c>
    </row>
    <row r="379" spans="1:4" ht="15">
      <c r="A379" s="1504" t="s">
        <v>3050</v>
      </c>
      <c r="B379" s="1505" t="s">
        <v>3051</v>
      </c>
      <c r="C379" s="1504" t="s">
        <v>3050</v>
      </c>
      <c r="D379" t="s">
        <v>4426</v>
      </c>
    </row>
    <row r="380" spans="1:4" ht="15">
      <c r="A380" s="1504" t="s">
        <v>3678</v>
      </c>
      <c r="B380" s="1505" t="s">
        <v>3679</v>
      </c>
      <c r="C380" s="1504" t="s">
        <v>3678</v>
      </c>
      <c r="D380" t="s">
        <v>4740</v>
      </c>
    </row>
    <row r="381" spans="1:4" ht="15">
      <c r="A381" s="1504" t="s">
        <v>2258</v>
      </c>
      <c r="B381" s="1505" t="s">
        <v>2259</v>
      </c>
      <c r="C381" s="1504" t="s">
        <v>2258</v>
      </c>
      <c r="D381" t="s">
        <v>4030</v>
      </c>
    </row>
    <row r="382" spans="1:4" ht="15">
      <c r="A382" s="1504" t="s">
        <v>2672</v>
      </c>
      <c r="B382" s="1505" t="s">
        <v>2673</v>
      </c>
      <c r="C382" s="1504" t="s">
        <v>2672</v>
      </c>
      <c r="D382" t="s">
        <v>4237</v>
      </c>
    </row>
    <row r="383" spans="1:4" ht="15">
      <c r="A383" s="1504" t="s">
        <v>2868</v>
      </c>
      <c r="B383" s="1505" t="s">
        <v>2869</v>
      </c>
      <c r="C383" s="1504" t="s">
        <v>2868</v>
      </c>
      <c r="D383" t="s">
        <v>4335</v>
      </c>
    </row>
    <row r="384" spans="1:4" ht="15">
      <c r="A384" s="1504" t="s">
        <v>2494</v>
      </c>
      <c r="B384" s="1505" t="s">
        <v>2495</v>
      </c>
      <c r="C384" s="1504" t="s">
        <v>2494</v>
      </c>
      <c r="D384" t="s">
        <v>4148</v>
      </c>
    </row>
    <row r="385" spans="1:4" ht="15">
      <c r="A385" s="1504" t="s">
        <v>2438</v>
      </c>
      <c r="B385" s="1505" t="s">
        <v>2439</v>
      </c>
      <c r="C385" s="1504" t="s">
        <v>2438</v>
      </c>
      <c r="D385" t="s">
        <v>4120</v>
      </c>
    </row>
    <row r="386" spans="1:4" ht="15">
      <c r="A386" s="1504" t="s">
        <v>3320</v>
      </c>
      <c r="B386" s="1505" t="s">
        <v>3321</v>
      </c>
      <c r="C386" s="1504" t="s">
        <v>3320</v>
      </c>
      <c r="D386" t="s">
        <v>4561</v>
      </c>
    </row>
    <row r="387" spans="1:4" ht="15">
      <c r="A387" s="1504" t="s">
        <v>3112</v>
      </c>
      <c r="B387" s="1505" t="s">
        <v>3113</v>
      </c>
      <c r="C387" s="1504" t="s">
        <v>3112</v>
      </c>
      <c r="D387" t="s">
        <v>4457</v>
      </c>
    </row>
    <row r="388" spans="1:4" ht="15">
      <c r="A388" s="1504" t="s">
        <v>1906</v>
      </c>
      <c r="B388" s="1505" t="s">
        <v>1907</v>
      </c>
      <c r="C388" s="1504" t="s">
        <v>1906</v>
      </c>
      <c r="D388" t="s">
        <v>3854</v>
      </c>
    </row>
    <row r="389" spans="1:4" ht="15">
      <c r="A389" s="1504" t="s">
        <v>2048</v>
      </c>
      <c r="B389" s="1505" t="s">
        <v>2049</v>
      </c>
      <c r="C389" s="1504" t="s">
        <v>2048</v>
      </c>
      <c r="D389" t="s">
        <v>3925</v>
      </c>
    </row>
    <row r="390" spans="1:4" ht="15">
      <c r="A390" s="1504" t="s">
        <v>2444</v>
      </c>
      <c r="B390" s="1505" t="s">
        <v>2445</v>
      </c>
      <c r="C390" s="1504" t="s">
        <v>2444</v>
      </c>
      <c r="D390" t="s">
        <v>4123</v>
      </c>
    </row>
    <row r="391" spans="1:4" ht="15">
      <c r="A391" s="1504" t="s">
        <v>2576</v>
      </c>
      <c r="B391" s="1505" t="s">
        <v>2577</v>
      </c>
      <c r="C391" s="1504" t="s">
        <v>2576</v>
      </c>
      <c r="D391" t="s">
        <v>4189</v>
      </c>
    </row>
    <row r="392" spans="1:4" ht="15">
      <c r="A392" s="1504" t="s">
        <v>2556</v>
      </c>
      <c r="B392" s="1505" t="s">
        <v>2557</v>
      </c>
      <c r="C392" s="1504" t="s">
        <v>2556</v>
      </c>
      <c r="D392" t="s">
        <v>4179</v>
      </c>
    </row>
    <row r="393" spans="1:4" ht="15">
      <c r="A393" s="1504" t="s">
        <v>3270</v>
      </c>
      <c r="B393" s="1505" t="s">
        <v>3271</v>
      </c>
      <c r="C393" s="1504" t="s">
        <v>3270</v>
      </c>
      <c r="D393" t="s">
        <v>4536</v>
      </c>
    </row>
    <row r="394" spans="1:4" ht="15">
      <c r="A394" s="1504" t="s">
        <v>3514</v>
      </c>
      <c r="B394" s="1505" t="s">
        <v>3515</v>
      </c>
      <c r="C394" s="1504" t="s">
        <v>3514</v>
      </c>
      <c r="D394" t="s">
        <v>4658</v>
      </c>
    </row>
    <row r="395" spans="1:4" ht="15">
      <c r="A395" s="1504" t="s">
        <v>2220</v>
      </c>
      <c r="B395" s="1505" t="s">
        <v>2221</v>
      </c>
      <c r="C395" s="1504" t="s">
        <v>2220</v>
      </c>
      <c r="D395" t="s">
        <v>4011</v>
      </c>
    </row>
    <row r="396" spans="1:4" ht="15">
      <c r="A396" s="1504" t="s">
        <v>2158</v>
      </c>
      <c r="B396" s="1505" t="s">
        <v>2159</v>
      </c>
      <c r="C396" s="1504" t="s">
        <v>2158</v>
      </c>
      <c r="D396" t="s">
        <v>3980</v>
      </c>
    </row>
    <row r="397" spans="1:4" ht="15">
      <c r="A397" s="1504" t="s">
        <v>1928</v>
      </c>
      <c r="B397" s="1505" t="s">
        <v>1929</v>
      </c>
      <c r="C397" s="1504" t="s">
        <v>1928</v>
      </c>
      <c r="D397" t="s">
        <v>3865</v>
      </c>
    </row>
    <row r="398" spans="1:4" ht="15">
      <c r="A398" s="1504" t="s">
        <v>3440</v>
      </c>
      <c r="B398" s="1505" t="s">
        <v>3441</v>
      </c>
      <c r="C398" s="1504" t="s">
        <v>3440</v>
      </c>
      <c r="D398" t="s">
        <v>4621</v>
      </c>
    </row>
    <row r="399" spans="1:4" ht="15">
      <c r="A399" s="1504" t="s">
        <v>2168</v>
      </c>
      <c r="B399" s="1505" t="s">
        <v>2169</v>
      </c>
      <c r="C399" s="1504" t="s">
        <v>2168</v>
      </c>
      <c r="D399" t="s">
        <v>3985</v>
      </c>
    </row>
    <row r="400" spans="1:4" ht="15">
      <c r="A400" s="1504" t="s">
        <v>3814</v>
      </c>
      <c r="B400" s="1505" t="s">
        <v>3815</v>
      </c>
      <c r="C400" s="1504" t="s">
        <v>3814</v>
      </c>
      <c r="D400" t="s">
        <v>4808</v>
      </c>
    </row>
    <row r="401" spans="1:4" ht="15">
      <c r="A401" s="1504" t="s">
        <v>3162</v>
      </c>
      <c r="B401" s="1505" t="s">
        <v>3163</v>
      </c>
      <c r="C401" s="1504" t="s">
        <v>3162</v>
      </c>
      <c r="D401" t="s">
        <v>4482</v>
      </c>
    </row>
    <row r="402" spans="1:4" ht="15">
      <c r="A402" s="1504" t="s">
        <v>2326</v>
      </c>
      <c r="B402" s="1505" t="s">
        <v>2327</v>
      </c>
      <c r="C402" s="1504" t="s">
        <v>2326</v>
      </c>
      <c r="D402" t="s">
        <v>4064</v>
      </c>
    </row>
    <row r="403" spans="1:4" ht="15">
      <c r="A403" s="1504" t="s">
        <v>3628</v>
      </c>
      <c r="B403" s="1505" t="s">
        <v>3629</v>
      </c>
      <c r="C403" s="1504" t="s">
        <v>3628</v>
      </c>
      <c r="D403" t="s">
        <v>4715</v>
      </c>
    </row>
    <row r="404" spans="1:4" ht="15">
      <c r="A404" s="1504" t="s">
        <v>3258</v>
      </c>
      <c r="B404" s="1505" t="s">
        <v>3259</v>
      </c>
      <c r="C404" s="1504" t="s">
        <v>3258</v>
      </c>
      <c r="D404" t="s">
        <v>4530</v>
      </c>
    </row>
    <row r="405" spans="1:4" ht="15">
      <c r="A405" s="1504" t="s">
        <v>3268</v>
      </c>
      <c r="B405" s="1505" t="s">
        <v>3269</v>
      </c>
      <c r="C405" s="1504" t="s">
        <v>3268</v>
      </c>
      <c r="D405" t="s">
        <v>4535</v>
      </c>
    </row>
    <row r="406" spans="1:4" ht="15">
      <c r="A406" s="1504" t="s">
        <v>3372</v>
      </c>
      <c r="B406" s="1505" t="s">
        <v>3373</v>
      </c>
      <c r="C406" s="1504" t="s">
        <v>3372</v>
      </c>
      <c r="D406" t="s">
        <v>4587</v>
      </c>
    </row>
    <row r="407" spans="1:4" ht="15">
      <c r="A407" s="1504" t="s">
        <v>2716</v>
      </c>
      <c r="B407" s="1505" t="s">
        <v>2717</v>
      </c>
      <c r="C407" s="1504" t="s">
        <v>2716</v>
      </c>
      <c r="D407" t="s">
        <v>4259</v>
      </c>
    </row>
    <row r="408" spans="1:4" ht="15">
      <c r="A408" s="1504" t="s">
        <v>2436</v>
      </c>
      <c r="B408" s="1505" t="s">
        <v>2437</v>
      </c>
      <c r="C408" s="1504" t="s">
        <v>2436</v>
      </c>
      <c r="D408" t="s">
        <v>4119</v>
      </c>
    </row>
    <row r="409" spans="1:4" ht="15">
      <c r="A409" s="1504" t="s">
        <v>2586</v>
      </c>
      <c r="B409" s="1505" t="s">
        <v>2587</v>
      </c>
      <c r="C409" s="1504" t="s">
        <v>2586</v>
      </c>
      <c r="D409" t="s">
        <v>4194</v>
      </c>
    </row>
    <row r="410" spans="1:4" ht="15">
      <c r="A410" s="1504" t="s">
        <v>2096</v>
      </c>
      <c r="B410" s="1505" t="s">
        <v>2097</v>
      </c>
      <c r="C410" s="1504" t="s">
        <v>2096</v>
      </c>
      <c r="D410" t="s">
        <v>3949</v>
      </c>
    </row>
    <row r="411" spans="1:4" ht="15">
      <c r="A411" s="1504" t="s">
        <v>3634</v>
      </c>
      <c r="B411" s="1505" t="s">
        <v>3635</v>
      </c>
      <c r="C411" s="1504" t="s">
        <v>3634</v>
      </c>
      <c r="D411" t="s">
        <v>4718</v>
      </c>
    </row>
    <row r="412" spans="1:4" ht="15">
      <c r="A412" s="1504" t="s">
        <v>3700</v>
      </c>
      <c r="B412" s="1505" t="s">
        <v>3701</v>
      </c>
      <c r="C412" s="1504" t="s">
        <v>3700</v>
      </c>
      <c r="D412" t="s">
        <v>4751</v>
      </c>
    </row>
    <row r="413" spans="1:4" ht="15">
      <c r="A413" s="1504" t="s">
        <v>2858</v>
      </c>
      <c r="B413" s="1505" t="s">
        <v>2859</v>
      </c>
      <c r="C413" s="1504" t="s">
        <v>2858</v>
      </c>
      <c r="D413" t="s">
        <v>4330</v>
      </c>
    </row>
    <row r="414" spans="1:4" ht="15">
      <c r="A414" s="1504" t="s">
        <v>3702</v>
      </c>
      <c r="B414" s="1505" t="s">
        <v>3703</v>
      </c>
      <c r="C414" s="1504" t="s">
        <v>3702</v>
      </c>
      <c r="D414" t="s">
        <v>4752</v>
      </c>
    </row>
    <row r="415" spans="1:4" ht="15">
      <c r="A415" s="1504" t="s">
        <v>2860</v>
      </c>
      <c r="B415" s="1505" t="s">
        <v>2861</v>
      </c>
      <c r="C415" s="1504" t="s">
        <v>2860</v>
      </c>
      <c r="D415" t="s">
        <v>4331</v>
      </c>
    </row>
    <row r="416" spans="1:4" ht="15">
      <c r="A416" s="1504" t="s">
        <v>2424</v>
      </c>
      <c r="B416" s="1505" t="s">
        <v>2425</v>
      </c>
      <c r="C416" s="1504" t="s">
        <v>2424</v>
      </c>
      <c r="D416" t="s">
        <v>4113</v>
      </c>
    </row>
    <row r="417" spans="1:4" ht="15">
      <c r="A417" s="1504" t="s">
        <v>2512</v>
      </c>
      <c r="B417" s="1505" t="s">
        <v>2513</v>
      </c>
      <c r="C417" s="1504" t="s">
        <v>2512</v>
      </c>
      <c r="D417" t="s">
        <v>4157</v>
      </c>
    </row>
    <row r="418" spans="1:4" ht="15">
      <c r="A418" s="1504" t="s">
        <v>2398</v>
      </c>
      <c r="B418" s="1505" t="s">
        <v>2399</v>
      </c>
      <c r="C418" s="1504" t="s">
        <v>2398</v>
      </c>
      <c r="D418" t="s">
        <v>4100</v>
      </c>
    </row>
    <row r="419" spans="1:4" ht="15">
      <c r="A419" s="1504" t="s">
        <v>2078</v>
      </c>
      <c r="B419" s="1505" t="s">
        <v>2079</v>
      </c>
      <c r="C419" s="1504" t="s">
        <v>2078</v>
      </c>
      <c r="D419" t="s">
        <v>3940</v>
      </c>
    </row>
    <row r="420" spans="1:4" ht="15">
      <c r="A420" s="1504" t="s">
        <v>3680</v>
      </c>
      <c r="B420" s="1505" t="s">
        <v>3681</v>
      </c>
      <c r="C420" s="1504" t="s">
        <v>3680</v>
      </c>
      <c r="D420" t="s">
        <v>4741</v>
      </c>
    </row>
    <row r="421" spans="1:4" ht="15">
      <c r="A421" s="1504" t="s">
        <v>1858</v>
      </c>
      <c r="B421" s="1505" t="s">
        <v>1859</v>
      </c>
      <c r="C421" s="1504" t="s">
        <v>1858</v>
      </c>
      <c r="D421" t="s">
        <v>3830</v>
      </c>
    </row>
    <row r="422" spans="1:4" ht="15">
      <c r="A422" s="1504" t="s">
        <v>3686</v>
      </c>
      <c r="B422" s="1505" t="s">
        <v>3687</v>
      </c>
      <c r="C422" s="1504" t="s">
        <v>3686</v>
      </c>
      <c r="D422" t="s">
        <v>4744</v>
      </c>
    </row>
    <row r="423" spans="1:4" ht="15">
      <c r="A423" s="1504" t="s">
        <v>2616</v>
      </c>
      <c r="B423" s="1505" t="s">
        <v>2617</v>
      </c>
      <c r="C423" s="1504" t="s">
        <v>2616</v>
      </c>
      <c r="D423" t="s">
        <v>4209</v>
      </c>
    </row>
    <row r="424" spans="1:4" ht="15">
      <c r="A424" s="1504" t="s">
        <v>2334</v>
      </c>
      <c r="B424" s="1505" t="s">
        <v>2335</v>
      </c>
      <c r="C424" s="1504" t="s">
        <v>2334</v>
      </c>
      <c r="D424" t="s">
        <v>4068</v>
      </c>
    </row>
    <row r="425" spans="1:4" ht="15">
      <c r="A425" s="1504" t="s">
        <v>3088</v>
      </c>
      <c r="B425" s="1505" t="s">
        <v>3089</v>
      </c>
      <c r="C425" s="1504" t="s">
        <v>3088</v>
      </c>
      <c r="D425" t="s">
        <v>4445</v>
      </c>
    </row>
    <row r="426" spans="1:4" ht="15">
      <c r="A426" s="1504" t="s">
        <v>3596</v>
      </c>
      <c r="B426" s="1505" t="s">
        <v>3597</v>
      </c>
      <c r="C426" s="1504" t="s">
        <v>3596</v>
      </c>
      <c r="D426" t="s">
        <v>4699</v>
      </c>
    </row>
    <row r="427" spans="1:4" ht="15">
      <c r="A427" s="1504" t="s">
        <v>3136</v>
      </c>
      <c r="B427" s="1505" t="s">
        <v>3137</v>
      </c>
      <c r="C427" s="1504" t="s">
        <v>3136</v>
      </c>
      <c r="D427" t="s">
        <v>4469</v>
      </c>
    </row>
    <row r="428" spans="1:4" ht="15">
      <c r="A428" s="1504" t="s">
        <v>2666</v>
      </c>
      <c r="B428" s="1505" t="s">
        <v>2667</v>
      </c>
      <c r="C428" s="1504" t="s">
        <v>2666</v>
      </c>
      <c r="D428" t="s">
        <v>4234</v>
      </c>
    </row>
    <row r="429" spans="1:4" ht="15">
      <c r="A429" s="1504" t="s">
        <v>3458</v>
      </c>
      <c r="B429" s="1505" t="s">
        <v>3459</v>
      </c>
      <c r="C429" s="1504" t="s">
        <v>3458</v>
      </c>
      <c r="D429" t="s">
        <v>4630</v>
      </c>
    </row>
    <row r="430" spans="1:4" ht="15">
      <c r="A430" s="1504" t="s">
        <v>3482</v>
      </c>
      <c r="B430" s="1505" t="s">
        <v>3483</v>
      </c>
      <c r="C430" s="1504" t="s">
        <v>3482</v>
      </c>
      <c r="D430" t="s">
        <v>4642</v>
      </c>
    </row>
    <row r="431" spans="1:4" ht="15">
      <c r="A431" s="1504" t="s">
        <v>2664</v>
      </c>
      <c r="B431" s="1505" t="s">
        <v>2665</v>
      </c>
      <c r="C431" s="1504" t="s">
        <v>2664</v>
      </c>
      <c r="D431" t="s">
        <v>4233</v>
      </c>
    </row>
    <row r="432" spans="1:4" ht="15">
      <c r="A432" s="1504" t="s">
        <v>2846</v>
      </c>
      <c r="B432" s="1505" t="s">
        <v>2847</v>
      </c>
      <c r="C432" s="1504" t="s">
        <v>2846</v>
      </c>
      <c r="D432" t="s">
        <v>4324</v>
      </c>
    </row>
    <row r="433" spans="1:4" ht="15">
      <c r="A433" s="1504" t="s">
        <v>3696</v>
      </c>
      <c r="B433" s="1505" t="s">
        <v>3697</v>
      </c>
      <c r="C433" s="1504" t="s">
        <v>3696</v>
      </c>
      <c r="D433" t="s">
        <v>4749</v>
      </c>
    </row>
    <row r="434" spans="1:4" ht="15">
      <c r="A434" s="1504" t="s">
        <v>3698</v>
      </c>
      <c r="B434" s="1505" t="s">
        <v>3699</v>
      </c>
      <c r="C434" s="1504" t="s">
        <v>3698</v>
      </c>
      <c r="D434" t="s">
        <v>4750</v>
      </c>
    </row>
    <row r="435" spans="1:4" ht="15">
      <c r="A435" s="1504" t="s">
        <v>3704</v>
      </c>
      <c r="B435" s="1505" t="s">
        <v>3705</v>
      </c>
      <c r="C435" s="1504" t="s">
        <v>3704</v>
      </c>
      <c r="D435" t="s">
        <v>4753</v>
      </c>
    </row>
    <row r="436" spans="1:4" ht="15">
      <c r="A436" s="1504" t="s">
        <v>2878</v>
      </c>
      <c r="B436" s="1505" t="s">
        <v>2879</v>
      </c>
      <c r="C436" s="1504" t="s">
        <v>2878</v>
      </c>
      <c r="D436" t="s">
        <v>4340</v>
      </c>
    </row>
    <row r="437" spans="1:4" ht="15">
      <c r="A437" s="1504" t="s">
        <v>2302</v>
      </c>
      <c r="B437" s="1505" t="s">
        <v>2303</v>
      </c>
      <c r="C437" s="1504" t="s">
        <v>2302</v>
      </c>
      <c r="D437" t="s">
        <v>4052</v>
      </c>
    </row>
    <row r="438" spans="1:4" ht="15">
      <c r="A438" s="1504" t="s">
        <v>3626</v>
      </c>
      <c r="B438" s="1505" t="s">
        <v>3627</v>
      </c>
      <c r="C438" s="1504" t="s">
        <v>3626</v>
      </c>
      <c r="D438" t="s">
        <v>4714</v>
      </c>
    </row>
    <row r="439" spans="1:4" ht="15">
      <c r="A439" s="1504" t="s">
        <v>2524</v>
      </c>
      <c r="B439" s="1505" t="s">
        <v>2525</v>
      </c>
      <c r="C439" s="1504" t="s">
        <v>2524</v>
      </c>
      <c r="D439" t="s">
        <v>4163</v>
      </c>
    </row>
    <row r="440" spans="1:4" ht="15">
      <c r="A440" s="1504" t="s">
        <v>2396</v>
      </c>
      <c r="B440" s="1505" t="s">
        <v>2397</v>
      </c>
      <c r="C440" s="1504" t="s">
        <v>2396</v>
      </c>
      <c r="D440" t="s">
        <v>4099</v>
      </c>
    </row>
    <row r="441" spans="1:4" ht="15">
      <c r="A441" s="1504" t="s">
        <v>1966</v>
      </c>
      <c r="B441" s="1505" t="s">
        <v>1967</v>
      </c>
      <c r="C441" s="1504" t="s">
        <v>1966</v>
      </c>
      <c r="D441" t="s">
        <v>3884</v>
      </c>
    </row>
    <row r="442" spans="1:4" ht="15">
      <c r="A442" s="1504" t="s">
        <v>2778</v>
      </c>
      <c r="B442" s="1505" t="s">
        <v>2779</v>
      </c>
      <c r="C442" s="1504" t="s">
        <v>2778</v>
      </c>
      <c r="D442" t="s">
        <v>4290</v>
      </c>
    </row>
    <row r="443" spans="1:4" ht="15">
      <c r="A443" s="1504" t="s">
        <v>2956</v>
      </c>
      <c r="B443" s="1505" t="s">
        <v>2957</v>
      </c>
      <c r="C443" s="1504" t="s">
        <v>2956</v>
      </c>
      <c r="D443" t="s">
        <v>4379</v>
      </c>
    </row>
    <row r="444" spans="1:4" ht="15">
      <c r="A444" s="1504" t="s">
        <v>3198</v>
      </c>
      <c r="B444" s="1505" t="s">
        <v>3199</v>
      </c>
      <c r="C444" s="1504" t="s">
        <v>3198</v>
      </c>
      <c r="D444" t="s">
        <v>4500</v>
      </c>
    </row>
    <row r="445" spans="1:4" ht="15">
      <c r="A445" s="1504" t="s">
        <v>1918</v>
      </c>
      <c r="B445" s="1505" t="s">
        <v>1919</v>
      </c>
      <c r="C445" s="1504" t="s">
        <v>1918</v>
      </c>
      <c r="D445" t="s">
        <v>3860</v>
      </c>
    </row>
    <row r="446" spans="1:4" ht="15">
      <c r="A446" s="1504" t="s">
        <v>2130</v>
      </c>
      <c r="B446" s="1505" t="s">
        <v>2131</v>
      </c>
      <c r="C446" s="1504" t="s">
        <v>2130</v>
      </c>
      <c r="D446" t="s">
        <v>3966</v>
      </c>
    </row>
    <row r="447" spans="1:4" ht="15">
      <c r="A447" s="1504" t="s">
        <v>3630</v>
      </c>
      <c r="B447" s="1505" t="s">
        <v>3631</v>
      </c>
      <c r="C447" s="1504" t="s">
        <v>3630</v>
      </c>
      <c r="D447" t="s">
        <v>4716</v>
      </c>
    </row>
    <row r="448" spans="1:4" ht="15">
      <c r="A448" s="1504" t="s">
        <v>3708</v>
      </c>
      <c r="B448" s="1505" t="s">
        <v>3709</v>
      </c>
      <c r="C448" s="1504" t="s">
        <v>3708</v>
      </c>
      <c r="D448" t="s">
        <v>4755</v>
      </c>
    </row>
    <row r="449" spans="1:4" ht="15">
      <c r="A449" s="1504" t="s">
        <v>2892</v>
      </c>
      <c r="B449" s="1505" t="s">
        <v>2893</v>
      </c>
      <c r="C449" s="1504" t="s">
        <v>2892</v>
      </c>
      <c r="D449" t="s">
        <v>4347</v>
      </c>
    </row>
    <row r="450" spans="1:4" ht="15">
      <c r="A450" s="1504" t="s">
        <v>2050</v>
      </c>
      <c r="B450" s="1505" t="s">
        <v>2051</v>
      </c>
      <c r="C450" s="1504" t="s">
        <v>2050</v>
      </c>
      <c r="D450" t="s">
        <v>3926</v>
      </c>
    </row>
    <row r="451" spans="1:4" ht="15">
      <c r="A451" s="1504" t="s">
        <v>2066</v>
      </c>
      <c r="B451" s="1505" t="s">
        <v>2067</v>
      </c>
      <c r="C451" s="1504" t="s">
        <v>2066</v>
      </c>
      <c r="D451" t="s">
        <v>3934</v>
      </c>
    </row>
    <row r="452" spans="1:4" ht="15">
      <c r="A452" s="1504" t="s">
        <v>2070</v>
      </c>
      <c r="B452" s="1505" t="s">
        <v>2071</v>
      </c>
      <c r="C452" s="1504" t="s">
        <v>2070</v>
      </c>
      <c r="D452" t="s">
        <v>3936</v>
      </c>
    </row>
    <row r="453" spans="1:4" ht="15">
      <c r="A453" s="1504" t="s">
        <v>2730</v>
      </c>
      <c r="B453" s="1505" t="s">
        <v>2731</v>
      </c>
      <c r="C453" s="1504" t="s">
        <v>2730</v>
      </c>
      <c r="D453" t="s">
        <v>4266</v>
      </c>
    </row>
    <row r="454" spans="1:4" ht="15">
      <c r="A454" s="1504" t="s">
        <v>2754</v>
      </c>
      <c r="B454" s="1505" t="s">
        <v>2755</v>
      </c>
      <c r="C454" s="1504" t="s">
        <v>2754</v>
      </c>
      <c r="D454" t="s">
        <v>4278</v>
      </c>
    </row>
    <row r="455" spans="1:4" ht="15">
      <c r="A455" s="1504" t="s">
        <v>3018</v>
      </c>
      <c r="B455" s="1505" t="s">
        <v>3019</v>
      </c>
      <c r="C455" s="1504" t="s">
        <v>3018</v>
      </c>
      <c r="D455" t="s">
        <v>4410</v>
      </c>
    </row>
    <row r="456" spans="1:4" ht="15">
      <c r="A456" s="1504" t="s">
        <v>3722</v>
      </c>
      <c r="B456" s="1505" t="s">
        <v>3723</v>
      </c>
      <c r="C456" s="1504" t="s">
        <v>3722</v>
      </c>
      <c r="D456" t="s">
        <v>4762</v>
      </c>
    </row>
    <row r="457" spans="1:4" ht="15">
      <c r="A457" s="1504" t="s">
        <v>3016</v>
      </c>
      <c r="B457" s="1505" t="s">
        <v>3017</v>
      </c>
      <c r="C457" s="1504" t="s">
        <v>3016</v>
      </c>
      <c r="D457" t="s">
        <v>4409</v>
      </c>
    </row>
    <row r="458" spans="1:4" ht="15">
      <c r="A458" s="1504" t="s">
        <v>2744</v>
      </c>
      <c r="B458" s="1505" t="s">
        <v>2745</v>
      </c>
      <c r="C458" s="1504" t="s">
        <v>2744</v>
      </c>
      <c r="D458" t="s">
        <v>4273</v>
      </c>
    </row>
    <row r="459" spans="1:4" ht="15">
      <c r="A459" s="1504" t="s">
        <v>3570</v>
      </c>
      <c r="B459" s="1505" t="s">
        <v>3571</v>
      </c>
      <c r="C459" s="1504" t="s">
        <v>3570</v>
      </c>
      <c r="D459" t="s">
        <v>4686</v>
      </c>
    </row>
    <row r="460" spans="1:4" ht="15">
      <c r="A460" s="1504" t="s">
        <v>2072</v>
      </c>
      <c r="B460" s="1505" t="s">
        <v>2073</v>
      </c>
      <c r="C460" s="1504" t="s">
        <v>2072</v>
      </c>
      <c r="D460" t="s">
        <v>3937</v>
      </c>
    </row>
    <row r="461" spans="1:4" ht="15">
      <c r="A461" s="1504" t="s">
        <v>2936</v>
      </c>
      <c r="B461" s="1505" t="s">
        <v>2937</v>
      </c>
      <c r="C461" s="1504" t="s">
        <v>2936</v>
      </c>
      <c r="D461" t="s">
        <v>4369</v>
      </c>
    </row>
    <row r="462" spans="1:4" ht="15">
      <c r="A462" s="1504" t="s">
        <v>3712</v>
      </c>
      <c r="B462" s="1505" t="s">
        <v>3713</v>
      </c>
      <c r="C462" s="1504" t="s">
        <v>3712</v>
      </c>
      <c r="D462" t="s">
        <v>4757</v>
      </c>
    </row>
    <row r="463" spans="1:4" ht="15">
      <c r="A463" s="1504" t="s">
        <v>2972</v>
      </c>
      <c r="B463" s="1505" t="s">
        <v>2973</v>
      </c>
      <c r="C463" s="1504" t="s">
        <v>2972</v>
      </c>
      <c r="D463" t="s">
        <v>4387</v>
      </c>
    </row>
    <row r="464" spans="1:4" ht="15">
      <c r="A464" s="1504" t="s">
        <v>2938</v>
      </c>
      <c r="B464" s="1505" t="s">
        <v>2939</v>
      </c>
      <c r="C464" s="1504" t="s">
        <v>2938</v>
      </c>
      <c r="D464" t="s">
        <v>4370</v>
      </c>
    </row>
    <row r="465" spans="1:4" ht="15">
      <c r="A465" s="1504" t="s">
        <v>2572</v>
      </c>
      <c r="B465" s="1505" t="s">
        <v>2573</v>
      </c>
      <c r="C465" s="1504" t="s">
        <v>2572</v>
      </c>
      <c r="D465" t="s">
        <v>4187</v>
      </c>
    </row>
    <row r="466" spans="1:4" ht="15">
      <c r="A466" s="1504" t="s">
        <v>2926</v>
      </c>
      <c r="B466" s="1505" t="s">
        <v>2927</v>
      </c>
      <c r="C466" s="1504" t="s">
        <v>2926</v>
      </c>
      <c r="D466" t="s">
        <v>4364</v>
      </c>
    </row>
    <row r="467" spans="1:4" ht="15">
      <c r="A467" s="1504" t="s">
        <v>2954</v>
      </c>
      <c r="B467" s="1505" t="s">
        <v>2955</v>
      </c>
      <c r="C467" s="1504" t="s">
        <v>2954</v>
      </c>
      <c r="D467" t="s">
        <v>4378</v>
      </c>
    </row>
    <row r="468" spans="1:4" ht="15">
      <c r="A468" s="1504" t="s">
        <v>2170</v>
      </c>
      <c r="B468" s="1505" t="s">
        <v>2171</v>
      </c>
      <c r="C468" s="1504" t="s">
        <v>2170</v>
      </c>
      <c r="D468" t="s">
        <v>3986</v>
      </c>
    </row>
    <row r="469" spans="1:4" ht="15">
      <c r="A469" s="1504" t="s">
        <v>3516</v>
      </c>
      <c r="B469" s="1505" t="s">
        <v>3517</v>
      </c>
      <c r="C469" s="1504" t="s">
        <v>3516</v>
      </c>
      <c r="D469" t="s">
        <v>4659</v>
      </c>
    </row>
    <row r="470" spans="1:4" ht="15">
      <c r="A470" s="1504" t="s">
        <v>3720</v>
      </c>
      <c r="B470" s="1505" t="s">
        <v>3721</v>
      </c>
      <c r="C470" s="1504" t="s">
        <v>3720</v>
      </c>
      <c r="D470" t="s">
        <v>4761</v>
      </c>
    </row>
    <row r="471" spans="1:4" ht="15">
      <c r="A471" s="1504" t="s">
        <v>2338</v>
      </c>
      <c r="B471" s="1505" t="s">
        <v>2339</v>
      </c>
      <c r="C471" s="1504" t="s">
        <v>2338</v>
      </c>
      <c r="D471" t="s">
        <v>4070</v>
      </c>
    </row>
    <row r="472" spans="1:4" ht="15">
      <c r="A472" s="1504" t="s">
        <v>3292</v>
      </c>
      <c r="B472" s="1505" t="s">
        <v>3293</v>
      </c>
      <c r="C472" s="1504" t="s">
        <v>3292</v>
      </c>
      <c r="D472" t="s">
        <v>4547</v>
      </c>
    </row>
    <row r="473" spans="1:4" ht="15">
      <c r="A473" s="1504" t="s">
        <v>3754</v>
      </c>
      <c r="B473" s="1505" t="s">
        <v>3755</v>
      </c>
      <c r="C473" s="1504" t="s">
        <v>3754</v>
      </c>
      <c r="D473" t="s">
        <v>4778</v>
      </c>
    </row>
    <row r="474" spans="1:4" ht="15">
      <c r="A474" s="1504" t="s">
        <v>2998</v>
      </c>
      <c r="B474" s="1505" t="s">
        <v>2999</v>
      </c>
      <c r="C474" s="1504" t="s">
        <v>2998</v>
      </c>
      <c r="D474" t="s">
        <v>4400</v>
      </c>
    </row>
    <row r="475" spans="1:4" ht="15">
      <c r="A475" s="1504" t="s">
        <v>2200</v>
      </c>
      <c r="B475" s="1505" t="s">
        <v>2201</v>
      </c>
      <c r="C475" s="1504" t="s">
        <v>2200</v>
      </c>
      <c r="D475" t="s">
        <v>4001</v>
      </c>
    </row>
    <row r="476" spans="1:4" ht="15">
      <c r="A476" s="1504" t="s">
        <v>3488</v>
      </c>
      <c r="B476" s="1505" t="s">
        <v>3489</v>
      </c>
      <c r="C476" s="1504" t="s">
        <v>3488</v>
      </c>
      <c r="D476" t="s">
        <v>4645</v>
      </c>
    </row>
    <row r="477" spans="1:4" ht="15">
      <c r="A477" s="1504" t="s">
        <v>2246</v>
      </c>
      <c r="B477" s="1505" t="s">
        <v>2247</v>
      </c>
      <c r="C477" s="1504" t="s">
        <v>2246</v>
      </c>
      <c r="D477" t="s">
        <v>4024</v>
      </c>
    </row>
    <row r="478" spans="1:4" ht="15">
      <c r="A478" s="1504" t="s">
        <v>2490</v>
      </c>
      <c r="B478" s="1505" t="s">
        <v>2491</v>
      </c>
      <c r="C478" s="1504" t="s">
        <v>2490</v>
      </c>
      <c r="D478" t="s">
        <v>4146</v>
      </c>
    </row>
    <row r="479" spans="1:4" ht="15">
      <c r="A479" s="1504" t="s">
        <v>2714</v>
      </c>
      <c r="B479" s="1505" t="s">
        <v>2715</v>
      </c>
      <c r="C479" s="1504" t="s">
        <v>2714</v>
      </c>
      <c r="D479" t="s">
        <v>4258</v>
      </c>
    </row>
    <row r="480" spans="1:4" ht="15">
      <c r="A480" s="1504" t="s">
        <v>2498</v>
      </c>
      <c r="B480" s="1505" t="s">
        <v>2499</v>
      </c>
      <c r="C480" s="1504" t="s">
        <v>2498</v>
      </c>
      <c r="D480" t="s">
        <v>4150</v>
      </c>
    </row>
    <row r="481" spans="1:4" ht="15">
      <c r="A481" s="1504" t="s">
        <v>3568</v>
      </c>
      <c r="B481" s="1505" t="s">
        <v>3569</v>
      </c>
      <c r="C481" s="1504" t="s">
        <v>3568</v>
      </c>
      <c r="D481" t="s">
        <v>4685</v>
      </c>
    </row>
    <row r="482" spans="1:4" ht="15">
      <c r="A482" s="1504" t="s">
        <v>2086</v>
      </c>
      <c r="B482" s="1505" t="s">
        <v>2087</v>
      </c>
      <c r="C482" s="1504" t="s">
        <v>2086</v>
      </c>
      <c r="D482" t="s">
        <v>3944</v>
      </c>
    </row>
    <row r="483" spans="1:4" ht="15">
      <c r="A483" s="1504" t="s">
        <v>1834</v>
      </c>
      <c r="B483" s="1505" t="s">
        <v>1835</v>
      </c>
      <c r="C483" s="1504" t="s">
        <v>1834</v>
      </c>
      <c r="D483" t="s">
        <v>3818</v>
      </c>
    </row>
    <row r="484" spans="1:4" ht="15">
      <c r="A484" s="1504" t="s">
        <v>2942</v>
      </c>
      <c r="B484" s="1505" t="s">
        <v>2943</v>
      </c>
      <c r="C484" s="1504" t="s">
        <v>2942</v>
      </c>
      <c r="D484" t="s">
        <v>4372</v>
      </c>
    </row>
    <row r="485" spans="1:4" ht="15">
      <c r="A485" s="1504" t="s">
        <v>2820</v>
      </c>
      <c r="B485" s="1505" t="s">
        <v>2821</v>
      </c>
      <c r="C485" s="1504" t="s">
        <v>2820</v>
      </c>
      <c r="D485" t="s">
        <v>4311</v>
      </c>
    </row>
    <row r="486" spans="1:4" ht="15">
      <c r="A486" s="1504" t="s">
        <v>3254</v>
      </c>
      <c r="B486" s="1505" t="s">
        <v>3255</v>
      </c>
      <c r="C486" s="1504" t="s">
        <v>3254</v>
      </c>
      <c r="D486" t="s">
        <v>4528</v>
      </c>
    </row>
    <row r="487" spans="1:4" ht="15">
      <c r="A487" s="1504" t="s">
        <v>3256</v>
      </c>
      <c r="B487" s="1505" t="s">
        <v>3257</v>
      </c>
      <c r="C487" s="1504" t="s">
        <v>3256</v>
      </c>
      <c r="D487" t="s">
        <v>4529</v>
      </c>
    </row>
    <row r="488" spans="1:4" ht="15">
      <c r="A488" s="1504" t="s">
        <v>2488</v>
      </c>
      <c r="B488" s="1505" t="s">
        <v>2489</v>
      </c>
      <c r="C488" s="1504" t="s">
        <v>2488</v>
      </c>
      <c r="D488" t="s">
        <v>4145</v>
      </c>
    </row>
    <row r="489" spans="1:4" ht="15">
      <c r="A489" s="1504" t="s">
        <v>2166</v>
      </c>
      <c r="B489" s="1505" t="s">
        <v>2167</v>
      </c>
      <c r="C489" s="1504" t="s">
        <v>2166</v>
      </c>
      <c r="D489" t="s">
        <v>3984</v>
      </c>
    </row>
    <row r="490" spans="1:4" ht="15">
      <c r="A490" s="1504" t="s">
        <v>2480</v>
      </c>
      <c r="B490" s="1505" t="s">
        <v>2481</v>
      </c>
      <c r="C490" s="1504" t="s">
        <v>2480</v>
      </c>
      <c r="D490" t="s">
        <v>4141</v>
      </c>
    </row>
    <row r="491" spans="1:4" ht="15">
      <c r="A491" s="1504" t="s">
        <v>3486</v>
      </c>
      <c r="B491" s="1505" t="s">
        <v>3487</v>
      </c>
      <c r="C491" s="1504" t="s">
        <v>3486</v>
      </c>
      <c r="D491" t="s">
        <v>4644</v>
      </c>
    </row>
    <row r="492" spans="1:4" ht="15">
      <c r="A492" s="1504" t="s">
        <v>3644</v>
      </c>
      <c r="B492" s="1505" t="s">
        <v>3645</v>
      </c>
      <c r="C492" s="1504" t="s">
        <v>3644</v>
      </c>
      <c r="D492" t="s">
        <v>4723</v>
      </c>
    </row>
    <row r="493" spans="1:4" ht="15">
      <c r="A493" s="1504" t="s">
        <v>3642</v>
      </c>
      <c r="B493" s="1505" t="s">
        <v>3643</v>
      </c>
      <c r="C493" s="1504" t="s">
        <v>3642</v>
      </c>
      <c r="D493" t="s">
        <v>4722</v>
      </c>
    </row>
    <row r="494" spans="1:4" ht="15">
      <c r="A494" s="1504" t="s">
        <v>2960</v>
      </c>
      <c r="B494" s="1505" t="s">
        <v>2961</v>
      </c>
      <c r="C494" s="1504" t="s">
        <v>2960</v>
      </c>
      <c r="D494" t="s">
        <v>4381</v>
      </c>
    </row>
    <row r="495" spans="1:4" ht="15">
      <c r="A495" s="1504" t="s">
        <v>3806</v>
      </c>
      <c r="B495" s="1505" t="s">
        <v>3807</v>
      </c>
      <c r="C495" s="1504" t="s">
        <v>3806</v>
      </c>
      <c r="D495" t="s">
        <v>4804</v>
      </c>
    </row>
    <row r="496" spans="1:4" ht="15">
      <c r="A496" s="1504" t="s">
        <v>2000</v>
      </c>
      <c r="B496" s="1505" t="s">
        <v>2001</v>
      </c>
      <c r="C496" s="1504" t="s">
        <v>2000</v>
      </c>
      <c r="D496" t="s">
        <v>3901</v>
      </c>
    </row>
    <row r="497" spans="1:4" ht="15">
      <c r="A497" s="1504" t="s">
        <v>2044</v>
      </c>
      <c r="B497" s="1505" t="s">
        <v>2045</v>
      </c>
      <c r="C497" s="1504" t="s">
        <v>2044</v>
      </c>
      <c r="D497" t="s">
        <v>3923</v>
      </c>
    </row>
    <row r="498" spans="1:4" ht="15">
      <c r="A498" s="1504" t="s">
        <v>2698</v>
      </c>
      <c r="B498" s="1505" t="s">
        <v>2699</v>
      </c>
      <c r="C498" s="1504" t="s">
        <v>2698</v>
      </c>
      <c r="D498" t="s">
        <v>4250</v>
      </c>
    </row>
    <row r="499" spans="1:4" ht="15">
      <c r="A499" s="1504" t="s">
        <v>2582</v>
      </c>
      <c r="B499" s="1505" t="s">
        <v>2583</v>
      </c>
      <c r="C499" s="1504" t="s">
        <v>2582</v>
      </c>
      <c r="D499" t="s">
        <v>4192</v>
      </c>
    </row>
    <row r="500" spans="1:4" ht="15">
      <c r="A500" s="1504" t="s">
        <v>1908</v>
      </c>
      <c r="B500" s="1505" t="s">
        <v>1909</v>
      </c>
      <c r="C500" s="1504" t="s">
        <v>1908</v>
      </c>
      <c r="D500" t="s">
        <v>3855</v>
      </c>
    </row>
    <row r="501" spans="1:4" ht="15">
      <c r="A501" s="1504" t="s">
        <v>3638</v>
      </c>
      <c r="B501" s="1505" t="s">
        <v>3639</v>
      </c>
      <c r="C501" s="1504" t="s">
        <v>3638</v>
      </c>
      <c r="D501" t="s">
        <v>4720</v>
      </c>
    </row>
    <row r="502" spans="1:4" ht="15">
      <c r="A502" s="1504" t="s">
        <v>3640</v>
      </c>
      <c r="B502" s="1505" t="s">
        <v>3641</v>
      </c>
      <c r="C502" s="1504" t="s">
        <v>3640</v>
      </c>
      <c r="D502" t="s">
        <v>4721</v>
      </c>
    </row>
    <row r="503" spans="1:4" ht="15">
      <c r="A503" s="1504" t="s">
        <v>3636</v>
      </c>
      <c r="B503" s="1505" t="s">
        <v>3637</v>
      </c>
      <c r="C503" s="1504" t="s">
        <v>3636</v>
      </c>
      <c r="D503" t="s">
        <v>4719</v>
      </c>
    </row>
    <row r="504" spans="1:4" ht="15">
      <c r="A504" s="1504" t="s">
        <v>3802</v>
      </c>
      <c r="B504" s="1505" t="s">
        <v>3803</v>
      </c>
      <c r="C504" s="1504" t="s">
        <v>3802</v>
      </c>
      <c r="D504" t="s">
        <v>4802</v>
      </c>
    </row>
    <row r="505" spans="1:4" ht="15">
      <c r="A505" s="1504" t="s">
        <v>3466</v>
      </c>
      <c r="B505" s="1505" t="s">
        <v>3467</v>
      </c>
      <c r="C505" s="1504" t="s">
        <v>3466</v>
      </c>
      <c r="D505" t="s">
        <v>4634</v>
      </c>
    </row>
    <row r="506" spans="1:4" ht="15">
      <c r="A506" s="1504" t="s">
        <v>3484</v>
      </c>
      <c r="B506" s="1505" t="s">
        <v>3485</v>
      </c>
      <c r="C506" s="1504" t="s">
        <v>3484</v>
      </c>
      <c r="D506" t="s">
        <v>4643</v>
      </c>
    </row>
    <row r="507" spans="1:4" ht="15">
      <c r="A507" s="1504" t="s">
        <v>2534</v>
      </c>
      <c r="B507" s="1505" t="s">
        <v>2535</v>
      </c>
      <c r="C507" s="1504" t="s">
        <v>2534</v>
      </c>
      <c r="D507" t="s">
        <v>4168</v>
      </c>
    </row>
    <row r="508" spans="1:4" ht="15">
      <c r="A508" s="1504" t="s">
        <v>3048</v>
      </c>
      <c r="B508" s="1505" t="s">
        <v>3049</v>
      </c>
      <c r="C508" s="1504" t="s">
        <v>3048</v>
      </c>
      <c r="D508" t="s">
        <v>4425</v>
      </c>
    </row>
    <row r="509" spans="1:4" ht="15">
      <c r="A509" s="1504" t="s">
        <v>3420</v>
      </c>
      <c r="B509" s="1505" t="s">
        <v>3421</v>
      </c>
      <c r="C509" s="1504" t="s">
        <v>3420</v>
      </c>
      <c r="D509" t="s">
        <v>4611</v>
      </c>
    </row>
    <row r="510" spans="1:4" ht="15">
      <c r="A510" s="1504" t="s">
        <v>2266</v>
      </c>
      <c r="B510" s="1505" t="s">
        <v>2267</v>
      </c>
      <c r="C510" s="1504" t="s">
        <v>2266</v>
      </c>
      <c r="D510" t="s">
        <v>4034</v>
      </c>
    </row>
    <row r="511" spans="1:4" ht="15">
      <c r="A511" s="1504" t="s">
        <v>2068</v>
      </c>
      <c r="B511" s="1505" t="s">
        <v>2069</v>
      </c>
      <c r="C511" s="1504" t="s">
        <v>2068</v>
      </c>
      <c r="D511" t="s">
        <v>3935</v>
      </c>
    </row>
    <row r="512" spans="1:4" ht="15">
      <c r="A512" s="1504" t="s">
        <v>2080</v>
      </c>
      <c r="B512" s="1505" t="s">
        <v>2081</v>
      </c>
      <c r="C512" s="1504" t="s">
        <v>2080</v>
      </c>
      <c r="D512" t="s">
        <v>3941</v>
      </c>
    </row>
    <row r="513" spans="1:4" ht="15">
      <c r="A513" s="1504" t="s">
        <v>2736</v>
      </c>
      <c r="B513" s="1505" t="s">
        <v>2737</v>
      </c>
      <c r="C513" s="1504" t="s">
        <v>2736</v>
      </c>
      <c r="D513" t="s">
        <v>4269</v>
      </c>
    </row>
    <row r="514" spans="1:4" ht="15">
      <c r="A514" s="1504" t="s">
        <v>3730</v>
      </c>
      <c r="B514" s="1505" t="s">
        <v>3731</v>
      </c>
      <c r="C514" s="1504" t="s">
        <v>3730</v>
      </c>
      <c r="D514" t="s">
        <v>4766</v>
      </c>
    </row>
    <row r="515" spans="1:4" ht="15">
      <c r="A515" s="1504" t="s">
        <v>3740</v>
      </c>
      <c r="B515" s="1505" t="s">
        <v>3741</v>
      </c>
      <c r="C515" s="1504" t="s">
        <v>3740</v>
      </c>
      <c r="D515" t="s">
        <v>4771</v>
      </c>
    </row>
    <row r="516" spans="1:4" ht="15">
      <c r="A516" s="1504" t="s">
        <v>3736</v>
      </c>
      <c r="B516" s="1505" t="s">
        <v>3737</v>
      </c>
      <c r="C516" s="1504" t="s">
        <v>3736</v>
      </c>
      <c r="D516" t="s">
        <v>4769</v>
      </c>
    </row>
    <row r="517" spans="1:4" ht="15">
      <c r="A517" s="1504" t="s">
        <v>3124</v>
      </c>
      <c r="B517" s="1505" t="s">
        <v>3125</v>
      </c>
      <c r="C517" s="1504" t="s">
        <v>3124</v>
      </c>
      <c r="D517" t="s">
        <v>4463</v>
      </c>
    </row>
    <row r="518" spans="1:4" ht="15">
      <c r="A518" s="1504" t="s">
        <v>2544</v>
      </c>
      <c r="B518" s="1505" t="s">
        <v>2545</v>
      </c>
      <c r="C518" s="1504" t="s">
        <v>2544</v>
      </c>
      <c r="D518" t="s">
        <v>4173</v>
      </c>
    </row>
    <row r="519" spans="1:4" ht="15">
      <c r="A519" s="1504" t="s">
        <v>2252</v>
      </c>
      <c r="B519" s="1505" t="s">
        <v>2253</v>
      </c>
      <c r="C519" s="1504" t="s">
        <v>2252</v>
      </c>
      <c r="D519" t="s">
        <v>4027</v>
      </c>
    </row>
    <row r="520" spans="1:4" ht="15">
      <c r="A520" s="1504" t="s">
        <v>2006</v>
      </c>
      <c r="B520" s="1505" t="s">
        <v>2007</v>
      </c>
      <c r="C520" s="1504" t="s">
        <v>2006</v>
      </c>
      <c r="D520" t="s">
        <v>3904</v>
      </c>
    </row>
    <row r="521" spans="1:4" ht="15">
      <c r="A521" s="1504" t="s">
        <v>2742</v>
      </c>
      <c r="B521" s="1505" t="s">
        <v>2743</v>
      </c>
      <c r="C521" s="1504" t="s">
        <v>2742</v>
      </c>
      <c r="D521" t="s">
        <v>4272</v>
      </c>
    </row>
    <row r="522" spans="1:4" ht="15">
      <c r="A522" s="1504" t="s">
        <v>3470</v>
      </c>
      <c r="B522" s="1505" t="s">
        <v>3471</v>
      </c>
      <c r="C522" s="1504" t="s">
        <v>3470</v>
      </c>
      <c r="D522" t="s">
        <v>4636</v>
      </c>
    </row>
    <row r="523" spans="1:4" ht="15">
      <c r="A523" s="1504" t="s">
        <v>2024</v>
      </c>
      <c r="B523" s="1505" t="s">
        <v>2025</v>
      </c>
      <c r="C523" s="1504" t="s">
        <v>2024</v>
      </c>
      <c r="D523" t="s">
        <v>3913</v>
      </c>
    </row>
    <row r="524" spans="1:4" ht="15">
      <c r="A524" s="1504" t="s">
        <v>2870</v>
      </c>
      <c r="B524" s="1505" t="s">
        <v>2871</v>
      </c>
      <c r="C524" s="1504" t="s">
        <v>2870</v>
      </c>
      <c r="D524" t="s">
        <v>4336</v>
      </c>
    </row>
    <row r="525" spans="1:4" ht="15">
      <c r="A525" s="1504" t="s">
        <v>3154</v>
      </c>
      <c r="B525" s="1505" t="s">
        <v>3155</v>
      </c>
      <c r="C525" s="1504" t="s">
        <v>3154</v>
      </c>
      <c r="D525" t="s">
        <v>4478</v>
      </c>
    </row>
    <row r="526" spans="1:4" ht="15">
      <c r="A526" s="1504" t="s">
        <v>3164</v>
      </c>
      <c r="B526" s="1505" t="s">
        <v>3165</v>
      </c>
      <c r="C526" s="1504" t="s">
        <v>3164</v>
      </c>
      <c r="D526" t="s">
        <v>4483</v>
      </c>
    </row>
    <row r="527" spans="1:4" ht="15">
      <c r="A527" s="1504" t="s">
        <v>2668</v>
      </c>
      <c r="B527" s="1505" t="s">
        <v>2669</v>
      </c>
      <c r="C527" s="1504" t="s">
        <v>2668</v>
      </c>
      <c r="D527" t="s">
        <v>4235</v>
      </c>
    </row>
    <row r="528" spans="1:4" ht="15">
      <c r="A528" s="1504" t="s">
        <v>3620</v>
      </c>
      <c r="B528" s="1505" t="s">
        <v>3621</v>
      </c>
      <c r="C528" s="1504" t="s">
        <v>3620</v>
      </c>
      <c r="D528" t="s">
        <v>4711</v>
      </c>
    </row>
    <row r="529" spans="1:4" ht="15">
      <c r="A529" s="1504" t="s">
        <v>3298</v>
      </c>
      <c r="B529" s="1505" t="s">
        <v>3299</v>
      </c>
      <c r="C529" s="1504" t="s">
        <v>3298</v>
      </c>
      <c r="D529" t="s">
        <v>4550</v>
      </c>
    </row>
    <row r="530" spans="1:4" ht="15">
      <c r="A530" s="1504" t="s">
        <v>3058</v>
      </c>
      <c r="B530" s="1505" t="s">
        <v>3059</v>
      </c>
      <c r="C530" s="1504" t="s">
        <v>3058</v>
      </c>
      <c r="D530" t="s">
        <v>4430</v>
      </c>
    </row>
    <row r="531" spans="1:4" ht="15">
      <c r="A531" s="1504" t="s">
        <v>2520</v>
      </c>
      <c r="B531" s="1505" t="s">
        <v>2521</v>
      </c>
      <c r="C531" s="1504" t="s">
        <v>2520</v>
      </c>
      <c r="D531" t="s">
        <v>4161</v>
      </c>
    </row>
    <row r="532" spans="1:4" ht="15">
      <c r="A532" s="1504" t="s">
        <v>3028</v>
      </c>
      <c r="B532" s="1505" t="s">
        <v>3029</v>
      </c>
      <c r="C532" s="1504" t="s">
        <v>3028</v>
      </c>
      <c r="D532" t="s">
        <v>4415</v>
      </c>
    </row>
    <row r="533" spans="1:4" ht="15">
      <c r="A533" s="1504" t="s">
        <v>3490</v>
      </c>
      <c r="B533" s="1505" t="s">
        <v>3491</v>
      </c>
      <c r="C533" s="1504" t="s">
        <v>3490</v>
      </c>
      <c r="D533" t="s">
        <v>4646</v>
      </c>
    </row>
    <row r="534" spans="1:4" ht="15">
      <c r="A534" s="1504" t="s">
        <v>3492</v>
      </c>
      <c r="B534" s="1505" t="s">
        <v>3493</v>
      </c>
      <c r="C534" s="1504" t="s">
        <v>3492</v>
      </c>
      <c r="D534" t="s">
        <v>4647</v>
      </c>
    </row>
    <row r="535" spans="1:4" ht="15">
      <c r="A535" s="1504" t="s">
        <v>3294</v>
      </c>
      <c r="B535" s="1505" t="s">
        <v>3295</v>
      </c>
      <c r="C535" s="1504" t="s">
        <v>3294</v>
      </c>
      <c r="D535" t="s">
        <v>4548</v>
      </c>
    </row>
    <row r="536" spans="1:4" ht="15">
      <c r="A536" s="1504" t="s">
        <v>2662</v>
      </c>
      <c r="B536" s="1505" t="s">
        <v>2663</v>
      </c>
      <c r="C536" s="1504" t="s">
        <v>2662</v>
      </c>
      <c r="D536" t="s">
        <v>4232</v>
      </c>
    </row>
    <row r="537" spans="1:4" ht="15">
      <c r="A537" s="1504" t="s">
        <v>2178</v>
      </c>
      <c r="B537" s="1505" t="s">
        <v>2179</v>
      </c>
      <c r="C537" s="1504" t="s">
        <v>2178</v>
      </c>
      <c r="D537" t="s">
        <v>3990</v>
      </c>
    </row>
    <row r="538" spans="1:4" ht="15">
      <c r="A538" s="1504" t="s">
        <v>2284</v>
      </c>
      <c r="B538" s="1505" t="s">
        <v>2285</v>
      </c>
      <c r="C538" s="1504" t="s">
        <v>2284</v>
      </c>
      <c r="D538" t="s">
        <v>4043</v>
      </c>
    </row>
    <row r="539" spans="1:4" ht="15">
      <c r="A539" s="1504" t="s">
        <v>2038</v>
      </c>
      <c r="B539" s="1505" t="s">
        <v>2039</v>
      </c>
      <c r="C539" s="1504" t="s">
        <v>2038</v>
      </c>
      <c r="D539" t="s">
        <v>3920</v>
      </c>
    </row>
    <row r="540" spans="1:4" ht="15">
      <c r="A540" s="1504" t="s">
        <v>3502</v>
      </c>
      <c r="B540" s="1505" t="s">
        <v>3503</v>
      </c>
      <c r="C540" s="1504" t="s">
        <v>3502</v>
      </c>
      <c r="D540" t="s">
        <v>4652</v>
      </c>
    </row>
    <row r="541" spans="1:4" ht="15">
      <c r="A541" s="1504" t="s">
        <v>2376</v>
      </c>
      <c r="B541" s="1505" t="s">
        <v>2377</v>
      </c>
      <c r="C541" s="1504" t="s">
        <v>2376</v>
      </c>
      <c r="D541" t="s">
        <v>4089</v>
      </c>
    </row>
    <row r="542" spans="1:4" ht="15">
      <c r="A542" s="1504" t="s">
        <v>3138</v>
      </c>
      <c r="B542" s="1505" t="s">
        <v>3139</v>
      </c>
      <c r="C542" s="1504" t="s">
        <v>3138</v>
      </c>
      <c r="D542" t="s">
        <v>4470</v>
      </c>
    </row>
    <row r="543" spans="1:4" ht="15">
      <c r="A543" s="1504" t="s">
        <v>3158</v>
      </c>
      <c r="B543" s="1505" t="s">
        <v>3159</v>
      </c>
      <c r="C543" s="1504" t="s">
        <v>3158</v>
      </c>
      <c r="D543" t="s">
        <v>4480</v>
      </c>
    </row>
    <row r="544" spans="1:4" ht="15">
      <c r="A544" s="1504" t="s">
        <v>3744</v>
      </c>
      <c r="B544" s="1505" t="s">
        <v>3745</v>
      </c>
      <c r="C544" s="1504" t="s">
        <v>3744</v>
      </c>
      <c r="D544" t="s">
        <v>4773</v>
      </c>
    </row>
    <row r="545" spans="1:4" ht="15">
      <c r="A545" s="1504" t="s">
        <v>2496</v>
      </c>
      <c r="B545" s="1505" t="s">
        <v>2497</v>
      </c>
      <c r="C545" s="1504" t="s">
        <v>2496</v>
      </c>
      <c r="D545" t="s">
        <v>4149</v>
      </c>
    </row>
    <row r="546" spans="1:4" ht="15">
      <c r="A546" s="1504" t="s">
        <v>3650</v>
      </c>
      <c r="B546" s="1505" t="s">
        <v>3651</v>
      </c>
      <c r="C546" s="1504" t="s">
        <v>3650</v>
      </c>
      <c r="D546" t="s">
        <v>4726</v>
      </c>
    </row>
    <row r="547" spans="1:4" ht="15">
      <c r="A547" s="1504" t="s">
        <v>2514</v>
      </c>
      <c r="B547" s="1505" t="s">
        <v>2515</v>
      </c>
      <c r="C547" s="1504" t="s">
        <v>2514</v>
      </c>
      <c r="D547" t="s">
        <v>4158</v>
      </c>
    </row>
    <row r="548" spans="1:4" ht="15">
      <c r="A548" s="1504" t="s">
        <v>3046</v>
      </c>
      <c r="B548" s="1505" t="s">
        <v>3047</v>
      </c>
      <c r="C548" s="1504" t="s">
        <v>3046</v>
      </c>
      <c r="D548" t="s">
        <v>4424</v>
      </c>
    </row>
    <row r="549" spans="1:4" ht="15">
      <c r="A549" s="1504" t="s">
        <v>3044</v>
      </c>
      <c r="B549" s="1505" t="s">
        <v>3045</v>
      </c>
      <c r="C549" s="1504" t="s">
        <v>3044</v>
      </c>
      <c r="D549" t="s">
        <v>4423</v>
      </c>
    </row>
    <row r="550" spans="1:4" ht="15">
      <c r="A550" s="1504" t="s">
        <v>2902</v>
      </c>
      <c r="B550" s="1505" t="s">
        <v>2903</v>
      </c>
      <c r="C550" s="1504" t="s">
        <v>2902</v>
      </c>
      <c r="D550" t="s">
        <v>4352</v>
      </c>
    </row>
    <row r="551" spans="1:4" ht="15">
      <c r="A551" s="1504" t="s">
        <v>1854</v>
      </c>
      <c r="B551" s="1505" t="s">
        <v>1855</v>
      </c>
      <c r="C551" s="1504" t="s">
        <v>1854</v>
      </c>
      <c r="D551" t="s">
        <v>3828</v>
      </c>
    </row>
    <row r="552" spans="1:4" ht="15">
      <c r="A552" s="1504" t="s">
        <v>2818</v>
      </c>
      <c r="B552" s="1505" t="s">
        <v>2819</v>
      </c>
      <c r="C552" s="1504" t="s">
        <v>2818</v>
      </c>
      <c r="D552" t="s">
        <v>4310</v>
      </c>
    </row>
    <row r="553" spans="1:4" ht="15">
      <c r="A553" s="1504" t="s">
        <v>3066</v>
      </c>
      <c r="B553" s="1505" t="s">
        <v>3067</v>
      </c>
      <c r="C553" s="1504" t="s">
        <v>3066</v>
      </c>
      <c r="D553" t="s">
        <v>4434</v>
      </c>
    </row>
    <row r="554" spans="1:4" ht="15">
      <c r="A554" s="1504" t="s">
        <v>3210</v>
      </c>
      <c r="B554" s="1505" t="s">
        <v>3211</v>
      </c>
      <c r="C554" s="1504" t="s">
        <v>3210</v>
      </c>
      <c r="D554" t="s">
        <v>4506</v>
      </c>
    </row>
    <row r="555" spans="1:4" ht="15">
      <c r="A555" s="1504" t="s">
        <v>3412</v>
      </c>
      <c r="B555" s="1505" t="s">
        <v>3413</v>
      </c>
      <c r="C555" s="1504" t="s">
        <v>3412</v>
      </c>
      <c r="D555" t="s">
        <v>4607</v>
      </c>
    </row>
    <row r="556" spans="1:4" ht="15">
      <c r="A556" s="1504" t="s">
        <v>3052</v>
      </c>
      <c r="B556" s="1505" t="s">
        <v>3053</v>
      </c>
      <c r="C556" s="1504" t="s">
        <v>3052</v>
      </c>
      <c r="D556" t="s">
        <v>4427</v>
      </c>
    </row>
    <row r="557" spans="1:4" ht="15">
      <c r="A557" s="1504" t="s">
        <v>2134</v>
      </c>
      <c r="B557" s="1505" t="s">
        <v>2135</v>
      </c>
      <c r="C557" s="1504" t="s">
        <v>2134</v>
      </c>
      <c r="D557" t="s">
        <v>3968</v>
      </c>
    </row>
    <row r="558" spans="1:4" ht="15">
      <c r="A558" s="1504" t="s">
        <v>3546</v>
      </c>
      <c r="B558" s="1505" t="s">
        <v>3547</v>
      </c>
      <c r="C558" s="1504" t="s">
        <v>3546</v>
      </c>
      <c r="D558" t="s">
        <v>4674</v>
      </c>
    </row>
    <row r="559" spans="1:4" ht="15">
      <c r="A559" s="1504" t="s">
        <v>3694</v>
      </c>
      <c r="B559" s="1505" t="s">
        <v>3695</v>
      </c>
      <c r="C559" s="1504" t="s">
        <v>3694</v>
      </c>
      <c r="D559" t="s">
        <v>4748</v>
      </c>
    </row>
    <row r="560" spans="1:4" ht="15">
      <c r="A560" s="1504" t="s">
        <v>3374</v>
      </c>
      <c r="B560" s="1505" t="s">
        <v>3375</v>
      </c>
      <c r="C560" s="1504" t="s">
        <v>3374</v>
      </c>
      <c r="D560" t="s">
        <v>4588</v>
      </c>
    </row>
    <row r="561" spans="1:4" ht="15">
      <c r="A561" s="1504" t="s">
        <v>2862</v>
      </c>
      <c r="B561" s="1505" t="s">
        <v>2863</v>
      </c>
      <c r="C561" s="1504" t="s">
        <v>2862</v>
      </c>
      <c r="D561" t="s">
        <v>4332</v>
      </c>
    </row>
    <row r="562" spans="1:4" ht="15">
      <c r="A562" s="1504" t="s">
        <v>2914</v>
      </c>
      <c r="B562" s="1505" t="s">
        <v>2915</v>
      </c>
      <c r="C562" s="1504" t="s">
        <v>2914</v>
      </c>
      <c r="D562" t="s">
        <v>4358</v>
      </c>
    </row>
    <row r="563" spans="1:4" ht="15">
      <c r="A563" s="1504" t="s">
        <v>3040</v>
      </c>
      <c r="B563" s="1505" t="s">
        <v>3041</v>
      </c>
      <c r="C563" s="1504" t="s">
        <v>3040</v>
      </c>
      <c r="D563" t="s">
        <v>4421</v>
      </c>
    </row>
    <row r="564" spans="1:4" ht="15">
      <c r="A564" s="1504" t="s">
        <v>3328</v>
      </c>
      <c r="B564" s="1505" t="s">
        <v>3329</v>
      </c>
      <c r="C564" s="1504" t="s">
        <v>3328</v>
      </c>
      <c r="D564" t="s">
        <v>4565</v>
      </c>
    </row>
    <row r="565" spans="1:4" ht="15">
      <c r="A565" s="1504" t="s">
        <v>2690</v>
      </c>
      <c r="B565" s="1505" t="s">
        <v>2691</v>
      </c>
      <c r="C565" s="1504" t="s">
        <v>2690</v>
      </c>
      <c r="D565" t="s">
        <v>4246</v>
      </c>
    </row>
    <row r="566" spans="1:4" ht="15">
      <c r="A566" s="1504" t="s">
        <v>2688</v>
      </c>
      <c r="B566" s="1505" t="s">
        <v>2689</v>
      </c>
      <c r="C566" s="1504" t="s">
        <v>2688</v>
      </c>
      <c r="D566" t="s">
        <v>4245</v>
      </c>
    </row>
    <row r="567" spans="1:4" ht="15">
      <c r="A567" s="1504" t="s">
        <v>3474</v>
      </c>
      <c r="B567" s="1505" t="s">
        <v>3475</v>
      </c>
      <c r="C567" s="1504" t="s">
        <v>3474</v>
      </c>
      <c r="D567" t="s">
        <v>4638</v>
      </c>
    </row>
    <row r="568" spans="1:4" ht="15">
      <c r="A568" s="1504" t="s">
        <v>3282</v>
      </c>
      <c r="B568" s="1505" t="s">
        <v>3283</v>
      </c>
      <c r="C568" s="1504" t="s">
        <v>3282</v>
      </c>
      <c r="D568" t="s">
        <v>4542</v>
      </c>
    </row>
    <row r="569" spans="1:4" ht="15">
      <c r="A569" s="1504" t="s">
        <v>2866</v>
      </c>
      <c r="B569" s="1505" t="s">
        <v>2867</v>
      </c>
      <c r="C569" s="1504" t="s">
        <v>2866</v>
      </c>
      <c r="D569" t="s">
        <v>4334</v>
      </c>
    </row>
    <row r="570" spans="1:4" ht="15">
      <c r="A570" s="1504" t="s">
        <v>2904</v>
      </c>
      <c r="B570" s="1505" t="s">
        <v>2905</v>
      </c>
      <c r="C570" s="1504" t="s">
        <v>2904</v>
      </c>
      <c r="D570" t="s">
        <v>4353</v>
      </c>
    </row>
    <row r="571" spans="1:4" ht="15">
      <c r="A571" s="1504" t="s">
        <v>3246</v>
      </c>
      <c r="B571" s="1505" t="s">
        <v>3247</v>
      </c>
      <c r="C571" s="1504" t="s">
        <v>3246</v>
      </c>
      <c r="D571" t="s">
        <v>4524</v>
      </c>
    </row>
    <row r="572" spans="1:4" ht="15">
      <c r="A572" s="1504" t="s">
        <v>3072</v>
      </c>
      <c r="B572" s="1505" t="s">
        <v>3073</v>
      </c>
      <c r="C572" s="1504" t="s">
        <v>3072</v>
      </c>
      <c r="D572" t="s">
        <v>4437</v>
      </c>
    </row>
    <row r="573" spans="1:4" ht="15">
      <c r="A573" s="1504" t="s">
        <v>3232</v>
      </c>
      <c r="B573" s="1505" t="s">
        <v>3233</v>
      </c>
      <c r="C573" s="1504" t="s">
        <v>3232</v>
      </c>
      <c r="D573" t="s">
        <v>4517</v>
      </c>
    </row>
    <row r="574" spans="1:4" ht="15">
      <c r="A574" s="1504" t="s">
        <v>3582</v>
      </c>
      <c r="B574" s="1505" t="s">
        <v>3583</v>
      </c>
      <c r="C574" s="1504" t="s">
        <v>3582</v>
      </c>
      <c r="D574" t="s">
        <v>4692</v>
      </c>
    </row>
    <row r="575" spans="1:4" ht="15">
      <c r="A575" s="1504" t="s">
        <v>2686</v>
      </c>
      <c r="B575" s="1505" t="s">
        <v>2687</v>
      </c>
      <c r="C575" s="1504" t="s">
        <v>2686</v>
      </c>
      <c r="D575" t="s">
        <v>4244</v>
      </c>
    </row>
    <row r="576" spans="1:4" ht="15">
      <c r="A576" s="1504" t="s">
        <v>2678</v>
      </c>
      <c r="B576" s="1505" t="s">
        <v>2679</v>
      </c>
      <c r="C576" s="1504" t="s">
        <v>2678</v>
      </c>
      <c r="D576" t="s">
        <v>4240</v>
      </c>
    </row>
    <row r="577" spans="1:4" ht="15">
      <c r="A577" s="1504" t="s">
        <v>3226</v>
      </c>
      <c r="B577" s="1505" t="s">
        <v>3227</v>
      </c>
      <c r="C577" s="1504" t="s">
        <v>3226</v>
      </c>
      <c r="D577" t="s">
        <v>4514</v>
      </c>
    </row>
    <row r="578" spans="1:4" ht="15">
      <c r="A578" s="1504" t="s">
        <v>1876</v>
      </c>
      <c r="B578" s="1505" t="s">
        <v>1877</v>
      </c>
      <c r="C578" s="1504" t="s">
        <v>1876</v>
      </c>
      <c r="D578" t="s">
        <v>3839</v>
      </c>
    </row>
    <row r="579" spans="1:4" ht="15">
      <c r="A579" s="1504" t="s">
        <v>3410</v>
      </c>
      <c r="B579" s="1505" t="s">
        <v>3411</v>
      </c>
      <c r="C579" s="1504" t="s">
        <v>3410</v>
      </c>
      <c r="D579" t="s">
        <v>4606</v>
      </c>
    </row>
    <row r="580" spans="1:4" ht="15">
      <c r="A580" s="1504" t="s">
        <v>1990</v>
      </c>
      <c r="B580" s="1505" t="s">
        <v>1991</v>
      </c>
      <c r="C580" s="1504" t="s">
        <v>1990</v>
      </c>
      <c r="D580" t="s">
        <v>3896</v>
      </c>
    </row>
    <row r="581" spans="1:4" ht="15">
      <c r="A581" s="1504" t="s">
        <v>3094</v>
      </c>
      <c r="B581" s="1505" t="s">
        <v>3095</v>
      </c>
      <c r="C581" s="1504" t="s">
        <v>3094</v>
      </c>
      <c r="D581" t="s">
        <v>4448</v>
      </c>
    </row>
    <row r="582" spans="1:4" ht="15">
      <c r="A582" s="1504" t="s">
        <v>1972</v>
      </c>
      <c r="B582" s="1505" t="s">
        <v>1973</v>
      </c>
      <c r="C582" s="1504" t="s">
        <v>1972</v>
      </c>
      <c r="D582" t="s">
        <v>3887</v>
      </c>
    </row>
    <row r="583" spans="1:4" ht="15">
      <c r="A583" s="1504" t="s">
        <v>2380</v>
      </c>
      <c r="B583" s="1505" t="s">
        <v>2381</v>
      </c>
      <c r="C583" s="1504" t="s">
        <v>2380</v>
      </c>
      <c r="D583" t="s">
        <v>4091</v>
      </c>
    </row>
    <row r="584" spans="1:4" ht="15">
      <c r="A584" s="1504" t="s">
        <v>2478</v>
      </c>
      <c r="B584" s="1505" t="s">
        <v>2479</v>
      </c>
      <c r="C584" s="1504" t="s">
        <v>2478</v>
      </c>
      <c r="D584" t="s">
        <v>4140</v>
      </c>
    </row>
    <row r="585" spans="1:4" ht="15">
      <c r="A585" s="1504" t="s">
        <v>3618</v>
      </c>
      <c r="B585" s="1505" t="s">
        <v>3619</v>
      </c>
      <c r="C585" s="1504" t="s">
        <v>3618</v>
      </c>
      <c r="D585" t="s">
        <v>4710</v>
      </c>
    </row>
    <row r="586" spans="1:4" ht="15">
      <c r="A586" s="1504" t="s">
        <v>2388</v>
      </c>
      <c r="B586" s="1505" t="s">
        <v>2389</v>
      </c>
      <c r="C586" s="1504" t="s">
        <v>2388</v>
      </c>
      <c r="D586" t="s">
        <v>4095</v>
      </c>
    </row>
    <row r="587" spans="1:4" ht="15">
      <c r="A587" s="1504" t="s">
        <v>3060</v>
      </c>
      <c r="B587" s="1505" t="s">
        <v>3061</v>
      </c>
      <c r="C587" s="1504" t="s">
        <v>3060</v>
      </c>
      <c r="D587" t="s">
        <v>4431</v>
      </c>
    </row>
    <row r="588" spans="1:4" ht="15">
      <c r="A588" s="1504" t="s">
        <v>1872</v>
      </c>
      <c r="B588" s="1505" t="s">
        <v>1873</v>
      </c>
      <c r="C588" s="1504" t="s">
        <v>1872</v>
      </c>
      <c r="D588" t="s">
        <v>3837</v>
      </c>
    </row>
    <row r="589" spans="1:4" ht="15">
      <c r="A589" s="1504" t="s">
        <v>2980</v>
      </c>
      <c r="B589" s="1505" t="s">
        <v>2981</v>
      </c>
      <c r="C589" s="1504" t="s">
        <v>2980</v>
      </c>
      <c r="D589" t="s">
        <v>4391</v>
      </c>
    </row>
    <row r="590" spans="1:4" ht="15">
      <c r="A590" s="1504" t="s">
        <v>2948</v>
      </c>
      <c r="B590" s="1505" t="s">
        <v>2949</v>
      </c>
      <c r="C590" s="1504" t="s">
        <v>2948</v>
      </c>
      <c r="D590" t="s">
        <v>4375</v>
      </c>
    </row>
    <row r="591" spans="1:4" ht="15">
      <c r="A591" s="1504" t="s">
        <v>2802</v>
      </c>
      <c r="B591" s="1505" t="s">
        <v>2803</v>
      </c>
      <c r="C591" s="1504" t="s">
        <v>2802</v>
      </c>
      <c r="D591" t="s">
        <v>4302</v>
      </c>
    </row>
    <row r="592" spans="1:4" ht="15">
      <c r="A592" s="1504" t="s">
        <v>3390</v>
      </c>
      <c r="B592" s="1505" t="s">
        <v>3391</v>
      </c>
      <c r="C592" s="1504" t="s">
        <v>3390</v>
      </c>
      <c r="D592" t="s">
        <v>4596</v>
      </c>
    </row>
    <row r="593" spans="1:4" ht="15">
      <c r="A593" s="1504" t="s">
        <v>2584</v>
      </c>
      <c r="B593" s="1505" t="s">
        <v>2585</v>
      </c>
      <c r="C593" s="1504" t="s">
        <v>2584</v>
      </c>
      <c r="D593" t="s">
        <v>4193</v>
      </c>
    </row>
    <row r="594" spans="1:4" ht="15">
      <c r="A594" s="1504" t="s">
        <v>2428</v>
      </c>
      <c r="B594" s="1505" t="s">
        <v>2429</v>
      </c>
      <c r="C594" s="1504" t="s">
        <v>2428</v>
      </c>
      <c r="D594" t="s">
        <v>4115</v>
      </c>
    </row>
    <row r="595" spans="1:4" ht="15">
      <c r="A595" s="1504" t="s">
        <v>2430</v>
      </c>
      <c r="B595" s="1505" t="s">
        <v>2431</v>
      </c>
      <c r="C595" s="1504" t="s">
        <v>2430</v>
      </c>
      <c r="D595" t="s">
        <v>4116</v>
      </c>
    </row>
    <row r="596" spans="1:4" ht="15">
      <c r="A596" s="1504" t="s">
        <v>2722</v>
      </c>
      <c r="B596" s="1505" t="s">
        <v>2723</v>
      </c>
      <c r="C596" s="1504" t="s">
        <v>2722</v>
      </c>
      <c r="D596" t="s">
        <v>4262</v>
      </c>
    </row>
    <row r="597" spans="1:4" ht="15">
      <c r="A597" s="1504" t="s">
        <v>2288</v>
      </c>
      <c r="B597" s="1505" t="s">
        <v>2289</v>
      </c>
      <c r="C597" s="1504" t="s">
        <v>2288</v>
      </c>
      <c r="D597" t="s">
        <v>4045</v>
      </c>
    </row>
    <row r="598" spans="1:4" ht="15">
      <c r="A598" s="1504" t="s">
        <v>3504</v>
      </c>
      <c r="B598" s="1505" t="s">
        <v>3505</v>
      </c>
      <c r="C598" s="1504" t="s">
        <v>3504</v>
      </c>
      <c r="D598" t="s">
        <v>4653</v>
      </c>
    </row>
    <row r="599" spans="1:4" ht="15">
      <c r="A599" s="1504" t="s">
        <v>3300</v>
      </c>
      <c r="B599" s="1505" t="s">
        <v>3301</v>
      </c>
      <c r="C599" s="1504" t="s">
        <v>3300</v>
      </c>
      <c r="D599" t="s">
        <v>4551</v>
      </c>
    </row>
    <row r="600" spans="1:4" ht="15">
      <c r="A600" s="1504" t="s">
        <v>3366</v>
      </c>
      <c r="B600" s="1505" t="s">
        <v>3367</v>
      </c>
      <c r="C600" s="1504" t="s">
        <v>3366</v>
      </c>
      <c r="D600" t="s">
        <v>4584</v>
      </c>
    </row>
    <row r="601" spans="1:4" ht="15">
      <c r="A601" s="1504" t="s">
        <v>2484</v>
      </c>
      <c r="B601" s="1505" t="s">
        <v>2485</v>
      </c>
      <c r="C601" s="1504" t="s">
        <v>2484</v>
      </c>
      <c r="D601" t="s">
        <v>4143</v>
      </c>
    </row>
    <row r="602" spans="1:4" ht="15">
      <c r="A602" s="1504" t="s">
        <v>2612</v>
      </c>
      <c r="B602" s="1505" t="s">
        <v>2613</v>
      </c>
      <c r="C602" s="1504" t="s">
        <v>2612</v>
      </c>
      <c r="D602" t="s">
        <v>4207</v>
      </c>
    </row>
    <row r="603" spans="1:4" ht="15">
      <c r="A603" s="1504" t="s">
        <v>3472</v>
      </c>
      <c r="B603" s="1505" t="s">
        <v>3473</v>
      </c>
      <c r="C603" s="1504" t="s">
        <v>3472</v>
      </c>
      <c r="D603" t="s">
        <v>4637</v>
      </c>
    </row>
    <row r="604" spans="1:4" ht="15">
      <c r="A604" s="1504" t="s">
        <v>2652</v>
      </c>
      <c r="B604" s="1505" t="s">
        <v>2653</v>
      </c>
      <c r="C604" s="1504" t="s">
        <v>2652</v>
      </c>
      <c r="D604" t="s">
        <v>4227</v>
      </c>
    </row>
    <row r="605" spans="1:4" ht="15">
      <c r="A605" s="1504" t="s">
        <v>2004</v>
      </c>
      <c r="B605" s="1505" t="s">
        <v>2005</v>
      </c>
      <c r="C605" s="1504" t="s">
        <v>2004</v>
      </c>
      <c r="D605" t="s">
        <v>3903</v>
      </c>
    </row>
    <row r="606" spans="1:4" ht="15">
      <c r="A606" s="1504" t="s">
        <v>2694</v>
      </c>
      <c r="B606" s="1505" t="s">
        <v>2695</v>
      </c>
      <c r="C606" s="1504" t="s">
        <v>2694</v>
      </c>
      <c r="D606" t="s">
        <v>4248</v>
      </c>
    </row>
    <row r="607" spans="1:4" ht="15">
      <c r="A607" s="1504" t="s">
        <v>2692</v>
      </c>
      <c r="B607" s="1505" t="s">
        <v>2693</v>
      </c>
      <c r="C607" s="1504" t="s">
        <v>2692</v>
      </c>
      <c r="D607" t="s">
        <v>4247</v>
      </c>
    </row>
    <row r="608" spans="1:4" ht="15">
      <c r="A608" s="1504" t="s">
        <v>1992</v>
      </c>
      <c r="B608" s="1505" t="s">
        <v>1993</v>
      </c>
      <c r="C608" s="1504" t="s">
        <v>1992</v>
      </c>
      <c r="D608" t="s">
        <v>3897</v>
      </c>
    </row>
    <row r="609" spans="1:4" ht="15">
      <c r="A609" s="1504" t="s">
        <v>3566</v>
      </c>
      <c r="B609" s="1505" t="s">
        <v>3567</v>
      </c>
      <c r="C609" s="1504" t="s">
        <v>3566</v>
      </c>
      <c r="D609" t="s">
        <v>4684</v>
      </c>
    </row>
    <row r="610" spans="1:4" ht="15">
      <c r="A610" s="1504" t="s">
        <v>2012</v>
      </c>
      <c r="B610" s="1505" t="s">
        <v>2013</v>
      </c>
      <c r="C610" s="1504" t="s">
        <v>2012</v>
      </c>
      <c r="D610" t="s">
        <v>3907</v>
      </c>
    </row>
    <row r="611" spans="1:4" ht="15">
      <c r="A611" s="1504" t="s">
        <v>3132</v>
      </c>
      <c r="B611" s="1505" t="s">
        <v>3133</v>
      </c>
      <c r="C611" s="1504" t="s">
        <v>3132</v>
      </c>
      <c r="D611" t="s">
        <v>4467</v>
      </c>
    </row>
    <row r="612" spans="1:4" ht="15">
      <c r="A612" s="1504" t="s">
        <v>1910</v>
      </c>
      <c r="B612" s="1505" t="s">
        <v>1911</v>
      </c>
      <c r="C612" s="1504" t="s">
        <v>1910</v>
      </c>
      <c r="D612" t="s">
        <v>3856</v>
      </c>
    </row>
    <row r="613" spans="1:4" ht="15">
      <c r="A613" s="1504" t="s">
        <v>2020</v>
      </c>
      <c r="B613" s="1505" t="s">
        <v>2021</v>
      </c>
      <c r="C613" s="1504" t="s">
        <v>2020</v>
      </c>
      <c r="D613" t="s">
        <v>3911</v>
      </c>
    </row>
    <row r="614" spans="1:4" ht="15">
      <c r="A614" s="1504" t="s">
        <v>2628</v>
      </c>
      <c r="B614" s="1505" t="s">
        <v>2629</v>
      </c>
      <c r="C614" s="1504" t="s">
        <v>2628</v>
      </c>
      <c r="D614" t="s">
        <v>4215</v>
      </c>
    </row>
    <row r="615" spans="1:4" ht="15">
      <c r="A615" s="1504" t="s">
        <v>1914</v>
      </c>
      <c r="B615" s="1505" t="s">
        <v>1915</v>
      </c>
      <c r="C615" s="1504" t="s">
        <v>1914</v>
      </c>
      <c r="D615" t="s">
        <v>3858</v>
      </c>
    </row>
    <row r="616" spans="1:4" ht="15">
      <c r="A616" s="1504" t="s">
        <v>2994</v>
      </c>
      <c r="B616" s="1505" t="s">
        <v>2995</v>
      </c>
      <c r="C616" s="1504" t="s">
        <v>2994</v>
      </c>
      <c r="D616" t="s">
        <v>4398</v>
      </c>
    </row>
    <row r="617" spans="1:4" ht="15">
      <c r="A617" s="1504" t="s">
        <v>2322</v>
      </c>
      <c r="B617" s="1505" t="s">
        <v>2323</v>
      </c>
      <c r="C617" s="1504" t="s">
        <v>2322</v>
      </c>
      <c r="D617" t="s">
        <v>4062</v>
      </c>
    </row>
    <row r="618" spans="1:4" ht="15">
      <c r="A618" s="1504" t="s">
        <v>3656</v>
      </c>
      <c r="B618" s="1505" t="s">
        <v>3657</v>
      </c>
      <c r="C618" s="1504" t="s">
        <v>3656</v>
      </c>
      <c r="D618" t="s">
        <v>4729</v>
      </c>
    </row>
    <row r="619" spans="1:4" ht="15">
      <c r="A619" s="1504" t="s">
        <v>3084</v>
      </c>
      <c r="B619" s="1505" t="s">
        <v>3085</v>
      </c>
      <c r="C619" s="1504" t="s">
        <v>3084</v>
      </c>
      <c r="D619" t="s">
        <v>4443</v>
      </c>
    </row>
    <row r="620" spans="1:4" ht="15">
      <c r="A620" s="1504" t="s">
        <v>3104</v>
      </c>
      <c r="B620" s="1505" t="s">
        <v>3105</v>
      </c>
      <c r="C620" s="1504" t="s">
        <v>3104</v>
      </c>
      <c r="D620" t="s">
        <v>4453</v>
      </c>
    </row>
    <row r="621" spans="1:4" ht="15">
      <c r="A621" s="1504" t="s">
        <v>2102</v>
      </c>
      <c r="B621" s="1505" t="s">
        <v>2103</v>
      </c>
      <c r="C621" s="1504" t="s">
        <v>2102</v>
      </c>
      <c r="D621" t="s">
        <v>3952</v>
      </c>
    </row>
    <row r="622" spans="1:4" ht="15">
      <c r="A622" s="1504" t="s">
        <v>2966</v>
      </c>
      <c r="B622" s="1505" t="s">
        <v>2967</v>
      </c>
      <c r="C622" s="1504" t="s">
        <v>2966</v>
      </c>
      <c r="D622" t="s">
        <v>4384</v>
      </c>
    </row>
    <row r="623" spans="1:4" ht="15">
      <c r="A623" s="1504" t="s">
        <v>3560</v>
      </c>
      <c r="B623" s="1505" t="s">
        <v>3561</v>
      </c>
      <c r="C623" s="1504" t="s">
        <v>3560</v>
      </c>
      <c r="D623" t="s">
        <v>4681</v>
      </c>
    </row>
    <row r="624" spans="1:4" ht="15">
      <c r="A624" s="1504" t="s">
        <v>2364</v>
      </c>
      <c r="B624" s="1505" t="s">
        <v>2365</v>
      </c>
      <c r="C624" s="1504" t="s">
        <v>2364</v>
      </c>
      <c r="D624" t="s">
        <v>4083</v>
      </c>
    </row>
    <row r="625" spans="1:4" ht="15">
      <c r="A625" s="1504" t="s">
        <v>2622</v>
      </c>
      <c r="B625" s="1505" t="s">
        <v>2623</v>
      </c>
      <c r="C625" s="1504" t="s">
        <v>2622</v>
      </c>
      <c r="D625" t="s">
        <v>4212</v>
      </c>
    </row>
    <row r="626" spans="1:4" ht="15">
      <c r="A626" s="1504" t="s">
        <v>1948</v>
      </c>
      <c r="B626" s="1505" t="s">
        <v>1949</v>
      </c>
      <c r="C626" s="1504" t="s">
        <v>1948</v>
      </c>
      <c r="D626" t="s">
        <v>3875</v>
      </c>
    </row>
    <row r="627" spans="1:4" ht="15">
      <c r="A627" s="1504" t="s">
        <v>1950</v>
      </c>
      <c r="B627" s="1505" t="s">
        <v>1951</v>
      </c>
      <c r="C627" s="1504" t="s">
        <v>1950</v>
      </c>
      <c r="D627" t="s">
        <v>3876</v>
      </c>
    </row>
    <row r="628" spans="1:4" ht="15">
      <c r="A628" s="1504" t="s">
        <v>1954</v>
      </c>
      <c r="B628" s="1505" t="s">
        <v>1955</v>
      </c>
      <c r="C628" s="1504" t="s">
        <v>1954</v>
      </c>
      <c r="D628" t="s">
        <v>3878</v>
      </c>
    </row>
    <row r="629" spans="1:4" ht="15">
      <c r="A629" s="1504" t="s">
        <v>3690</v>
      </c>
      <c r="B629" s="1505" t="s">
        <v>3691</v>
      </c>
      <c r="C629" s="1504" t="s">
        <v>3690</v>
      </c>
      <c r="D629" t="s">
        <v>4746</v>
      </c>
    </row>
    <row r="630" spans="1:4" ht="15">
      <c r="A630" s="1504" t="s">
        <v>3716</v>
      </c>
      <c r="B630" s="1505" t="s">
        <v>3717</v>
      </c>
      <c r="C630" s="1504" t="s">
        <v>3716</v>
      </c>
      <c r="D630" t="s">
        <v>4759</v>
      </c>
    </row>
    <row r="631" spans="1:4" ht="15">
      <c r="A631" s="1504" t="s">
        <v>2014</v>
      </c>
      <c r="B631" s="1505" t="s">
        <v>2015</v>
      </c>
      <c r="C631" s="1504" t="s">
        <v>2014</v>
      </c>
      <c r="D631" t="s">
        <v>3908</v>
      </c>
    </row>
    <row r="632" spans="1:4" ht="15">
      <c r="A632" s="1504" t="s">
        <v>3562</v>
      </c>
      <c r="B632" s="1505" t="s">
        <v>3563</v>
      </c>
      <c r="C632" s="1504" t="s">
        <v>3562</v>
      </c>
      <c r="D632" t="s">
        <v>4682</v>
      </c>
    </row>
    <row r="633" spans="1:4" ht="15">
      <c r="A633" s="1504" t="s">
        <v>3594</v>
      </c>
      <c r="B633" s="1505" t="s">
        <v>3595</v>
      </c>
      <c r="C633" s="1504" t="s">
        <v>3594</v>
      </c>
      <c r="D633" t="s">
        <v>4698</v>
      </c>
    </row>
    <row r="634" spans="1:4" ht="15">
      <c r="A634" s="1504" t="s">
        <v>3092</v>
      </c>
      <c r="B634" s="1505" t="s">
        <v>3093</v>
      </c>
      <c r="C634" s="1504" t="s">
        <v>3092</v>
      </c>
      <c r="D634" t="s">
        <v>4447</v>
      </c>
    </row>
    <row r="635" spans="1:4" ht="15">
      <c r="A635" s="1504" t="s">
        <v>3632</v>
      </c>
      <c r="B635" s="1505" t="s">
        <v>3633</v>
      </c>
      <c r="C635" s="1504" t="s">
        <v>3632</v>
      </c>
      <c r="D635" t="s">
        <v>4717</v>
      </c>
    </row>
    <row r="636" spans="1:4" ht="15">
      <c r="A636" s="1504" t="s">
        <v>3238</v>
      </c>
      <c r="B636" s="1505" t="s">
        <v>3239</v>
      </c>
      <c r="C636" s="1504" t="s">
        <v>3238</v>
      </c>
      <c r="D636" t="s">
        <v>4520</v>
      </c>
    </row>
    <row r="637" spans="1:4" ht="15">
      <c r="A637" s="1504" t="s">
        <v>3544</v>
      </c>
      <c r="B637" s="1505" t="s">
        <v>3545</v>
      </c>
      <c r="C637" s="1504" t="s">
        <v>3544</v>
      </c>
      <c r="D637" t="s">
        <v>4673</v>
      </c>
    </row>
    <row r="638" spans="1:4" ht="15">
      <c r="A638" s="1504" t="s">
        <v>3564</v>
      </c>
      <c r="B638" s="1505" t="s">
        <v>3565</v>
      </c>
      <c r="C638" s="1504" t="s">
        <v>3564</v>
      </c>
      <c r="D638" t="s">
        <v>4683</v>
      </c>
    </row>
    <row r="639" spans="1:4" ht="15">
      <c r="A639" s="1504" t="s">
        <v>3308</v>
      </c>
      <c r="B639" s="1505" t="s">
        <v>3309</v>
      </c>
      <c r="C639" s="1504" t="s">
        <v>3308</v>
      </c>
      <c r="D639" t="s">
        <v>4555</v>
      </c>
    </row>
    <row r="640" spans="1:4" ht="15">
      <c r="A640" s="1504" t="s">
        <v>3344</v>
      </c>
      <c r="B640" s="1505" t="s">
        <v>3345</v>
      </c>
      <c r="C640" s="1504" t="s">
        <v>3344</v>
      </c>
      <c r="D640" t="s">
        <v>4573</v>
      </c>
    </row>
    <row r="641" spans="1:4" ht="15">
      <c r="A641" s="1504" t="s">
        <v>3242</v>
      </c>
      <c r="B641" s="1505" t="s">
        <v>3243</v>
      </c>
      <c r="C641" s="1504" t="s">
        <v>3242</v>
      </c>
      <c r="D641" t="s">
        <v>4522</v>
      </c>
    </row>
    <row r="642" spans="1:4" ht="15">
      <c r="A642" s="1504" t="s">
        <v>2940</v>
      </c>
      <c r="B642" s="1505" t="s">
        <v>2941</v>
      </c>
      <c r="C642" s="1504" t="s">
        <v>2940</v>
      </c>
      <c r="D642" t="s">
        <v>4371</v>
      </c>
    </row>
    <row r="643" spans="1:4" ht="15">
      <c r="A643" s="1504" t="s">
        <v>2214</v>
      </c>
      <c r="B643" s="1505" t="s">
        <v>2215</v>
      </c>
      <c r="C643" s="1504" t="s">
        <v>2214</v>
      </c>
      <c r="D643" t="s">
        <v>4008</v>
      </c>
    </row>
    <row r="644" spans="1:4" ht="15">
      <c r="A644" s="1504" t="s">
        <v>2108</v>
      </c>
      <c r="B644" s="1505" t="s">
        <v>2109</v>
      </c>
      <c r="C644" s="1504" t="s">
        <v>2108</v>
      </c>
      <c r="D644" t="s">
        <v>3955</v>
      </c>
    </row>
    <row r="645" spans="1:4" ht="15">
      <c r="A645" s="1504" t="s">
        <v>2076</v>
      </c>
      <c r="B645" s="1505" t="s">
        <v>2077</v>
      </c>
      <c r="C645" s="1504" t="s">
        <v>2076</v>
      </c>
      <c r="D645" t="s">
        <v>3939</v>
      </c>
    </row>
    <row r="646" spans="1:4" ht="15">
      <c r="A646" s="1504" t="s">
        <v>2056</v>
      </c>
      <c r="B646" s="1505" t="s">
        <v>2057</v>
      </c>
      <c r="C646" s="1504" t="s">
        <v>2056</v>
      </c>
      <c r="D646" t="s">
        <v>3929</v>
      </c>
    </row>
    <row r="647" spans="1:4" ht="15">
      <c r="A647" s="1504" t="s">
        <v>2420</v>
      </c>
      <c r="B647" s="1505" t="s">
        <v>2421</v>
      </c>
      <c r="C647" s="1504" t="s">
        <v>2420</v>
      </c>
      <c r="D647" t="s">
        <v>4111</v>
      </c>
    </row>
    <row r="648" spans="1:4" ht="15">
      <c r="A648" s="1504" t="s">
        <v>2286</v>
      </c>
      <c r="B648" s="1505" t="s">
        <v>2287</v>
      </c>
      <c r="C648" s="1504" t="s">
        <v>2286</v>
      </c>
      <c r="D648" t="s">
        <v>4044</v>
      </c>
    </row>
    <row r="649" spans="1:4" ht="15">
      <c r="A649" s="1504" t="s">
        <v>3444</v>
      </c>
      <c r="B649" s="1505" t="s">
        <v>3445</v>
      </c>
      <c r="C649" s="1504" t="s">
        <v>3444</v>
      </c>
      <c r="D649" t="s">
        <v>4623</v>
      </c>
    </row>
    <row r="650" spans="1:4" ht="15">
      <c r="A650" s="1504" t="s">
        <v>2332</v>
      </c>
      <c r="B650" s="1505" t="s">
        <v>2333</v>
      </c>
      <c r="C650" s="1504" t="s">
        <v>2332</v>
      </c>
      <c r="D650" t="s">
        <v>4067</v>
      </c>
    </row>
    <row r="651" spans="1:4" ht="15">
      <c r="A651" s="1504" t="s">
        <v>2472</v>
      </c>
      <c r="B651" s="1505" t="s">
        <v>2473</v>
      </c>
      <c r="C651" s="1504" t="s">
        <v>2472</v>
      </c>
      <c r="D651" t="s">
        <v>4137</v>
      </c>
    </row>
    <row r="652" spans="1:4" ht="15">
      <c r="A652" s="1504" t="s">
        <v>2418</v>
      </c>
      <c r="B652" s="1505" t="s">
        <v>2419</v>
      </c>
      <c r="C652" s="1504" t="s">
        <v>2418</v>
      </c>
      <c r="D652" t="s">
        <v>4110</v>
      </c>
    </row>
    <row r="653" spans="1:4" ht="15">
      <c r="A653" s="1504" t="s">
        <v>3756</v>
      </c>
      <c r="B653" s="1505" t="s">
        <v>3757</v>
      </c>
      <c r="C653" s="1504" t="s">
        <v>3756</v>
      </c>
      <c r="D653" t="s">
        <v>4779</v>
      </c>
    </row>
    <row r="654" spans="1:4" ht="15">
      <c r="A654" s="1504" t="s">
        <v>3022</v>
      </c>
      <c r="B654" s="1505" t="s">
        <v>3023</v>
      </c>
      <c r="C654" s="1504" t="s">
        <v>3022</v>
      </c>
      <c r="D654" t="s">
        <v>4412</v>
      </c>
    </row>
    <row r="655" spans="1:4" ht="15">
      <c r="A655" s="1504" t="s">
        <v>3660</v>
      </c>
      <c r="B655" s="1505" t="s">
        <v>3661</v>
      </c>
      <c r="C655" s="1504" t="s">
        <v>3660</v>
      </c>
      <c r="D655" t="s">
        <v>4731</v>
      </c>
    </row>
    <row r="656" spans="1:4" ht="15">
      <c r="A656" s="1504" t="s">
        <v>2740</v>
      </c>
      <c r="B656" s="1505" t="s">
        <v>2741</v>
      </c>
      <c r="C656" s="1504" t="s">
        <v>2740</v>
      </c>
      <c r="D656" t="s">
        <v>4271</v>
      </c>
    </row>
    <row r="657" spans="1:4" ht="15">
      <c r="A657" s="1504" t="s">
        <v>2762</v>
      </c>
      <c r="B657" s="1505" t="s">
        <v>2763</v>
      </c>
      <c r="C657" s="1504" t="s">
        <v>2762</v>
      </c>
      <c r="D657" t="s">
        <v>4282</v>
      </c>
    </row>
    <row r="658" spans="1:4" ht="15">
      <c r="A658" s="1504" t="s">
        <v>3548</v>
      </c>
      <c r="B658" s="1505" t="s">
        <v>3549</v>
      </c>
      <c r="C658" s="1504" t="s">
        <v>3548</v>
      </c>
      <c r="D658" t="s">
        <v>4675</v>
      </c>
    </row>
    <row r="659" spans="1:4" ht="15">
      <c r="A659" s="1504" t="s">
        <v>3750</v>
      </c>
      <c r="B659" s="1505" t="s">
        <v>3751</v>
      </c>
      <c r="C659" s="1504" t="s">
        <v>3750</v>
      </c>
      <c r="D659" t="s">
        <v>4776</v>
      </c>
    </row>
    <row r="660" spans="1:4" ht="15">
      <c r="A660" s="1504" t="s">
        <v>2312</v>
      </c>
      <c r="B660" s="1505" t="s">
        <v>2313</v>
      </c>
      <c r="C660" s="1504" t="s">
        <v>2312</v>
      </c>
      <c r="D660" t="s">
        <v>4057</v>
      </c>
    </row>
    <row r="661" spans="1:4" ht="15">
      <c r="A661" s="1504" t="s">
        <v>2500</v>
      </c>
      <c r="B661" s="1505" t="s">
        <v>2501</v>
      </c>
      <c r="C661" s="1504" t="s">
        <v>2500</v>
      </c>
      <c r="D661" t="s">
        <v>4151</v>
      </c>
    </row>
    <row r="662" spans="1:4" ht="15">
      <c r="A662" s="1504" t="s">
        <v>2372</v>
      </c>
      <c r="B662" s="1505" t="s">
        <v>2373</v>
      </c>
      <c r="C662" s="1504" t="s">
        <v>2372</v>
      </c>
      <c r="D662" t="s">
        <v>4087</v>
      </c>
    </row>
    <row r="663" spans="1:4" ht="15">
      <c r="A663" s="1504" t="s">
        <v>2248</v>
      </c>
      <c r="B663" s="1505" t="s">
        <v>2249</v>
      </c>
      <c r="C663" s="1504" t="s">
        <v>2248</v>
      </c>
      <c r="D663" t="s">
        <v>4025</v>
      </c>
    </row>
    <row r="664" spans="1:4" ht="15">
      <c r="A664" s="1504" t="s">
        <v>3204</v>
      </c>
      <c r="B664" s="1505" t="s">
        <v>3205</v>
      </c>
      <c r="C664" s="1504" t="s">
        <v>3204</v>
      </c>
      <c r="D664" t="s">
        <v>4503</v>
      </c>
    </row>
    <row r="665" spans="1:4" ht="15">
      <c r="A665" s="1504" t="s">
        <v>2766</v>
      </c>
      <c r="B665" s="1505" t="s">
        <v>2767</v>
      </c>
      <c r="C665" s="1504" t="s">
        <v>2766</v>
      </c>
      <c r="D665" t="s">
        <v>4284</v>
      </c>
    </row>
    <row r="666" spans="1:4" ht="15">
      <c r="A666" s="1504" t="s">
        <v>2128</v>
      </c>
      <c r="B666" s="1505" t="s">
        <v>2129</v>
      </c>
      <c r="C666" s="1504" t="s">
        <v>2128</v>
      </c>
      <c r="D666" t="s">
        <v>3965</v>
      </c>
    </row>
    <row r="667" spans="1:4" ht="15">
      <c r="A667" s="1504" t="s">
        <v>3026</v>
      </c>
      <c r="B667" s="1505" t="s">
        <v>3027</v>
      </c>
      <c r="C667" s="1504" t="s">
        <v>3026</v>
      </c>
      <c r="D667" t="s">
        <v>4414</v>
      </c>
    </row>
    <row r="668" spans="1:4" ht="15">
      <c r="A668" s="1504" t="s">
        <v>3024</v>
      </c>
      <c r="B668" s="1505" t="s">
        <v>3025</v>
      </c>
      <c r="C668" s="1504" t="s">
        <v>3024</v>
      </c>
      <c r="D668" t="s">
        <v>4413</v>
      </c>
    </row>
    <row r="669" spans="1:4" ht="15">
      <c r="A669" s="1504" t="s">
        <v>1938</v>
      </c>
      <c r="B669" s="1505" t="s">
        <v>1939</v>
      </c>
      <c r="C669" s="1504" t="s">
        <v>1938</v>
      </c>
      <c r="D669" t="s">
        <v>3870</v>
      </c>
    </row>
    <row r="670" spans="1:4" ht="15">
      <c r="A670" s="1504" t="s">
        <v>2330</v>
      </c>
      <c r="B670" s="1505" t="s">
        <v>2331</v>
      </c>
      <c r="C670" s="1504" t="s">
        <v>2330</v>
      </c>
      <c r="D670" t="s">
        <v>4066</v>
      </c>
    </row>
    <row r="671" spans="1:4" ht="15">
      <c r="A671" s="1504" t="s">
        <v>2104</v>
      </c>
      <c r="B671" s="1505" t="s">
        <v>2105</v>
      </c>
      <c r="C671" s="1504" t="s">
        <v>2104</v>
      </c>
      <c r="D671" t="s">
        <v>3953</v>
      </c>
    </row>
    <row r="672" spans="1:4" ht="15">
      <c r="A672" s="1504" t="s">
        <v>2120</v>
      </c>
      <c r="B672" s="1505" t="s">
        <v>2121</v>
      </c>
      <c r="C672" s="1504" t="s">
        <v>2120</v>
      </c>
      <c r="D672" t="s">
        <v>3961</v>
      </c>
    </row>
    <row r="673" spans="1:4" ht="15">
      <c r="A673" s="1504" t="s">
        <v>1882</v>
      </c>
      <c r="B673" s="1505" t="s">
        <v>1883</v>
      </c>
      <c r="C673" s="1504" t="s">
        <v>1882</v>
      </c>
      <c r="D673" t="s">
        <v>3842</v>
      </c>
    </row>
    <row r="674" spans="1:4" ht="15">
      <c r="A674" s="1504" t="s">
        <v>1904</v>
      </c>
      <c r="B674" s="1505" t="s">
        <v>1905</v>
      </c>
      <c r="C674" s="1504" t="s">
        <v>1904</v>
      </c>
      <c r="D674" t="s">
        <v>3853</v>
      </c>
    </row>
    <row r="675" spans="1:4" ht="15">
      <c r="A675" s="1504" t="s">
        <v>3610</v>
      </c>
      <c r="B675" s="1505" t="s">
        <v>3611</v>
      </c>
      <c r="C675" s="1504" t="s">
        <v>3610</v>
      </c>
      <c r="D675" t="s">
        <v>4706</v>
      </c>
    </row>
    <row r="676" spans="1:4" ht="15">
      <c r="A676" s="1504" t="s">
        <v>2304</v>
      </c>
      <c r="B676" s="1505" t="s">
        <v>2305</v>
      </c>
      <c r="C676" s="1504" t="s">
        <v>2304</v>
      </c>
      <c r="D676" t="s">
        <v>4053</v>
      </c>
    </row>
    <row r="677" spans="1:4" ht="15">
      <c r="A677" s="1504" t="s">
        <v>2308</v>
      </c>
      <c r="B677" s="1505" t="s">
        <v>2309</v>
      </c>
      <c r="C677" s="1504" t="s">
        <v>2308</v>
      </c>
      <c r="D677" t="s">
        <v>4055</v>
      </c>
    </row>
    <row r="678" spans="1:4" ht="15">
      <c r="A678" s="1504" t="s">
        <v>2180</v>
      </c>
      <c r="B678" s="1505" t="s">
        <v>2181</v>
      </c>
      <c r="C678" s="1504" t="s">
        <v>2180</v>
      </c>
      <c r="D678" t="s">
        <v>3991</v>
      </c>
    </row>
    <row r="679" spans="1:4" ht="15">
      <c r="A679" s="1504" t="s">
        <v>1980</v>
      </c>
      <c r="B679" s="1505" t="s">
        <v>1981</v>
      </c>
      <c r="C679" s="1504" t="s">
        <v>1980</v>
      </c>
      <c r="D679" t="s">
        <v>3891</v>
      </c>
    </row>
    <row r="680" spans="1:4" ht="15">
      <c r="A680" s="1504" t="s">
        <v>2402</v>
      </c>
      <c r="B680" s="1505" t="s">
        <v>2403</v>
      </c>
      <c r="C680" s="1504" t="s">
        <v>2402</v>
      </c>
      <c r="D680" t="s">
        <v>4102</v>
      </c>
    </row>
    <row r="681" spans="1:4" ht="15">
      <c r="A681" s="1504" t="s">
        <v>3192</v>
      </c>
      <c r="B681" s="1505" t="s">
        <v>3193</v>
      </c>
      <c r="C681" s="1504" t="s">
        <v>3192</v>
      </c>
      <c r="D681" t="s">
        <v>4497</v>
      </c>
    </row>
    <row r="682" spans="1:4" ht="15">
      <c r="A682" s="1504" t="s">
        <v>3360</v>
      </c>
      <c r="B682" s="1505" t="s">
        <v>3361</v>
      </c>
      <c r="C682" s="1504" t="s">
        <v>3360</v>
      </c>
      <c r="D682" t="s">
        <v>4581</v>
      </c>
    </row>
    <row r="683" spans="1:4" ht="15">
      <c r="A683" s="1504" t="s">
        <v>2280</v>
      </c>
      <c r="B683" s="1505" t="s">
        <v>2281</v>
      </c>
      <c r="C683" s="1504" t="s">
        <v>2280</v>
      </c>
      <c r="D683" t="s">
        <v>4041</v>
      </c>
    </row>
    <row r="684" spans="1:4" ht="15">
      <c r="A684" s="1504" t="s">
        <v>1832</v>
      </c>
      <c r="B684" s="1505" t="s">
        <v>1833</v>
      </c>
      <c r="C684" s="1504" t="s">
        <v>1832</v>
      </c>
      <c r="D684" t="s">
        <v>3817</v>
      </c>
    </row>
    <row r="685" spans="1:4" ht="15">
      <c r="A685" s="1504" t="s">
        <v>2242</v>
      </c>
      <c r="B685" s="1505" t="s">
        <v>2243</v>
      </c>
      <c r="C685" s="1504" t="s">
        <v>2242</v>
      </c>
      <c r="D685" t="s">
        <v>4022</v>
      </c>
    </row>
    <row r="686" spans="1:4" ht="15">
      <c r="A686" s="1504" t="s">
        <v>1932</v>
      </c>
      <c r="B686" s="1505" t="s">
        <v>1933</v>
      </c>
      <c r="C686" s="1504" t="s">
        <v>1932</v>
      </c>
      <c r="D686" t="s">
        <v>3867</v>
      </c>
    </row>
    <row r="687" spans="1:4" ht="15">
      <c r="A687" s="1504" t="s">
        <v>3396</v>
      </c>
      <c r="B687" s="1505" t="s">
        <v>3397</v>
      </c>
      <c r="C687" s="1504" t="s">
        <v>3396</v>
      </c>
      <c r="D687" t="s">
        <v>4599</v>
      </c>
    </row>
    <row r="688" spans="1:4" ht="15">
      <c r="A688" s="1504" t="s">
        <v>3392</v>
      </c>
      <c r="B688" s="1505" t="s">
        <v>3393</v>
      </c>
      <c r="C688" s="1504" t="s">
        <v>3392</v>
      </c>
      <c r="D688" t="s">
        <v>4597</v>
      </c>
    </row>
    <row r="689" spans="1:4" ht="15">
      <c r="A689" s="1504" t="s">
        <v>2884</v>
      </c>
      <c r="B689" s="1505" t="s">
        <v>2885</v>
      </c>
      <c r="C689" s="1504" t="s">
        <v>2884</v>
      </c>
      <c r="D689" t="s">
        <v>4343</v>
      </c>
    </row>
    <row r="690" spans="1:4" ht="15">
      <c r="A690" s="1504" t="s">
        <v>2018</v>
      </c>
      <c r="B690" s="1505" t="s">
        <v>2019</v>
      </c>
      <c r="C690" s="1504" t="s">
        <v>2018</v>
      </c>
      <c r="D690" t="s">
        <v>3910</v>
      </c>
    </row>
    <row r="691" spans="1:4" ht="15">
      <c r="A691" s="1504" t="s">
        <v>3762</v>
      </c>
      <c r="B691" s="1505" t="s">
        <v>3763</v>
      </c>
      <c r="C691" s="1504" t="s">
        <v>3762</v>
      </c>
      <c r="D691" t="s">
        <v>4782</v>
      </c>
    </row>
    <row r="692" spans="1:4" ht="15">
      <c r="A692" s="1504" t="s">
        <v>3264</v>
      </c>
      <c r="B692" s="1505" t="s">
        <v>3265</v>
      </c>
      <c r="C692" s="1504" t="s">
        <v>3264</v>
      </c>
      <c r="D692" t="s">
        <v>4533</v>
      </c>
    </row>
    <row r="693" spans="1:4" ht="15">
      <c r="A693" s="1504" t="s">
        <v>3248</v>
      </c>
      <c r="B693" s="1505" t="s">
        <v>3249</v>
      </c>
      <c r="C693" s="1504" t="s">
        <v>3248</v>
      </c>
      <c r="D693" t="s">
        <v>4525</v>
      </c>
    </row>
    <row r="694" spans="1:4" ht="15">
      <c r="A694" s="1504" t="s">
        <v>3526</v>
      </c>
      <c r="B694" s="1505" t="s">
        <v>3527</v>
      </c>
      <c r="C694" s="1504" t="s">
        <v>3526</v>
      </c>
      <c r="D694" t="s">
        <v>4664</v>
      </c>
    </row>
    <row r="695" spans="1:4" ht="15">
      <c r="A695" s="1504" t="s">
        <v>3752</v>
      </c>
      <c r="B695" s="1505" t="s">
        <v>3753</v>
      </c>
      <c r="C695" s="1504" t="s">
        <v>3752</v>
      </c>
      <c r="D695" t="s">
        <v>4777</v>
      </c>
    </row>
    <row r="696" spans="1:4" ht="15">
      <c r="A696" s="1504" t="s">
        <v>3020</v>
      </c>
      <c r="B696" s="1505" t="s">
        <v>3021</v>
      </c>
      <c r="C696" s="1504" t="s">
        <v>3020</v>
      </c>
      <c r="D696" t="s">
        <v>4411</v>
      </c>
    </row>
    <row r="697" spans="1:4" ht="15">
      <c r="A697" s="1504" t="s">
        <v>1864</v>
      </c>
      <c r="B697" s="1505" t="s">
        <v>1865</v>
      </c>
      <c r="C697" s="1504" t="s">
        <v>1864</v>
      </c>
      <c r="D697" t="s">
        <v>3833</v>
      </c>
    </row>
    <row r="698" spans="1:4" ht="15">
      <c r="A698" s="1504" t="s">
        <v>2810</v>
      </c>
      <c r="B698" s="1505" t="s">
        <v>2811</v>
      </c>
      <c r="C698" s="1504" t="s">
        <v>2810</v>
      </c>
      <c r="D698" t="s">
        <v>4306</v>
      </c>
    </row>
    <row r="699" spans="1:4" ht="15">
      <c r="A699" s="1504" t="s">
        <v>2808</v>
      </c>
      <c r="B699" s="1505" t="s">
        <v>2809</v>
      </c>
      <c r="C699" s="1504" t="s">
        <v>2808</v>
      </c>
      <c r="D699" t="s">
        <v>4305</v>
      </c>
    </row>
    <row r="700" spans="1:4" ht="15">
      <c r="A700" s="1504" t="s">
        <v>3478</v>
      </c>
      <c r="B700" s="1505" t="s">
        <v>3479</v>
      </c>
      <c r="C700" s="1504" t="s">
        <v>3478</v>
      </c>
      <c r="D700" t="s">
        <v>4640</v>
      </c>
    </row>
    <row r="701" spans="1:4" ht="15">
      <c r="A701" s="1504" t="s">
        <v>3672</v>
      </c>
      <c r="B701" s="1505" t="s">
        <v>3673</v>
      </c>
      <c r="C701" s="1504" t="s">
        <v>3672</v>
      </c>
      <c r="D701" t="s">
        <v>4737</v>
      </c>
    </row>
    <row r="702" spans="1:4" ht="15">
      <c r="A702" s="1504" t="s">
        <v>2696</v>
      </c>
      <c r="B702" s="1505" t="s">
        <v>2697</v>
      </c>
      <c r="C702" s="1504" t="s">
        <v>2696</v>
      </c>
      <c r="D702" t="s">
        <v>4249</v>
      </c>
    </row>
    <row r="703" spans="1:4" ht="15">
      <c r="A703" s="1504" t="s">
        <v>1860</v>
      </c>
      <c r="B703" s="1505" t="s">
        <v>1861</v>
      </c>
      <c r="C703" s="1504" t="s">
        <v>1860</v>
      </c>
      <c r="D703" t="s">
        <v>3831</v>
      </c>
    </row>
    <row r="704" spans="1:4" ht="15">
      <c r="A704" s="1504" t="s">
        <v>3244</v>
      </c>
      <c r="B704" s="1505" t="s">
        <v>3245</v>
      </c>
      <c r="C704" s="1504" t="s">
        <v>3244</v>
      </c>
      <c r="D704" t="s">
        <v>4523</v>
      </c>
    </row>
    <row r="705" spans="1:4" ht="15">
      <c r="A705" s="1504" t="s">
        <v>3356</v>
      </c>
      <c r="B705" s="1505" t="s">
        <v>3357</v>
      </c>
      <c r="C705" s="1504" t="s">
        <v>3356</v>
      </c>
      <c r="D705" t="s">
        <v>4579</v>
      </c>
    </row>
    <row r="706" spans="1:4" ht="15">
      <c r="A706" s="1504" t="s">
        <v>3236</v>
      </c>
      <c r="B706" s="1505" t="s">
        <v>3237</v>
      </c>
      <c r="C706" s="1504" t="s">
        <v>3236</v>
      </c>
      <c r="D706" t="s">
        <v>4519</v>
      </c>
    </row>
    <row r="707" spans="1:4" ht="15">
      <c r="A707" s="1504" t="s">
        <v>2074</v>
      </c>
      <c r="B707" s="1505" t="s">
        <v>2075</v>
      </c>
      <c r="C707" s="1504" t="s">
        <v>2074</v>
      </c>
      <c r="D707" t="s">
        <v>3938</v>
      </c>
    </row>
    <row r="708" spans="1:4" ht="15">
      <c r="A708" s="1504" t="s">
        <v>3208</v>
      </c>
      <c r="B708" s="1505" t="s">
        <v>3209</v>
      </c>
      <c r="C708" s="1504" t="s">
        <v>3208</v>
      </c>
      <c r="D708" t="s">
        <v>4505</v>
      </c>
    </row>
    <row r="709" spans="1:4" ht="15">
      <c r="A709" s="1504" t="s">
        <v>2470</v>
      </c>
      <c r="B709" s="1505" t="s">
        <v>2471</v>
      </c>
      <c r="C709" s="1504" t="s">
        <v>2470</v>
      </c>
      <c r="D709" t="s">
        <v>4136</v>
      </c>
    </row>
    <row r="710" spans="1:4" ht="15">
      <c r="A710" s="1504" t="s">
        <v>2460</v>
      </c>
      <c r="B710" s="1505" t="s">
        <v>2461</v>
      </c>
      <c r="C710" s="1504" t="s">
        <v>2460</v>
      </c>
      <c r="D710" t="s">
        <v>4131</v>
      </c>
    </row>
    <row r="711" spans="1:4" ht="15">
      <c r="A711" s="1504" t="s">
        <v>3312</v>
      </c>
      <c r="B711" s="1505" t="s">
        <v>3313</v>
      </c>
      <c r="C711" s="1504" t="s">
        <v>3312</v>
      </c>
      <c r="D711" t="s">
        <v>4557</v>
      </c>
    </row>
    <row r="712" spans="1:4" ht="15">
      <c r="A712" s="1504" t="s">
        <v>2598</v>
      </c>
      <c r="B712" s="1505" t="s">
        <v>2599</v>
      </c>
      <c r="C712" s="1504" t="s">
        <v>2598</v>
      </c>
      <c r="D712" t="s">
        <v>4200</v>
      </c>
    </row>
    <row r="713" spans="1:4" ht="15">
      <c r="A713" s="1504" t="s">
        <v>3348</v>
      </c>
      <c r="B713" s="1505" t="s">
        <v>3349</v>
      </c>
      <c r="C713" s="1504" t="s">
        <v>3348</v>
      </c>
      <c r="D713" t="s">
        <v>4575</v>
      </c>
    </row>
    <row r="714" spans="1:4" ht="15">
      <c r="A714" s="1504" t="s">
        <v>2136</v>
      </c>
      <c r="B714" s="1505" t="s">
        <v>2137</v>
      </c>
      <c r="C714" s="1504" t="s">
        <v>2136</v>
      </c>
      <c r="D714" t="s">
        <v>3969</v>
      </c>
    </row>
    <row r="715" spans="1:4" ht="15">
      <c r="A715" s="1504" t="s">
        <v>3438</v>
      </c>
      <c r="B715" s="1505" t="s">
        <v>3439</v>
      </c>
      <c r="C715" s="1504" t="s">
        <v>3438</v>
      </c>
      <c r="D715" t="s">
        <v>4620</v>
      </c>
    </row>
    <row r="716" spans="1:4" ht="15">
      <c r="A716" s="1504" t="s">
        <v>2456</v>
      </c>
      <c r="B716" s="1505" t="s">
        <v>2457</v>
      </c>
      <c r="C716" s="1504" t="s">
        <v>2456</v>
      </c>
      <c r="D716" t="s">
        <v>4129</v>
      </c>
    </row>
    <row r="717" spans="1:4" ht="15">
      <c r="A717" s="1504" t="s">
        <v>3180</v>
      </c>
      <c r="B717" s="1505" t="s">
        <v>3181</v>
      </c>
      <c r="C717" s="1504" t="s">
        <v>3180</v>
      </c>
      <c r="D717" t="s">
        <v>4491</v>
      </c>
    </row>
    <row r="718" spans="1:4" ht="15">
      <c r="A718" s="1504" t="s">
        <v>3148</v>
      </c>
      <c r="B718" s="1505" t="s">
        <v>3149</v>
      </c>
      <c r="C718" s="1504" t="s">
        <v>3148</v>
      </c>
      <c r="D718" t="s">
        <v>4475</v>
      </c>
    </row>
    <row r="719" spans="1:4" ht="15">
      <c r="A719" s="1504" t="s">
        <v>1920</v>
      </c>
      <c r="B719" s="1505" t="s">
        <v>1921</v>
      </c>
      <c r="C719" s="1504" t="s">
        <v>1920</v>
      </c>
      <c r="D719" t="s">
        <v>3861</v>
      </c>
    </row>
    <row r="720" spans="1:4" ht="15">
      <c r="A720" s="1504" t="s">
        <v>2138</v>
      </c>
      <c r="B720" s="1505" t="s">
        <v>2139</v>
      </c>
      <c r="C720" s="1504" t="s">
        <v>2138</v>
      </c>
      <c r="D720" t="s">
        <v>3970</v>
      </c>
    </row>
    <row r="721" spans="1:4" ht="15">
      <c r="A721" s="1504" t="s">
        <v>2274</v>
      </c>
      <c r="B721" s="1505" t="s">
        <v>2275</v>
      </c>
      <c r="C721" s="1504" t="s">
        <v>2274</v>
      </c>
      <c r="D721" t="s">
        <v>4038</v>
      </c>
    </row>
    <row r="722" spans="1:4" ht="15">
      <c r="A722" s="1504" t="s">
        <v>2752</v>
      </c>
      <c r="B722" s="1505" t="s">
        <v>2753</v>
      </c>
      <c r="C722" s="1504" t="s">
        <v>2752</v>
      </c>
      <c r="D722" t="s">
        <v>4277</v>
      </c>
    </row>
    <row r="723" spans="1:4" ht="15">
      <c r="A723" s="1504" t="s">
        <v>2758</v>
      </c>
      <c r="B723" s="1505" t="s">
        <v>2759</v>
      </c>
      <c r="C723" s="1504" t="s">
        <v>2758</v>
      </c>
      <c r="D723" t="s">
        <v>4280</v>
      </c>
    </row>
    <row r="724" spans="1:4" ht="15">
      <c r="A724" s="1504" t="s">
        <v>3266</v>
      </c>
      <c r="B724" s="1505" t="s">
        <v>3267</v>
      </c>
      <c r="C724" s="1504" t="s">
        <v>3266</v>
      </c>
      <c r="D724" t="s">
        <v>4534</v>
      </c>
    </row>
    <row r="725" spans="1:4" ht="15">
      <c r="A725" s="1504" t="s">
        <v>3222</v>
      </c>
      <c r="B725" s="1505" t="s">
        <v>3223</v>
      </c>
      <c r="C725" s="1504" t="s">
        <v>3222</v>
      </c>
      <c r="D725" t="s">
        <v>4512</v>
      </c>
    </row>
    <row r="726" spans="1:4" ht="15">
      <c r="A726" s="1504" t="s">
        <v>1942</v>
      </c>
      <c r="B726" s="1505" t="s">
        <v>1943</v>
      </c>
      <c r="C726" s="1504" t="s">
        <v>1942</v>
      </c>
      <c r="D726" t="s">
        <v>3872</v>
      </c>
    </row>
    <row r="727" spans="1:4" ht="15">
      <c r="A727" s="1504" t="s">
        <v>3574</v>
      </c>
      <c r="B727" s="1505" t="s">
        <v>3575</v>
      </c>
      <c r="C727" s="1504" t="s">
        <v>3574</v>
      </c>
      <c r="D727" t="s">
        <v>4688</v>
      </c>
    </row>
    <row r="728" spans="1:4" ht="15">
      <c r="A728" s="1504" t="s">
        <v>2084</v>
      </c>
      <c r="B728" s="1505" t="s">
        <v>2085</v>
      </c>
      <c r="C728" s="1504" t="s">
        <v>2084</v>
      </c>
      <c r="D728" t="s">
        <v>3943</v>
      </c>
    </row>
    <row r="729" spans="1:4" ht="15">
      <c r="A729" s="1504" t="s">
        <v>3054</v>
      </c>
      <c r="B729" s="1505" t="s">
        <v>3055</v>
      </c>
      <c r="C729" s="1504" t="s">
        <v>3054</v>
      </c>
      <c r="D729" t="s">
        <v>4428</v>
      </c>
    </row>
    <row r="730" spans="1:4" ht="15">
      <c r="A730" s="1504" t="s">
        <v>3768</v>
      </c>
      <c r="B730" s="1505" t="s">
        <v>3769</v>
      </c>
      <c r="C730" s="1504" t="s">
        <v>3768</v>
      </c>
      <c r="D730" t="s">
        <v>4785</v>
      </c>
    </row>
    <row r="731" spans="1:4" ht="15">
      <c r="A731" s="1504" t="s">
        <v>2522</v>
      </c>
      <c r="B731" s="1505" t="s">
        <v>2523</v>
      </c>
      <c r="C731" s="1504" t="s">
        <v>2522</v>
      </c>
      <c r="D731" t="s">
        <v>4162</v>
      </c>
    </row>
    <row r="732" spans="1:4" ht="15">
      <c r="A732" s="1504" t="s">
        <v>3534</v>
      </c>
      <c r="B732" s="1505" t="s">
        <v>3535</v>
      </c>
      <c r="C732" s="1504" t="s">
        <v>3534</v>
      </c>
      <c r="D732" t="s">
        <v>4668</v>
      </c>
    </row>
    <row r="733" spans="1:4" ht="15">
      <c r="A733" s="1504" t="s">
        <v>1840</v>
      </c>
      <c r="B733" s="1505" t="s">
        <v>1841</v>
      </c>
      <c r="C733" s="1504" t="s">
        <v>1840</v>
      </c>
      <c r="D733" t="s">
        <v>3821</v>
      </c>
    </row>
    <row r="734" spans="1:4" ht="15">
      <c r="A734" s="1504" t="s">
        <v>2896</v>
      </c>
      <c r="B734" s="1505" t="s">
        <v>2897</v>
      </c>
      <c r="C734" s="1504" t="s">
        <v>2896</v>
      </c>
      <c r="D734" t="s">
        <v>4349</v>
      </c>
    </row>
    <row r="735" spans="1:4" ht="15">
      <c r="A735" s="1504" t="s">
        <v>2394</v>
      </c>
      <c r="B735" s="1505" t="s">
        <v>2395</v>
      </c>
      <c r="C735" s="1504" t="s">
        <v>2394</v>
      </c>
      <c r="D735" t="s">
        <v>4098</v>
      </c>
    </row>
    <row r="736" spans="1:4" ht="15">
      <c r="A736" s="1504" t="s">
        <v>1902</v>
      </c>
      <c r="B736" s="1505" t="s">
        <v>1903</v>
      </c>
      <c r="C736" s="1504" t="s">
        <v>1902</v>
      </c>
      <c r="D736" t="s">
        <v>3852</v>
      </c>
    </row>
    <row r="737" spans="1:4" ht="15">
      <c r="A737" s="1504" t="s">
        <v>3388</v>
      </c>
      <c r="B737" s="1505" t="s">
        <v>3389</v>
      </c>
      <c r="C737" s="1504" t="s">
        <v>3388</v>
      </c>
      <c r="D737" t="s">
        <v>4595</v>
      </c>
    </row>
    <row r="738" spans="1:4" ht="15">
      <c r="A738" s="1504" t="s">
        <v>2264</v>
      </c>
      <c r="B738" s="1505" t="s">
        <v>2265</v>
      </c>
      <c r="C738" s="1504" t="s">
        <v>2264</v>
      </c>
      <c r="D738" t="s">
        <v>4033</v>
      </c>
    </row>
    <row r="739" spans="1:4" ht="15">
      <c r="A739" s="1504" t="s">
        <v>2272</v>
      </c>
      <c r="B739" s="1505" t="s">
        <v>2273</v>
      </c>
      <c r="C739" s="1504" t="s">
        <v>2272</v>
      </c>
      <c r="D739" t="s">
        <v>4037</v>
      </c>
    </row>
    <row r="740" spans="1:4" ht="15">
      <c r="A740" s="1504" t="s">
        <v>2208</v>
      </c>
      <c r="B740" s="1505" t="s">
        <v>2209</v>
      </c>
      <c r="C740" s="1504" t="s">
        <v>2208</v>
      </c>
      <c r="D740" t="s">
        <v>4005</v>
      </c>
    </row>
    <row r="741" spans="1:4" ht="15">
      <c r="A741" s="1504" t="s">
        <v>3178</v>
      </c>
      <c r="B741" s="1505" t="s">
        <v>3179</v>
      </c>
      <c r="C741" s="1504" t="s">
        <v>3178</v>
      </c>
      <c r="D741" t="s">
        <v>4490</v>
      </c>
    </row>
    <row r="742" spans="1:4" ht="15">
      <c r="A742" s="1504" t="s">
        <v>2336</v>
      </c>
      <c r="B742" s="1505" t="s">
        <v>2337</v>
      </c>
      <c r="C742" s="1504" t="s">
        <v>2336</v>
      </c>
      <c r="D742" t="s">
        <v>4069</v>
      </c>
    </row>
    <row r="743" spans="1:4" ht="15">
      <c r="A743" s="1504" t="s">
        <v>3530</v>
      </c>
      <c r="B743" s="1505" t="s">
        <v>3531</v>
      </c>
      <c r="C743" s="1504" t="s">
        <v>3530</v>
      </c>
      <c r="D743" t="s">
        <v>4666</v>
      </c>
    </row>
    <row r="744" spans="1:4" ht="15">
      <c r="A744" s="1504" t="s">
        <v>3742</v>
      </c>
      <c r="B744" s="1505" t="s">
        <v>3743</v>
      </c>
      <c r="C744" s="1504" t="s">
        <v>3742</v>
      </c>
      <c r="D744" t="s">
        <v>4772</v>
      </c>
    </row>
    <row r="745" spans="1:4" ht="15">
      <c r="A745" s="1504" t="s">
        <v>3782</v>
      </c>
      <c r="B745" s="1505" t="s">
        <v>3783</v>
      </c>
      <c r="C745" s="1504" t="s">
        <v>3782</v>
      </c>
      <c r="D745" t="s">
        <v>4792</v>
      </c>
    </row>
    <row r="746" spans="1:4" ht="15">
      <c r="A746" s="1504" t="s">
        <v>3622</v>
      </c>
      <c r="B746" s="1505" t="s">
        <v>3623</v>
      </c>
      <c r="C746" s="1504" t="s">
        <v>3622</v>
      </c>
      <c r="D746" t="s">
        <v>4712</v>
      </c>
    </row>
    <row r="747" spans="1:4" ht="15">
      <c r="A747" s="1504" t="s">
        <v>2028</v>
      </c>
      <c r="B747" s="1505" t="s">
        <v>2029</v>
      </c>
      <c r="C747" s="1504" t="s">
        <v>2028</v>
      </c>
      <c r="D747" t="s">
        <v>3915</v>
      </c>
    </row>
    <row r="748" spans="1:4" ht="15">
      <c r="A748" s="1504" t="s">
        <v>2210</v>
      </c>
      <c r="B748" s="1505" t="s">
        <v>2211</v>
      </c>
      <c r="C748" s="1504" t="s">
        <v>2210</v>
      </c>
      <c r="D748" t="s">
        <v>4006</v>
      </c>
    </row>
    <row r="749" spans="1:4" ht="15">
      <c r="A749" s="1504" t="s">
        <v>2340</v>
      </c>
      <c r="B749" s="1505" t="s">
        <v>2341</v>
      </c>
      <c r="C749" s="1504" t="s">
        <v>2340</v>
      </c>
      <c r="D749" t="s">
        <v>4071</v>
      </c>
    </row>
    <row r="750" spans="1:4" ht="15">
      <c r="A750" s="1504" t="s">
        <v>3518</v>
      </c>
      <c r="B750" s="1505" t="s">
        <v>3519</v>
      </c>
      <c r="C750" s="1504" t="s">
        <v>3518</v>
      </c>
      <c r="D750" t="s">
        <v>4660</v>
      </c>
    </row>
    <row r="751" spans="1:4" ht="15">
      <c r="A751" s="1504" t="s">
        <v>3160</v>
      </c>
      <c r="B751" s="1505" t="s">
        <v>3161</v>
      </c>
      <c r="C751" s="1504" t="s">
        <v>3160</v>
      </c>
      <c r="D751" t="s">
        <v>4481</v>
      </c>
    </row>
    <row r="752" spans="1:4" ht="15">
      <c r="A752" s="1504" t="s">
        <v>2106</v>
      </c>
      <c r="B752" s="1505" t="s">
        <v>2107</v>
      </c>
      <c r="C752" s="1504" t="s">
        <v>2106</v>
      </c>
      <c r="D752" t="s">
        <v>3954</v>
      </c>
    </row>
    <row r="753" spans="1:4" ht="15">
      <c r="A753" s="1504" t="s">
        <v>2502</v>
      </c>
      <c r="B753" s="1505" t="s">
        <v>2503</v>
      </c>
      <c r="C753" s="1504" t="s">
        <v>2502</v>
      </c>
      <c r="D753" t="s">
        <v>4152</v>
      </c>
    </row>
    <row r="754" spans="1:4" ht="15">
      <c r="A754" s="1504" t="s">
        <v>2088</v>
      </c>
      <c r="B754" s="1505" t="s">
        <v>2089</v>
      </c>
      <c r="C754" s="1504" t="s">
        <v>2088</v>
      </c>
      <c r="D754" t="s">
        <v>3945</v>
      </c>
    </row>
    <row r="755" spans="1:4" ht="15">
      <c r="A755" s="1504" t="s">
        <v>3140</v>
      </c>
      <c r="B755" s="1505" t="s">
        <v>3141</v>
      </c>
      <c r="C755" s="1504" t="s">
        <v>3140</v>
      </c>
      <c r="D755" t="s">
        <v>4471</v>
      </c>
    </row>
    <row r="756" spans="1:4" ht="15">
      <c r="A756" s="1504" t="s">
        <v>3220</v>
      </c>
      <c r="B756" s="1505" t="s">
        <v>3221</v>
      </c>
      <c r="C756" s="1504" t="s">
        <v>3220</v>
      </c>
      <c r="D756" t="s">
        <v>4511</v>
      </c>
    </row>
    <row r="757" spans="1:4" ht="15">
      <c r="A757" s="1504" t="s">
        <v>2040</v>
      </c>
      <c r="B757" s="1505" t="s">
        <v>2041</v>
      </c>
      <c r="C757" s="1504" t="s">
        <v>2040</v>
      </c>
      <c r="D757" t="s">
        <v>3921</v>
      </c>
    </row>
    <row r="758" spans="1:4" ht="15">
      <c r="A758" s="1504" t="s">
        <v>2030</v>
      </c>
      <c r="B758" s="1505" t="s">
        <v>2031</v>
      </c>
      <c r="C758" s="1504" t="s">
        <v>2030</v>
      </c>
      <c r="D758" t="s">
        <v>3916</v>
      </c>
    </row>
    <row r="759" spans="1:4" ht="15">
      <c r="A759" s="1504" t="s">
        <v>2236</v>
      </c>
      <c r="B759" s="1505" t="s">
        <v>2237</v>
      </c>
      <c r="C759" s="1504" t="s">
        <v>2236</v>
      </c>
      <c r="D759" t="s">
        <v>4019</v>
      </c>
    </row>
    <row r="760" spans="1:4" ht="15">
      <c r="A760" s="1504" t="s">
        <v>1946</v>
      </c>
      <c r="B760" s="1505" t="s">
        <v>1947</v>
      </c>
      <c r="C760" s="1504" t="s">
        <v>1946</v>
      </c>
      <c r="D760" t="s">
        <v>3874</v>
      </c>
    </row>
    <row r="761" spans="1:4" ht="15">
      <c r="A761" s="1504" t="s">
        <v>3286</v>
      </c>
      <c r="B761" s="1505" t="s">
        <v>3287</v>
      </c>
      <c r="C761" s="1504" t="s">
        <v>3286</v>
      </c>
      <c r="D761" t="s">
        <v>4544</v>
      </c>
    </row>
    <row r="762" spans="1:4" ht="15">
      <c r="A762" s="1504" t="s">
        <v>2054</v>
      </c>
      <c r="B762" s="1505" t="s">
        <v>2055</v>
      </c>
      <c r="C762" s="1504" t="s">
        <v>2054</v>
      </c>
      <c r="D762" t="s">
        <v>3928</v>
      </c>
    </row>
    <row r="763" spans="1:4" ht="15">
      <c r="A763" s="1504" t="s">
        <v>2082</v>
      </c>
      <c r="B763" s="1505" t="s">
        <v>2083</v>
      </c>
      <c r="C763" s="1504" t="s">
        <v>2082</v>
      </c>
      <c r="D763" t="s">
        <v>3942</v>
      </c>
    </row>
    <row r="764" spans="1:4" ht="15">
      <c r="A764" s="1504" t="s">
        <v>3362</v>
      </c>
      <c r="B764" s="1505" t="s">
        <v>3363</v>
      </c>
      <c r="C764" s="1504" t="s">
        <v>3362</v>
      </c>
      <c r="D764" t="s">
        <v>4582</v>
      </c>
    </row>
    <row r="765" spans="1:4" ht="15">
      <c r="A765" s="1504" t="s">
        <v>3414</v>
      </c>
      <c r="B765" s="1505" t="s">
        <v>3415</v>
      </c>
      <c r="C765" s="1504" t="s">
        <v>3414</v>
      </c>
      <c r="D765" t="s">
        <v>4608</v>
      </c>
    </row>
    <row r="766" spans="1:4" ht="15">
      <c r="A766" s="1504" t="s">
        <v>3422</v>
      </c>
      <c r="B766" s="1505" t="s">
        <v>3423</v>
      </c>
      <c r="C766" s="1504" t="s">
        <v>3422</v>
      </c>
      <c r="D766" t="s">
        <v>4612</v>
      </c>
    </row>
    <row r="767" spans="1:4" ht="15">
      <c r="A767" s="1504" t="s">
        <v>3384</v>
      </c>
      <c r="B767" s="1505" t="s">
        <v>3385</v>
      </c>
      <c r="C767" s="1504" t="s">
        <v>3384</v>
      </c>
      <c r="D767" t="s">
        <v>4593</v>
      </c>
    </row>
    <row r="768" spans="1:4" ht="15">
      <c r="A768" s="1504" t="s">
        <v>2328</v>
      </c>
      <c r="B768" s="1505" t="s">
        <v>2329</v>
      </c>
      <c r="C768" s="1504" t="s">
        <v>2328</v>
      </c>
      <c r="D768" t="s">
        <v>4065</v>
      </c>
    </row>
    <row r="769" spans="1:4" ht="15">
      <c r="A769" s="1504" t="s">
        <v>3214</v>
      </c>
      <c r="B769" s="1505" t="s">
        <v>3215</v>
      </c>
      <c r="C769" s="1504" t="s">
        <v>3214</v>
      </c>
      <c r="D769" t="s">
        <v>4508</v>
      </c>
    </row>
    <row r="770" spans="1:4" ht="15">
      <c r="A770" s="1504" t="s">
        <v>3202</v>
      </c>
      <c r="B770" s="1505" t="s">
        <v>3203</v>
      </c>
      <c r="C770" s="1504" t="s">
        <v>3202</v>
      </c>
      <c r="D770" t="s">
        <v>4502</v>
      </c>
    </row>
    <row r="771" spans="1:4" ht="15">
      <c r="A771" s="1504" t="s">
        <v>3510</v>
      </c>
      <c r="B771" s="1505" t="s">
        <v>3511</v>
      </c>
      <c r="C771" s="1504" t="s">
        <v>3510</v>
      </c>
      <c r="D771" t="s">
        <v>4656</v>
      </c>
    </row>
    <row r="772" spans="1:4" ht="15">
      <c r="A772" s="1504" t="s">
        <v>3228</v>
      </c>
      <c r="B772" s="1505" t="s">
        <v>3229</v>
      </c>
      <c r="C772" s="1504" t="s">
        <v>3228</v>
      </c>
      <c r="D772" t="s">
        <v>4515</v>
      </c>
    </row>
    <row r="773" spans="1:4" ht="15">
      <c r="A773" s="1504" t="s">
        <v>3234</v>
      </c>
      <c r="B773" s="1505" t="s">
        <v>3235</v>
      </c>
      <c r="C773" s="1504" t="s">
        <v>3234</v>
      </c>
      <c r="D773" t="s">
        <v>4518</v>
      </c>
    </row>
    <row r="774" spans="1:4" ht="15">
      <c r="A774" s="1504" t="s">
        <v>3284</v>
      </c>
      <c r="B774" s="1505" t="s">
        <v>3285</v>
      </c>
      <c r="C774" s="1504" t="s">
        <v>3284</v>
      </c>
      <c r="D774" t="s">
        <v>4543</v>
      </c>
    </row>
    <row r="775" spans="1:4" ht="15">
      <c r="A775" s="1504" t="s">
        <v>3456</v>
      </c>
      <c r="B775" s="1505" t="s">
        <v>3457</v>
      </c>
      <c r="C775" s="1504" t="s">
        <v>3456</v>
      </c>
      <c r="D775" t="s">
        <v>4629</v>
      </c>
    </row>
    <row r="776" spans="1:4" ht="15">
      <c r="A776" s="1504" t="s">
        <v>1926</v>
      </c>
      <c r="B776" s="1505" t="s">
        <v>1927</v>
      </c>
      <c r="C776" s="1504" t="s">
        <v>1926</v>
      </c>
      <c r="D776" t="s">
        <v>3864</v>
      </c>
    </row>
    <row r="777" spans="1:4" ht="15">
      <c r="A777" s="1504" t="s">
        <v>3290</v>
      </c>
      <c r="B777" s="1505" t="s">
        <v>3291</v>
      </c>
      <c r="C777" s="1504" t="s">
        <v>3290</v>
      </c>
      <c r="D777" t="s">
        <v>4546</v>
      </c>
    </row>
    <row r="778" spans="1:4" ht="15">
      <c r="A778" s="1504" t="s">
        <v>1924</v>
      </c>
      <c r="B778" s="1505" t="s">
        <v>1925</v>
      </c>
      <c r="C778" s="1504" t="s">
        <v>1924</v>
      </c>
      <c r="D778" t="s">
        <v>3863</v>
      </c>
    </row>
    <row r="779" spans="1:4" ht="15">
      <c r="A779" s="1504" t="s">
        <v>2368</v>
      </c>
      <c r="B779" s="1505" t="s">
        <v>2369</v>
      </c>
      <c r="C779" s="1504" t="s">
        <v>2368</v>
      </c>
      <c r="D779" t="s">
        <v>4085</v>
      </c>
    </row>
    <row r="780" spans="1:4" ht="15">
      <c r="A780" s="1504" t="s">
        <v>2944</v>
      </c>
      <c r="B780" s="1505" t="s">
        <v>2945</v>
      </c>
      <c r="C780" s="1504" t="s">
        <v>2944</v>
      </c>
      <c r="D780" t="s">
        <v>4373</v>
      </c>
    </row>
    <row r="781" spans="1:4" ht="15">
      <c r="A781" s="1504" t="s">
        <v>2466</v>
      </c>
      <c r="B781" s="1505" t="s">
        <v>2467</v>
      </c>
      <c r="C781" s="1504" t="s">
        <v>2466</v>
      </c>
      <c r="D781" t="s">
        <v>4134</v>
      </c>
    </row>
    <row r="782" spans="1:4" ht="15">
      <c r="A782" s="1504" t="s">
        <v>2516</v>
      </c>
      <c r="B782" s="1505" t="s">
        <v>2517</v>
      </c>
      <c r="C782" s="1504" t="s">
        <v>2516</v>
      </c>
      <c r="D782" t="s">
        <v>4159</v>
      </c>
    </row>
    <row r="783" spans="1:4" ht="15">
      <c r="A783" s="1504" t="s">
        <v>2016</v>
      </c>
      <c r="B783" s="1505" t="s">
        <v>2017</v>
      </c>
      <c r="C783" s="1504" t="s">
        <v>2016</v>
      </c>
      <c r="D783" t="s">
        <v>3909</v>
      </c>
    </row>
    <row r="784" spans="1:4" ht="15">
      <c r="A784" s="1504" t="s">
        <v>3436</v>
      </c>
      <c r="B784" s="1505" t="s">
        <v>3437</v>
      </c>
      <c r="C784" s="1504" t="s">
        <v>3436</v>
      </c>
      <c r="D784" t="s">
        <v>4619</v>
      </c>
    </row>
    <row r="785" spans="1:4" ht="15">
      <c r="A785" s="1504" t="s">
        <v>2974</v>
      </c>
      <c r="B785" s="1505" t="s">
        <v>2975</v>
      </c>
      <c r="C785" s="1504" t="s">
        <v>2974</v>
      </c>
      <c r="D785" t="s">
        <v>4388</v>
      </c>
    </row>
    <row r="786" spans="1:4" ht="15">
      <c r="A786" s="1504" t="s">
        <v>3106</v>
      </c>
      <c r="B786" s="1505" t="s">
        <v>3107</v>
      </c>
      <c r="C786" s="1504" t="s">
        <v>3106</v>
      </c>
      <c r="D786" t="s">
        <v>4454</v>
      </c>
    </row>
    <row r="787" spans="1:4" ht="15">
      <c r="A787" s="1504" t="s">
        <v>3602</v>
      </c>
      <c r="B787" s="1505" t="s">
        <v>3603</v>
      </c>
      <c r="C787" s="1504" t="s">
        <v>3602</v>
      </c>
      <c r="D787" t="s">
        <v>4702</v>
      </c>
    </row>
    <row r="788" spans="1:4" ht="15">
      <c r="A788" s="1504" t="s">
        <v>3042</v>
      </c>
      <c r="B788" s="1505" t="s">
        <v>3043</v>
      </c>
      <c r="C788" s="1504" t="s">
        <v>3042</v>
      </c>
      <c r="D788" t="s">
        <v>4422</v>
      </c>
    </row>
    <row r="789" spans="1:4" ht="15">
      <c r="A789" s="1504" t="s">
        <v>3808</v>
      </c>
      <c r="B789" s="1505" t="s">
        <v>3809</v>
      </c>
      <c r="C789" s="1504" t="s">
        <v>3808</v>
      </c>
      <c r="D789" t="s">
        <v>4805</v>
      </c>
    </row>
    <row r="790" spans="1:4" ht="15">
      <c r="A790" s="1504" t="s">
        <v>2416</v>
      </c>
      <c r="B790" s="1505" t="s">
        <v>2417</v>
      </c>
      <c r="C790" s="1504" t="s">
        <v>2416</v>
      </c>
      <c r="D790" t="s">
        <v>4109</v>
      </c>
    </row>
    <row r="791" spans="1:4" ht="15">
      <c r="A791" s="1504" t="s">
        <v>2404</v>
      </c>
      <c r="B791" s="1505" t="s">
        <v>2405</v>
      </c>
      <c r="C791" s="1504" t="s">
        <v>2404</v>
      </c>
      <c r="D791" t="s">
        <v>4103</v>
      </c>
    </row>
    <row r="792" spans="1:4" ht="15">
      <c r="A792" s="1504" t="s">
        <v>2538</v>
      </c>
      <c r="B792" s="1505" t="s">
        <v>2539</v>
      </c>
      <c r="C792" s="1504" t="s">
        <v>2538</v>
      </c>
      <c r="D792" t="s">
        <v>4170</v>
      </c>
    </row>
    <row r="793" spans="1:4" ht="15">
      <c r="A793" s="1504" t="s">
        <v>3450</v>
      </c>
      <c r="B793" s="1505" t="s">
        <v>3451</v>
      </c>
      <c r="C793" s="1504" t="s">
        <v>3450</v>
      </c>
      <c r="D793" t="s">
        <v>4626</v>
      </c>
    </row>
    <row r="794" spans="1:4" ht="15">
      <c r="A794" s="1504" t="s">
        <v>2414</v>
      </c>
      <c r="B794" s="1505" t="s">
        <v>2415</v>
      </c>
      <c r="C794" s="1504" t="s">
        <v>2414</v>
      </c>
      <c r="D794" t="s">
        <v>4108</v>
      </c>
    </row>
    <row r="795" spans="1:4" ht="15">
      <c r="A795" s="1504" t="s">
        <v>2192</v>
      </c>
      <c r="B795" s="1505" t="s">
        <v>2193</v>
      </c>
      <c r="C795" s="1504" t="s">
        <v>2192</v>
      </c>
      <c r="D795" t="s">
        <v>3997</v>
      </c>
    </row>
    <row r="796" spans="1:4" ht="15">
      <c r="A796" s="1504" t="s">
        <v>2446</v>
      </c>
      <c r="B796" s="1505" t="s">
        <v>2447</v>
      </c>
      <c r="C796" s="1504" t="s">
        <v>2446</v>
      </c>
      <c r="D796" t="s">
        <v>4124</v>
      </c>
    </row>
    <row r="797" spans="1:4" ht="15">
      <c r="A797" s="1504" t="s">
        <v>3780</v>
      </c>
      <c r="B797" s="1505" t="s">
        <v>3781</v>
      </c>
      <c r="C797" s="1504" t="s">
        <v>3780</v>
      </c>
      <c r="D797" t="s">
        <v>4791</v>
      </c>
    </row>
    <row r="798" spans="1:4" ht="15">
      <c r="A798" s="1504" t="s">
        <v>3062</v>
      </c>
      <c r="B798" s="1505" t="s">
        <v>3063</v>
      </c>
      <c r="C798" s="1504" t="s">
        <v>3062</v>
      </c>
      <c r="D798" t="s">
        <v>4432</v>
      </c>
    </row>
    <row r="799" spans="1:4" ht="15">
      <c r="A799" s="1504" t="s">
        <v>3506</v>
      </c>
      <c r="B799" s="1505" t="s">
        <v>3507</v>
      </c>
      <c r="C799" s="1504" t="s">
        <v>3506</v>
      </c>
      <c r="D799" t="s">
        <v>4654</v>
      </c>
    </row>
    <row r="800" spans="1:4" ht="15">
      <c r="A800" s="1504" t="s">
        <v>2474</v>
      </c>
      <c r="B800" s="1505" t="s">
        <v>2475</v>
      </c>
      <c r="C800" s="1504" t="s">
        <v>2474</v>
      </c>
      <c r="D800" t="s">
        <v>4138</v>
      </c>
    </row>
    <row r="801" spans="1:4" ht="15">
      <c r="A801" s="1504" t="s">
        <v>2238</v>
      </c>
      <c r="B801" s="1505" t="s">
        <v>2239</v>
      </c>
      <c r="C801" s="1504" t="s">
        <v>2238</v>
      </c>
      <c r="D801" t="s">
        <v>4020</v>
      </c>
    </row>
    <row r="802" spans="1:4" ht="15">
      <c r="A802" s="1504" t="s">
        <v>1970</v>
      </c>
      <c r="B802" s="1505" t="s">
        <v>1971</v>
      </c>
      <c r="C802" s="1504" t="s">
        <v>1970</v>
      </c>
      <c r="D802" t="s">
        <v>3886</v>
      </c>
    </row>
    <row r="803" spans="1:4" ht="15">
      <c r="A803" s="1504" t="s">
        <v>2022</v>
      </c>
      <c r="B803" s="1505" t="s">
        <v>2023</v>
      </c>
      <c r="C803" s="1504" t="s">
        <v>2022</v>
      </c>
      <c r="D803" t="s">
        <v>3912</v>
      </c>
    </row>
    <row r="804" spans="1:4" ht="15">
      <c r="A804" s="1504" t="s">
        <v>3658</v>
      </c>
      <c r="B804" s="1505" t="s">
        <v>3659</v>
      </c>
      <c r="C804" s="1504" t="s">
        <v>3658</v>
      </c>
      <c r="D804" t="s">
        <v>4730</v>
      </c>
    </row>
    <row r="805" spans="1:4" ht="15">
      <c r="A805" s="1504" t="s">
        <v>2738</v>
      </c>
      <c r="B805" s="1505" t="s">
        <v>2739</v>
      </c>
      <c r="C805" s="1504" t="s">
        <v>2738</v>
      </c>
      <c r="D805" t="s">
        <v>4270</v>
      </c>
    </row>
    <row r="806" spans="1:4" ht="15">
      <c r="A806" s="1504" t="s">
        <v>1870</v>
      </c>
      <c r="B806" s="1505" t="s">
        <v>1871</v>
      </c>
      <c r="C806" s="1504" t="s">
        <v>1870</v>
      </c>
      <c r="D806" t="s">
        <v>3836</v>
      </c>
    </row>
    <row r="807" spans="1:4" ht="15">
      <c r="A807" s="1504" t="s">
        <v>2536</v>
      </c>
      <c r="B807" s="1505" t="s">
        <v>2537</v>
      </c>
      <c r="C807" s="1504" t="s">
        <v>2536</v>
      </c>
      <c r="D807" t="s">
        <v>4169</v>
      </c>
    </row>
    <row r="808" spans="1:4" ht="15">
      <c r="A808" s="1504" t="s">
        <v>2834</v>
      </c>
      <c r="B808" s="1505" t="s">
        <v>2835</v>
      </c>
      <c r="C808" s="1504" t="s">
        <v>2834</v>
      </c>
      <c r="D808" t="s">
        <v>4318</v>
      </c>
    </row>
    <row r="809" spans="1:4" ht="15">
      <c r="A809" s="1504" t="s">
        <v>2400</v>
      </c>
      <c r="B809" s="1505" t="s">
        <v>2401</v>
      </c>
      <c r="C809" s="1504" t="s">
        <v>2400</v>
      </c>
      <c r="D809" t="s">
        <v>4101</v>
      </c>
    </row>
    <row r="810" spans="1:4" ht="15">
      <c r="A810" s="1504" t="s">
        <v>3032</v>
      </c>
      <c r="B810" s="1505" t="s">
        <v>3033</v>
      </c>
      <c r="C810" s="1504" t="s">
        <v>3032</v>
      </c>
      <c r="D810" t="s">
        <v>4417</v>
      </c>
    </row>
    <row r="811" spans="1:4" ht="15">
      <c r="A811" s="1504" t="s">
        <v>3030</v>
      </c>
      <c r="B811" s="1505" t="s">
        <v>3031</v>
      </c>
      <c r="C811" s="1504" t="s">
        <v>3030</v>
      </c>
      <c r="D811" t="s">
        <v>4416</v>
      </c>
    </row>
    <row r="812" spans="1:4" ht="15">
      <c r="A812" s="1504" t="s">
        <v>3000</v>
      </c>
      <c r="B812" s="1505" t="s">
        <v>3001</v>
      </c>
      <c r="C812" s="1504" t="s">
        <v>3000</v>
      </c>
      <c r="D812" t="s">
        <v>4401</v>
      </c>
    </row>
    <row r="813" spans="1:4" ht="15">
      <c r="A813" s="1504" t="s">
        <v>2648</v>
      </c>
      <c r="B813" s="1505" t="s">
        <v>2649</v>
      </c>
      <c r="C813" s="1504" t="s">
        <v>2648</v>
      </c>
      <c r="D813" t="s">
        <v>4225</v>
      </c>
    </row>
    <row r="814" spans="1:4" ht="15">
      <c r="A814" s="1504" t="s">
        <v>2832</v>
      </c>
      <c r="B814" s="1505" t="s">
        <v>2833</v>
      </c>
      <c r="C814" s="1504" t="s">
        <v>2832</v>
      </c>
      <c r="D814" t="s">
        <v>4317</v>
      </c>
    </row>
    <row r="815" spans="1:4" ht="15">
      <c r="A815" s="1504" t="s">
        <v>2316</v>
      </c>
      <c r="B815" s="1505" t="s">
        <v>2317</v>
      </c>
      <c r="C815" s="1504" t="s">
        <v>2316</v>
      </c>
      <c r="D815" t="s">
        <v>4059</v>
      </c>
    </row>
    <row r="816" spans="1:4" ht="15">
      <c r="A816" s="1504" t="s">
        <v>3288</v>
      </c>
      <c r="B816" s="1505" t="s">
        <v>3289</v>
      </c>
      <c r="C816" s="1504" t="s">
        <v>3288</v>
      </c>
      <c r="D816" t="s">
        <v>4545</v>
      </c>
    </row>
    <row r="817" spans="1:4" ht="15">
      <c r="A817" s="1504" t="s">
        <v>2300</v>
      </c>
      <c r="B817" s="1505" t="s">
        <v>2301</v>
      </c>
      <c r="C817" s="1504" t="s">
        <v>2300</v>
      </c>
      <c r="D817" t="s">
        <v>4051</v>
      </c>
    </row>
    <row r="818" spans="1:4" ht="15">
      <c r="A818" s="1504" t="s">
        <v>3306</v>
      </c>
      <c r="B818" s="1505" t="s">
        <v>3307</v>
      </c>
      <c r="C818" s="1504" t="s">
        <v>3306</v>
      </c>
      <c r="D818" t="s">
        <v>4554</v>
      </c>
    </row>
    <row r="819" spans="1:4" ht="15">
      <c r="A819" s="1504" t="s">
        <v>1922</v>
      </c>
      <c r="B819" s="1505" t="s">
        <v>1923</v>
      </c>
      <c r="C819" s="1504" t="s">
        <v>1922</v>
      </c>
      <c r="D819" t="s">
        <v>3862</v>
      </c>
    </row>
    <row r="820" spans="1:4" ht="15">
      <c r="A820" s="1504" t="s">
        <v>3332</v>
      </c>
      <c r="B820" s="1505" t="s">
        <v>3333</v>
      </c>
      <c r="C820" s="1504" t="s">
        <v>3332</v>
      </c>
      <c r="D820" t="s">
        <v>4567</v>
      </c>
    </row>
    <row r="821" spans="1:4" ht="15">
      <c r="A821" s="1504" t="s">
        <v>3276</v>
      </c>
      <c r="B821" s="1505" t="s">
        <v>3277</v>
      </c>
      <c r="C821" s="1504" t="s">
        <v>3276</v>
      </c>
      <c r="D821" t="s">
        <v>4539</v>
      </c>
    </row>
    <row r="822" spans="1:4" ht="15">
      <c r="A822" s="1504" t="s">
        <v>1986</v>
      </c>
      <c r="B822" s="1505" t="s">
        <v>1987</v>
      </c>
      <c r="C822" s="1504" t="s">
        <v>1986</v>
      </c>
      <c r="D822" t="s">
        <v>3894</v>
      </c>
    </row>
    <row r="823" spans="1:4" ht="15">
      <c r="A823" s="1504" t="s">
        <v>1988</v>
      </c>
      <c r="B823" s="1505" t="s">
        <v>1989</v>
      </c>
      <c r="C823" s="1504" t="s">
        <v>1988</v>
      </c>
      <c r="D823" t="s">
        <v>3895</v>
      </c>
    </row>
    <row r="824" spans="1:4" ht="15">
      <c r="A824" s="1504" t="s">
        <v>1998</v>
      </c>
      <c r="B824" s="1505" t="s">
        <v>1999</v>
      </c>
      <c r="C824" s="1504" t="s">
        <v>1998</v>
      </c>
      <c r="D824" t="s">
        <v>3900</v>
      </c>
    </row>
    <row r="825" spans="1:4" ht="15">
      <c r="A825" s="1504" t="s">
        <v>3326</v>
      </c>
      <c r="B825" s="1505" t="s">
        <v>3327</v>
      </c>
      <c r="C825" s="1504" t="s">
        <v>3326</v>
      </c>
      <c r="D825" t="s">
        <v>4564</v>
      </c>
    </row>
    <row r="826" spans="1:4" ht="15">
      <c r="A826" s="1504" t="s">
        <v>2448</v>
      </c>
      <c r="B826" s="1505" t="s">
        <v>2449</v>
      </c>
      <c r="C826" s="1504" t="s">
        <v>2448</v>
      </c>
      <c r="D826" t="s">
        <v>4125</v>
      </c>
    </row>
    <row r="827" spans="1:4" ht="15">
      <c r="A827" s="1504" t="s">
        <v>2412</v>
      </c>
      <c r="B827" s="1505" t="s">
        <v>2413</v>
      </c>
      <c r="C827" s="1504" t="s">
        <v>2412</v>
      </c>
      <c r="D827" t="s">
        <v>4107</v>
      </c>
    </row>
    <row r="828" spans="1:4" ht="15">
      <c r="A828" s="1504" t="s">
        <v>3616</v>
      </c>
      <c r="B828" s="1505" t="s">
        <v>3617</v>
      </c>
      <c r="C828" s="1504" t="s">
        <v>3616</v>
      </c>
      <c r="D828" t="s">
        <v>4709</v>
      </c>
    </row>
    <row r="829" spans="1:4" ht="15">
      <c r="A829" s="1504" t="s">
        <v>1884</v>
      </c>
      <c r="B829" s="1505" t="s">
        <v>1885</v>
      </c>
      <c r="C829" s="1504" t="s">
        <v>1884</v>
      </c>
      <c r="D829" t="s">
        <v>3843</v>
      </c>
    </row>
    <row r="830" spans="1:4" ht="15">
      <c r="A830" s="1504" t="s">
        <v>2150</v>
      </c>
      <c r="B830" s="1505" t="s">
        <v>2151</v>
      </c>
      <c r="C830" s="1504" t="s">
        <v>2150</v>
      </c>
      <c r="D830" t="s">
        <v>3976</v>
      </c>
    </row>
    <row r="831" spans="1:4" ht="15">
      <c r="A831" s="1504" t="s">
        <v>2152</v>
      </c>
      <c r="B831" s="1505" t="s">
        <v>2153</v>
      </c>
      <c r="C831" s="1504" t="s">
        <v>2152</v>
      </c>
      <c r="D831" t="s">
        <v>3977</v>
      </c>
    </row>
    <row r="832" spans="1:4" ht="15">
      <c r="A832" s="1504" t="s">
        <v>3734</v>
      </c>
      <c r="B832" s="1505" t="s">
        <v>3735</v>
      </c>
      <c r="C832" s="1504" t="s">
        <v>3734</v>
      </c>
      <c r="D832" t="s">
        <v>4768</v>
      </c>
    </row>
    <row r="833" spans="1:4" ht="15">
      <c r="A833" s="1504" t="s">
        <v>3394</v>
      </c>
      <c r="B833" s="1505" t="s">
        <v>3395</v>
      </c>
      <c r="C833" s="1504" t="s">
        <v>3394</v>
      </c>
      <c r="D833" t="s">
        <v>4598</v>
      </c>
    </row>
    <row r="834" spans="1:4" ht="15">
      <c r="A834" s="1504" t="s">
        <v>2682</v>
      </c>
      <c r="B834" s="1505" t="s">
        <v>2683</v>
      </c>
      <c r="C834" s="1504" t="s">
        <v>2682</v>
      </c>
      <c r="D834" t="s">
        <v>4242</v>
      </c>
    </row>
    <row r="835" spans="1:4" ht="15">
      <c r="A835" s="1504" t="s">
        <v>2728</v>
      </c>
      <c r="B835" s="1505" t="s">
        <v>2729</v>
      </c>
      <c r="C835" s="1504" t="s">
        <v>2728</v>
      </c>
      <c r="D835" t="s">
        <v>4265</v>
      </c>
    </row>
    <row r="836" spans="1:4" ht="15">
      <c r="A836" s="1504" t="s">
        <v>3578</v>
      </c>
      <c r="B836" s="1505" t="s">
        <v>3579</v>
      </c>
      <c r="C836" s="1504" t="s">
        <v>3578</v>
      </c>
      <c r="D836" t="s">
        <v>4690</v>
      </c>
    </row>
    <row r="837" spans="1:4" ht="15">
      <c r="A837" s="1504" t="s">
        <v>3102</v>
      </c>
      <c r="B837" s="1505" t="s">
        <v>3103</v>
      </c>
      <c r="C837" s="1504" t="s">
        <v>3102</v>
      </c>
      <c r="D837" t="s">
        <v>4452</v>
      </c>
    </row>
    <row r="838" spans="1:4" ht="15">
      <c r="A838" s="1504" t="s">
        <v>3774</v>
      </c>
      <c r="B838" s="1505" t="s">
        <v>3775</v>
      </c>
      <c r="C838" s="1504" t="s">
        <v>3774</v>
      </c>
      <c r="D838" t="s">
        <v>4788</v>
      </c>
    </row>
    <row r="839" spans="1:4" ht="15">
      <c r="A839" s="1504" t="s">
        <v>3186</v>
      </c>
      <c r="B839" s="1505" t="s">
        <v>3187</v>
      </c>
      <c r="C839" s="1504" t="s">
        <v>3186</v>
      </c>
      <c r="D839" t="s">
        <v>4494</v>
      </c>
    </row>
    <row r="840" spans="1:4" ht="15">
      <c r="A840" s="1504" t="s">
        <v>3746</v>
      </c>
      <c r="B840" s="1505" t="s">
        <v>3747</v>
      </c>
      <c r="C840" s="1504" t="s">
        <v>3746</v>
      </c>
      <c r="D840" t="s">
        <v>4774</v>
      </c>
    </row>
    <row r="841" spans="1:4" ht="15">
      <c r="A841" s="1504" t="s">
        <v>3538</v>
      </c>
      <c r="B841" s="1505" t="s">
        <v>3539</v>
      </c>
      <c r="C841" s="1504" t="s">
        <v>3538</v>
      </c>
      <c r="D841" t="s">
        <v>4670</v>
      </c>
    </row>
    <row r="842" spans="1:4" ht="15">
      <c r="A842" s="1504" t="s">
        <v>3764</v>
      </c>
      <c r="B842" s="1505" t="s">
        <v>3765</v>
      </c>
      <c r="C842" s="1504" t="s">
        <v>3764</v>
      </c>
      <c r="D842" t="s">
        <v>4783</v>
      </c>
    </row>
    <row r="843" spans="1:4" ht="15">
      <c r="A843" s="1504" t="s">
        <v>3718</v>
      </c>
      <c r="B843" s="1505" t="s">
        <v>3719</v>
      </c>
      <c r="C843" s="1504" t="s">
        <v>3718</v>
      </c>
      <c r="D843" t="s">
        <v>4760</v>
      </c>
    </row>
    <row r="844" spans="1:4" ht="15">
      <c r="A844" s="1504" t="s">
        <v>3588</v>
      </c>
      <c r="B844" s="1505" t="s">
        <v>3589</v>
      </c>
      <c r="C844" s="1504" t="s">
        <v>3588</v>
      </c>
      <c r="D844" t="s">
        <v>4695</v>
      </c>
    </row>
    <row r="845" spans="1:4" ht="15">
      <c r="A845" s="1504" t="s">
        <v>2710</v>
      </c>
      <c r="B845" s="1505" t="s">
        <v>2711</v>
      </c>
      <c r="C845" s="1504" t="s">
        <v>2710</v>
      </c>
      <c r="D845" t="s">
        <v>4256</v>
      </c>
    </row>
    <row r="846" spans="1:4" ht="15">
      <c r="A846" s="1504" t="s">
        <v>2386</v>
      </c>
      <c r="B846" s="1505" t="s">
        <v>2387</v>
      </c>
      <c r="C846" s="1504" t="s">
        <v>2386</v>
      </c>
      <c r="D846" t="s">
        <v>4094</v>
      </c>
    </row>
    <row r="847" spans="1:4" ht="15">
      <c r="A847" s="1504" t="s">
        <v>3402</v>
      </c>
      <c r="B847" s="1505" t="s">
        <v>3403</v>
      </c>
      <c r="C847" s="1504" t="s">
        <v>3402</v>
      </c>
      <c r="D847" t="s">
        <v>4602</v>
      </c>
    </row>
    <row r="848" spans="1:4" ht="15">
      <c r="A848" s="1504" t="s">
        <v>2748</v>
      </c>
      <c r="B848" s="1505" t="s">
        <v>2749</v>
      </c>
      <c r="C848" s="1504" t="s">
        <v>2748</v>
      </c>
      <c r="D848" t="s">
        <v>4275</v>
      </c>
    </row>
    <row r="849" spans="1:4" ht="15">
      <c r="A849" s="1504" t="s">
        <v>3368</v>
      </c>
      <c r="B849" s="1505" t="s">
        <v>3369</v>
      </c>
      <c r="C849" s="1504" t="s">
        <v>3368</v>
      </c>
      <c r="D849" t="s">
        <v>4585</v>
      </c>
    </row>
    <row r="850" spans="1:4" ht="15">
      <c r="A850" s="1504" t="s">
        <v>2880</v>
      </c>
      <c r="B850" s="1505" t="s">
        <v>2881</v>
      </c>
      <c r="C850" s="1504" t="s">
        <v>2880</v>
      </c>
      <c r="D850" t="s">
        <v>4341</v>
      </c>
    </row>
    <row r="851" spans="1:4" ht="15">
      <c r="A851" s="1504" t="s">
        <v>2886</v>
      </c>
      <c r="B851" s="1505" t="s">
        <v>2887</v>
      </c>
      <c r="C851" s="1504" t="s">
        <v>2886</v>
      </c>
      <c r="D851" t="s">
        <v>4344</v>
      </c>
    </row>
    <row r="852" spans="1:4" ht="15">
      <c r="A852" s="1504" t="s">
        <v>2848</v>
      </c>
      <c r="B852" s="1505" t="s">
        <v>2849</v>
      </c>
      <c r="C852" s="1504" t="s">
        <v>2848</v>
      </c>
      <c r="D852" t="s">
        <v>4325</v>
      </c>
    </row>
    <row r="853" spans="1:4" ht="15">
      <c r="A853" s="1504" t="s">
        <v>1898</v>
      </c>
      <c r="B853" s="1505" t="s">
        <v>1899</v>
      </c>
      <c r="C853" s="1504" t="s">
        <v>1898</v>
      </c>
      <c r="D853" t="s">
        <v>3850</v>
      </c>
    </row>
    <row r="854" spans="1:4" ht="15">
      <c r="A854" s="1504" t="s">
        <v>2882</v>
      </c>
      <c r="B854" s="1505" t="s">
        <v>2883</v>
      </c>
      <c r="C854" s="1504" t="s">
        <v>2882</v>
      </c>
      <c r="D854" t="s">
        <v>4342</v>
      </c>
    </row>
    <row r="855" spans="1:4" ht="15">
      <c r="A855" s="1504" t="s">
        <v>2268</v>
      </c>
      <c r="B855" s="1505" t="s">
        <v>2269</v>
      </c>
      <c r="C855" s="1504" t="s">
        <v>2268</v>
      </c>
      <c r="D855" t="s">
        <v>4035</v>
      </c>
    </row>
    <row r="856" spans="1:4" ht="15">
      <c r="A856" s="1504" t="s">
        <v>2276</v>
      </c>
      <c r="B856" s="1505" t="s">
        <v>2277</v>
      </c>
      <c r="C856" s="1504" t="s">
        <v>2276</v>
      </c>
      <c r="D856" t="s">
        <v>4039</v>
      </c>
    </row>
    <row r="857" spans="1:4" ht="15">
      <c r="A857" s="1504" t="s">
        <v>3296</v>
      </c>
      <c r="B857" s="1505" t="s">
        <v>3297</v>
      </c>
      <c r="C857" s="1504" t="s">
        <v>3296</v>
      </c>
      <c r="D857" t="s">
        <v>4549</v>
      </c>
    </row>
    <row r="858" spans="1:4" ht="15">
      <c r="A858" s="1504" t="s">
        <v>2362</v>
      </c>
      <c r="B858" s="1505" t="s">
        <v>2363</v>
      </c>
      <c r="C858" s="1504" t="s">
        <v>2362</v>
      </c>
      <c r="D858" t="s">
        <v>4082</v>
      </c>
    </row>
    <row r="859" spans="1:4" ht="15">
      <c r="A859" s="1504" t="s">
        <v>2784</v>
      </c>
      <c r="B859" s="1505" t="s">
        <v>2785</v>
      </c>
      <c r="C859" s="1504" t="s">
        <v>2784</v>
      </c>
      <c r="D859" t="s">
        <v>4293</v>
      </c>
    </row>
    <row r="860" spans="1:4" ht="15">
      <c r="A860" s="1504" t="s">
        <v>3724</v>
      </c>
      <c r="B860" s="1505" t="s">
        <v>3725</v>
      </c>
      <c r="C860" s="1504" t="s">
        <v>3724</v>
      </c>
      <c r="D860" t="s">
        <v>4763</v>
      </c>
    </row>
    <row r="861" spans="1:4" ht="15">
      <c r="A861" s="1504" t="s">
        <v>3096</v>
      </c>
      <c r="B861" s="1505" t="s">
        <v>3097</v>
      </c>
      <c r="C861" s="1504" t="s">
        <v>3096</v>
      </c>
      <c r="D861" t="s">
        <v>4449</v>
      </c>
    </row>
    <row r="862" spans="1:4" ht="15">
      <c r="A862" s="1504" t="s">
        <v>3182</v>
      </c>
      <c r="B862" s="1505" t="s">
        <v>3183</v>
      </c>
      <c r="C862" s="1504" t="s">
        <v>3182</v>
      </c>
      <c r="D862" t="s">
        <v>4492</v>
      </c>
    </row>
    <row r="863" spans="1:4" ht="15">
      <c r="A863" s="1504" t="s">
        <v>2194</v>
      </c>
      <c r="B863" s="1505" t="s">
        <v>2195</v>
      </c>
      <c r="C863" s="1504" t="s">
        <v>2194</v>
      </c>
      <c r="D863" t="s">
        <v>3998</v>
      </c>
    </row>
    <row r="864" spans="1:4" ht="15">
      <c r="A864" s="1504" t="s">
        <v>3224</v>
      </c>
      <c r="B864" s="1505" t="s">
        <v>3225</v>
      </c>
      <c r="C864" s="1504" t="s">
        <v>3224</v>
      </c>
      <c r="D864" t="s">
        <v>4513</v>
      </c>
    </row>
    <row r="865" spans="1:4" ht="15">
      <c r="A865" s="1504" t="s">
        <v>3190</v>
      </c>
      <c r="B865" s="1505" t="s">
        <v>3191</v>
      </c>
      <c r="C865" s="1504" t="s">
        <v>3190</v>
      </c>
      <c r="D865" t="s">
        <v>4496</v>
      </c>
    </row>
    <row r="866" spans="1:4" ht="15">
      <c r="A866" s="1504" t="s">
        <v>3498</v>
      </c>
      <c r="B866" s="1505" t="s">
        <v>3499</v>
      </c>
      <c r="C866" s="1504" t="s">
        <v>3498</v>
      </c>
      <c r="D866" t="s">
        <v>4650</v>
      </c>
    </row>
    <row r="867" spans="1:4" ht="15">
      <c r="A867" s="1504" t="s">
        <v>2234</v>
      </c>
      <c r="B867" s="1505" t="s">
        <v>2235</v>
      </c>
      <c r="C867" s="1504" t="s">
        <v>2234</v>
      </c>
      <c r="D867" t="s">
        <v>4018</v>
      </c>
    </row>
    <row r="868" spans="1:4" ht="15">
      <c r="A868" s="1504" t="s">
        <v>3006</v>
      </c>
      <c r="B868" s="1505" t="s">
        <v>3007</v>
      </c>
      <c r="C868" s="1504" t="s">
        <v>3006</v>
      </c>
      <c r="D868" t="s">
        <v>4404</v>
      </c>
    </row>
    <row r="869" spans="1:4" ht="15">
      <c r="A869" s="1504" t="s">
        <v>3004</v>
      </c>
      <c r="B869" s="1505" t="s">
        <v>3005</v>
      </c>
      <c r="C869" s="1504" t="s">
        <v>3004</v>
      </c>
      <c r="D869" t="s">
        <v>4403</v>
      </c>
    </row>
    <row r="870" spans="1:4" ht="15">
      <c r="A870" s="1504" t="s">
        <v>2310</v>
      </c>
      <c r="B870" s="1505" t="s">
        <v>2311</v>
      </c>
      <c r="C870" s="1504" t="s">
        <v>2310</v>
      </c>
      <c r="D870" t="s">
        <v>4056</v>
      </c>
    </row>
    <row r="871" spans="1:4" ht="15">
      <c r="A871" s="1504" t="s">
        <v>2378</v>
      </c>
      <c r="B871" s="1505" t="s">
        <v>2379</v>
      </c>
      <c r="C871" s="1504" t="s">
        <v>2378</v>
      </c>
      <c r="D871" t="s">
        <v>4090</v>
      </c>
    </row>
    <row r="872" spans="1:4" ht="15">
      <c r="A872" s="1504" t="s">
        <v>3476</v>
      </c>
      <c r="B872" s="1505" t="s">
        <v>3477</v>
      </c>
      <c r="C872" s="1504" t="s">
        <v>3476</v>
      </c>
      <c r="D872" t="s">
        <v>4639</v>
      </c>
    </row>
    <row r="873" spans="1:4" ht="15">
      <c r="A873" s="1504" t="s">
        <v>2092</v>
      </c>
      <c r="B873" s="1505" t="s">
        <v>2093</v>
      </c>
      <c r="C873" s="1504" t="s">
        <v>2092</v>
      </c>
      <c r="D873" t="s">
        <v>3947</v>
      </c>
    </row>
    <row r="874" spans="1:4" ht="15">
      <c r="A874" s="1504" t="s">
        <v>2190</v>
      </c>
      <c r="B874" s="1505" t="s">
        <v>2191</v>
      </c>
      <c r="C874" s="1504" t="s">
        <v>2190</v>
      </c>
      <c r="D874" t="s">
        <v>3996</v>
      </c>
    </row>
    <row r="875" spans="1:4" ht="15">
      <c r="A875" s="1504" t="s">
        <v>1952</v>
      </c>
      <c r="B875" s="1505" t="s">
        <v>1953</v>
      </c>
      <c r="C875" s="1504" t="s">
        <v>1952</v>
      </c>
      <c r="D875" t="s">
        <v>3877</v>
      </c>
    </row>
    <row r="876" spans="1:4" ht="15">
      <c r="A876" s="1504" t="s">
        <v>2440</v>
      </c>
      <c r="B876" s="1505" t="s">
        <v>2441</v>
      </c>
      <c r="C876" s="1504" t="s">
        <v>2440</v>
      </c>
      <c r="D876" t="s">
        <v>4121</v>
      </c>
    </row>
    <row r="877" spans="1:4" ht="15">
      <c r="A877" s="1504" t="s">
        <v>3464</v>
      </c>
      <c r="B877" s="1505" t="s">
        <v>3465</v>
      </c>
      <c r="C877" s="1504" t="s">
        <v>3464</v>
      </c>
      <c r="D877" t="s">
        <v>4633</v>
      </c>
    </row>
    <row r="878" spans="1:4" ht="15">
      <c r="A878" s="1504" t="s">
        <v>2806</v>
      </c>
      <c r="B878" s="1505" t="s">
        <v>2807</v>
      </c>
      <c r="C878" s="1504" t="s">
        <v>2806</v>
      </c>
      <c r="D878" t="s">
        <v>4304</v>
      </c>
    </row>
    <row r="879" spans="1:4" ht="15">
      <c r="A879" s="1504" t="s">
        <v>1878</v>
      </c>
      <c r="B879" s="1505" t="s">
        <v>1879</v>
      </c>
      <c r="C879" s="1504" t="s">
        <v>1878</v>
      </c>
      <c r="D879" t="s">
        <v>3840</v>
      </c>
    </row>
    <row r="880" spans="1:4" ht="15">
      <c r="A880" s="1504" t="s">
        <v>3786</v>
      </c>
      <c r="B880" s="1505" t="s">
        <v>3787</v>
      </c>
      <c r="C880" s="1504" t="s">
        <v>3786</v>
      </c>
      <c r="D880" t="s">
        <v>4794</v>
      </c>
    </row>
    <row r="881" spans="1:4" ht="15">
      <c r="A881" s="1504" t="s">
        <v>3788</v>
      </c>
      <c r="B881" s="1505" t="s">
        <v>3789</v>
      </c>
      <c r="C881" s="1504" t="s">
        <v>3788</v>
      </c>
      <c r="D881" t="s">
        <v>4795</v>
      </c>
    </row>
    <row r="882" spans="1:4" ht="15">
      <c r="A882" s="1504" t="s">
        <v>1894</v>
      </c>
      <c r="B882" s="1505" t="s">
        <v>1895</v>
      </c>
      <c r="C882" s="1504" t="s">
        <v>1894</v>
      </c>
      <c r="D882" t="s">
        <v>3848</v>
      </c>
    </row>
    <row r="883" spans="1:4" ht="15">
      <c r="A883" s="1504" t="s">
        <v>2262</v>
      </c>
      <c r="B883" s="1505" t="s">
        <v>2263</v>
      </c>
      <c r="C883" s="1504" t="s">
        <v>2262</v>
      </c>
      <c r="D883" t="s">
        <v>4032</v>
      </c>
    </row>
    <row r="884" spans="1:4" ht="15">
      <c r="A884" s="1504" t="s">
        <v>2644</v>
      </c>
      <c r="B884" s="1505" t="s">
        <v>2645</v>
      </c>
      <c r="C884" s="1504" t="s">
        <v>2644</v>
      </c>
      <c r="D884" t="s">
        <v>4223</v>
      </c>
    </row>
    <row r="885" spans="1:4" ht="15">
      <c r="A885" s="1504" t="s">
        <v>2202</v>
      </c>
      <c r="B885" s="1505" t="s">
        <v>2203</v>
      </c>
      <c r="C885" s="1504" t="s">
        <v>2202</v>
      </c>
      <c r="D885" t="s">
        <v>4002</v>
      </c>
    </row>
    <row r="886" spans="1:4" ht="15">
      <c r="A886" s="1504" t="s">
        <v>2160</v>
      </c>
      <c r="B886" s="1505" t="s">
        <v>2161</v>
      </c>
      <c r="C886" s="1504" t="s">
        <v>2160</v>
      </c>
      <c r="D886" t="s">
        <v>3981</v>
      </c>
    </row>
    <row r="887" spans="1:4" ht="15">
      <c r="A887" s="1504" t="s">
        <v>2196</v>
      </c>
      <c r="B887" s="1505" t="s">
        <v>2197</v>
      </c>
      <c r="C887" s="1504" t="s">
        <v>2196</v>
      </c>
      <c r="D887" t="s">
        <v>3999</v>
      </c>
    </row>
    <row r="888" spans="1:4" ht="15">
      <c r="A888" s="1504" t="s">
        <v>3804</v>
      </c>
      <c r="B888" s="1505" t="s">
        <v>3805</v>
      </c>
      <c r="C888" s="1504" t="s">
        <v>3804</v>
      </c>
      <c r="D888" t="s">
        <v>4803</v>
      </c>
    </row>
    <row r="889" spans="1:4" ht="15">
      <c r="A889" s="1504" t="s">
        <v>2256</v>
      </c>
      <c r="B889" s="1505" t="s">
        <v>2257</v>
      </c>
      <c r="C889" s="1504" t="s">
        <v>2256</v>
      </c>
      <c r="D889" t="s">
        <v>4029</v>
      </c>
    </row>
    <row r="890" spans="1:4" ht="15">
      <c r="A890" s="1504" t="s">
        <v>3010</v>
      </c>
      <c r="B890" s="1505" t="s">
        <v>3011</v>
      </c>
      <c r="C890" s="1504" t="s">
        <v>3010</v>
      </c>
      <c r="D890" t="s">
        <v>4406</v>
      </c>
    </row>
    <row r="891" spans="1:4" ht="15">
      <c r="A891" s="1504" t="s">
        <v>2008</v>
      </c>
      <c r="B891" s="1505" t="s">
        <v>2009</v>
      </c>
      <c r="C891" s="1504" t="s">
        <v>2008</v>
      </c>
      <c r="D891" t="s">
        <v>3905</v>
      </c>
    </row>
    <row r="892" spans="1:4" ht="15">
      <c r="A892" s="1504" t="s">
        <v>2010</v>
      </c>
      <c r="B892" s="1505" t="s">
        <v>2011</v>
      </c>
      <c r="C892" s="1504" t="s">
        <v>2010</v>
      </c>
      <c r="D892" t="s">
        <v>3906</v>
      </c>
    </row>
    <row r="893" spans="1:4" ht="15">
      <c r="A893" s="1504" t="s">
        <v>3406</v>
      </c>
      <c r="B893" s="1505" t="s">
        <v>3407</v>
      </c>
      <c r="C893" s="1504" t="s">
        <v>3406</v>
      </c>
      <c r="D893" t="s">
        <v>4604</v>
      </c>
    </row>
    <row r="894" spans="1:4" ht="15">
      <c r="A894" s="1504" t="s">
        <v>3352</v>
      </c>
      <c r="B894" s="1505" t="s">
        <v>3353</v>
      </c>
      <c r="C894" s="1504" t="s">
        <v>3352</v>
      </c>
      <c r="D894" t="s">
        <v>4577</v>
      </c>
    </row>
    <row r="895" spans="1:4" ht="15">
      <c r="A895" s="1504" t="s">
        <v>3500</v>
      </c>
      <c r="B895" s="1505" t="s">
        <v>3501</v>
      </c>
      <c r="C895" s="1504" t="s">
        <v>3500</v>
      </c>
      <c r="D895" t="s">
        <v>4651</v>
      </c>
    </row>
    <row r="896" spans="1:4" ht="15">
      <c r="A896" s="1504" t="s">
        <v>2492</v>
      </c>
      <c r="B896" s="1505" t="s">
        <v>2493</v>
      </c>
      <c r="C896" s="1504" t="s">
        <v>2492</v>
      </c>
      <c r="D896" t="s">
        <v>4147</v>
      </c>
    </row>
    <row r="897" spans="1:4" ht="15">
      <c r="A897" s="1504" t="s">
        <v>3108</v>
      </c>
      <c r="B897" s="1505" t="s">
        <v>3109</v>
      </c>
      <c r="C897" s="1504" t="s">
        <v>3108</v>
      </c>
      <c r="D897" t="s">
        <v>4455</v>
      </c>
    </row>
    <row r="898" spans="1:4" ht="15">
      <c r="A898" s="1504" t="s">
        <v>2800</v>
      </c>
      <c r="B898" s="1505" t="s">
        <v>2801</v>
      </c>
      <c r="C898" s="1504" t="s">
        <v>2800</v>
      </c>
      <c r="D898" t="s">
        <v>4301</v>
      </c>
    </row>
    <row r="899" spans="1:4" ht="15">
      <c r="A899" s="1504" t="s">
        <v>3684</v>
      </c>
      <c r="B899" s="1505" t="s">
        <v>3685</v>
      </c>
      <c r="C899" s="1504" t="s">
        <v>3684</v>
      </c>
      <c r="D899" t="s">
        <v>4743</v>
      </c>
    </row>
    <row r="900" spans="1:4" ht="15">
      <c r="A900" s="1504" t="s">
        <v>3646</v>
      </c>
      <c r="B900" s="1505" t="s">
        <v>3647</v>
      </c>
      <c r="C900" s="1504" t="s">
        <v>3646</v>
      </c>
      <c r="D900" t="s">
        <v>4724</v>
      </c>
    </row>
    <row r="901" spans="1:4" ht="15">
      <c r="A901" s="1504" t="s">
        <v>1856</v>
      </c>
      <c r="B901" s="1505" t="s">
        <v>1857</v>
      </c>
      <c r="C901" s="1504" t="s">
        <v>1856</v>
      </c>
      <c r="D901" t="s">
        <v>3829</v>
      </c>
    </row>
    <row r="902" spans="1:4" ht="15">
      <c r="A902" s="1504" t="s">
        <v>3512</v>
      </c>
      <c r="B902" s="1505" t="s">
        <v>3513</v>
      </c>
      <c r="C902" s="1504" t="s">
        <v>3512</v>
      </c>
      <c r="D902" t="s">
        <v>4657</v>
      </c>
    </row>
    <row r="903" spans="1:4" ht="15">
      <c r="A903" s="1504" t="s">
        <v>2292</v>
      </c>
      <c r="B903" s="1505" t="s">
        <v>2293</v>
      </c>
      <c r="C903" s="1504" t="s">
        <v>2292</v>
      </c>
      <c r="D903" t="s">
        <v>4047</v>
      </c>
    </row>
    <row r="904" spans="1:4" ht="15">
      <c r="A904" s="1504" t="s">
        <v>3612</v>
      </c>
      <c r="B904" s="1505" t="s">
        <v>3613</v>
      </c>
      <c r="C904" s="1504" t="s">
        <v>3612</v>
      </c>
      <c r="D904" t="s">
        <v>4707</v>
      </c>
    </row>
    <row r="905" spans="1:4" ht="15">
      <c r="A905" s="1504" t="s">
        <v>3540</v>
      </c>
      <c r="B905" s="1505" t="s">
        <v>3541</v>
      </c>
      <c r="C905" s="1504" t="s">
        <v>3540</v>
      </c>
      <c r="D905" t="s">
        <v>4671</v>
      </c>
    </row>
    <row r="906" spans="1:4" ht="15">
      <c r="A906" s="1504" t="s">
        <v>2968</v>
      </c>
      <c r="B906" s="1505" t="s">
        <v>2969</v>
      </c>
      <c r="C906" s="1504" t="s">
        <v>2968</v>
      </c>
      <c r="D906" t="s">
        <v>4385</v>
      </c>
    </row>
    <row r="907" spans="1:4" ht="15">
      <c r="A907" s="1504" t="s">
        <v>2032</v>
      </c>
      <c r="B907" s="1505" t="s">
        <v>2033</v>
      </c>
      <c r="C907" s="1504" t="s">
        <v>2032</v>
      </c>
      <c r="D907" t="s">
        <v>3917</v>
      </c>
    </row>
    <row r="908" spans="1:4" ht="15">
      <c r="A908" s="1504" t="s">
        <v>3454</v>
      </c>
      <c r="B908" s="1505" t="s">
        <v>3455</v>
      </c>
      <c r="C908" s="1504" t="s">
        <v>3454</v>
      </c>
      <c r="D908" t="s">
        <v>4628</v>
      </c>
    </row>
    <row r="909" spans="1:4" ht="15">
      <c r="A909" s="1504" t="s">
        <v>2906</v>
      </c>
      <c r="B909" s="1505" t="s">
        <v>2907</v>
      </c>
      <c r="C909" s="1504" t="s">
        <v>2906</v>
      </c>
      <c r="D909" t="s">
        <v>4354</v>
      </c>
    </row>
    <row r="910" spans="1:4" ht="15">
      <c r="A910" s="1504" t="s">
        <v>3766</v>
      </c>
      <c r="B910" s="1505" t="s">
        <v>3767</v>
      </c>
      <c r="C910" s="1504" t="s">
        <v>3766</v>
      </c>
      <c r="D910" t="s">
        <v>4784</v>
      </c>
    </row>
    <row r="911" spans="1:4" ht="15">
      <c r="A911" s="1504" t="s">
        <v>3274</v>
      </c>
      <c r="B911" s="1505" t="s">
        <v>3275</v>
      </c>
      <c r="C911" s="1504" t="s">
        <v>3274</v>
      </c>
      <c r="D911" t="s">
        <v>4538</v>
      </c>
    </row>
    <row r="912" spans="1:4" ht="15">
      <c r="A912" s="1504" t="s">
        <v>2796</v>
      </c>
      <c r="B912" s="1505" t="s">
        <v>2797</v>
      </c>
      <c r="C912" s="1504" t="s">
        <v>2796</v>
      </c>
      <c r="D912" t="s">
        <v>4299</v>
      </c>
    </row>
    <row r="913" spans="1:4" ht="15">
      <c r="A913" s="1504" t="s">
        <v>2260</v>
      </c>
      <c r="B913" s="1505" t="s">
        <v>2261</v>
      </c>
      <c r="C913" s="1504" t="s">
        <v>2260</v>
      </c>
      <c r="D913" t="s">
        <v>4031</v>
      </c>
    </row>
    <row r="914" spans="1:4" ht="15">
      <c r="A914" s="1504" t="s">
        <v>2706</v>
      </c>
      <c r="B914" s="1505" t="s">
        <v>2707</v>
      </c>
      <c r="C914" s="1504" t="s">
        <v>2706</v>
      </c>
      <c r="D914" t="s">
        <v>4254</v>
      </c>
    </row>
    <row r="915" spans="1:4" ht="15">
      <c r="A915" s="1504" t="s">
        <v>3688</v>
      </c>
      <c r="B915" s="1505" t="s">
        <v>3689</v>
      </c>
      <c r="C915" s="1504" t="s">
        <v>3688</v>
      </c>
      <c r="D915" t="s">
        <v>4745</v>
      </c>
    </row>
    <row r="916" spans="1:4" ht="15">
      <c r="A916" s="1504" t="s">
        <v>3532</v>
      </c>
      <c r="B916" s="1505" t="s">
        <v>3533</v>
      </c>
      <c r="C916" s="1504" t="s">
        <v>3532</v>
      </c>
      <c r="D916" t="s">
        <v>4667</v>
      </c>
    </row>
    <row r="917" spans="1:4" ht="15">
      <c r="A917" s="1504" t="s">
        <v>3168</v>
      </c>
      <c r="B917" s="1505" t="s">
        <v>3169</v>
      </c>
      <c r="C917" s="1504" t="s">
        <v>3168</v>
      </c>
      <c r="D917" t="s">
        <v>4485</v>
      </c>
    </row>
    <row r="918" spans="1:4" ht="15">
      <c r="A918" s="1504" t="s">
        <v>1900</v>
      </c>
      <c r="B918" s="1505" t="s">
        <v>1901</v>
      </c>
      <c r="C918" s="1504" t="s">
        <v>1900</v>
      </c>
      <c r="D918" t="s">
        <v>3851</v>
      </c>
    </row>
    <row r="919" spans="1:4" ht="15">
      <c r="A919" s="1504" t="s">
        <v>3110</v>
      </c>
      <c r="B919" s="1505" t="s">
        <v>3111</v>
      </c>
      <c r="C919" s="1504" t="s">
        <v>3110</v>
      </c>
      <c r="D919" t="s">
        <v>4456</v>
      </c>
    </row>
    <row r="920" spans="1:4" ht="15">
      <c r="A920" s="1504" t="s">
        <v>3798</v>
      </c>
      <c r="B920" s="1505" t="s">
        <v>3799</v>
      </c>
      <c r="C920" s="1504" t="s">
        <v>3798</v>
      </c>
      <c r="D920" t="s">
        <v>4800</v>
      </c>
    </row>
    <row r="921" spans="1:4" ht="15">
      <c r="A921" s="1504" t="s">
        <v>3794</v>
      </c>
      <c r="B921" s="1505" t="s">
        <v>3795</v>
      </c>
      <c r="C921" s="1504" t="s">
        <v>3794</v>
      </c>
      <c r="D921" t="s">
        <v>4798</v>
      </c>
    </row>
    <row r="922" spans="1:4" ht="15">
      <c r="A922" s="1504" t="s">
        <v>2660</v>
      </c>
      <c r="B922" s="1505" t="s">
        <v>2661</v>
      </c>
      <c r="C922" s="1504" t="s">
        <v>2660</v>
      </c>
      <c r="D922" t="s">
        <v>4231</v>
      </c>
    </row>
    <row r="923" spans="1:4" ht="15">
      <c r="A923" s="1504" t="s">
        <v>2656</v>
      </c>
      <c r="B923" s="1505" t="s">
        <v>2657</v>
      </c>
      <c r="C923" s="1504" t="s">
        <v>2656</v>
      </c>
      <c r="D923" t="s">
        <v>4229</v>
      </c>
    </row>
    <row r="924" spans="1:4" ht="15">
      <c r="A924" s="1504" t="s">
        <v>2294</v>
      </c>
      <c r="B924" s="1505" t="s">
        <v>2295</v>
      </c>
      <c r="C924" s="1504" t="s">
        <v>2294</v>
      </c>
      <c r="D924" t="s">
        <v>4048</v>
      </c>
    </row>
    <row r="925" spans="1:4" ht="15">
      <c r="A925" s="1504" t="s">
        <v>1846</v>
      </c>
      <c r="B925" s="1505" t="s">
        <v>1847</v>
      </c>
      <c r="C925" s="1504" t="s">
        <v>1846</v>
      </c>
      <c r="D925" t="s">
        <v>3824</v>
      </c>
    </row>
    <row r="926" spans="1:4" ht="15">
      <c r="A926" s="1504" t="s">
        <v>2144</v>
      </c>
      <c r="B926" s="1505" t="s">
        <v>2145</v>
      </c>
      <c r="C926" s="1504" t="s">
        <v>2144</v>
      </c>
      <c r="D926" t="s">
        <v>3973</v>
      </c>
    </row>
    <row r="927" spans="1:4" ht="15">
      <c r="A927" s="1504" t="s">
        <v>3662</v>
      </c>
      <c r="B927" s="1505" t="s">
        <v>3663</v>
      </c>
      <c r="C927" s="1504" t="s">
        <v>3662</v>
      </c>
      <c r="D927" t="s">
        <v>4732</v>
      </c>
    </row>
    <row r="928" spans="1:4" ht="15">
      <c r="A928" s="1504" t="s">
        <v>2610</v>
      </c>
      <c r="B928" s="1505" t="s">
        <v>2611</v>
      </c>
      <c r="C928" s="1504" t="s">
        <v>2610</v>
      </c>
      <c r="D928" t="s">
        <v>4206</v>
      </c>
    </row>
    <row r="929" spans="1:4" ht="15">
      <c r="A929" s="1504" t="s">
        <v>3038</v>
      </c>
      <c r="B929" s="1505" t="s">
        <v>3039</v>
      </c>
      <c r="C929" s="1504" t="s">
        <v>3038</v>
      </c>
      <c r="D929" t="s">
        <v>4420</v>
      </c>
    </row>
    <row r="930" spans="1:4" ht="15">
      <c r="A930" s="1504" t="s">
        <v>3036</v>
      </c>
      <c r="B930" s="1505" t="s">
        <v>3037</v>
      </c>
      <c r="C930" s="1504" t="s">
        <v>3036</v>
      </c>
      <c r="D930" t="s">
        <v>4419</v>
      </c>
    </row>
    <row r="931" spans="1:4" ht="15">
      <c r="A931" s="1504" t="s">
        <v>2366</v>
      </c>
      <c r="B931" s="1505" t="s">
        <v>2367</v>
      </c>
      <c r="C931" s="1504" t="s">
        <v>2366</v>
      </c>
      <c r="D931" t="s">
        <v>4084</v>
      </c>
    </row>
    <row r="932" spans="1:4" ht="15">
      <c r="A932" s="1504" t="s">
        <v>2232</v>
      </c>
      <c r="B932" s="1505" t="s">
        <v>2233</v>
      </c>
      <c r="C932" s="1504" t="s">
        <v>2232</v>
      </c>
      <c r="D932" t="s">
        <v>4017</v>
      </c>
    </row>
    <row r="933" spans="1:4" ht="15">
      <c r="A933" s="1504" t="s">
        <v>2982</v>
      </c>
      <c r="B933" s="1505" t="s">
        <v>2983</v>
      </c>
      <c r="C933" s="1504" t="s">
        <v>2982</v>
      </c>
      <c r="D933" t="s">
        <v>4392</v>
      </c>
    </row>
    <row r="934" spans="1:4" ht="15">
      <c r="A934" s="1504" t="s">
        <v>3064</v>
      </c>
      <c r="B934" s="1505" t="s">
        <v>3065</v>
      </c>
      <c r="C934" s="1504" t="s">
        <v>3064</v>
      </c>
      <c r="D934" t="s">
        <v>4433</v>
      </c>
    </row>
    <row r="935" spans="1:4" ht="15">
      <c r="A935" s="1504" t="s">
        <v>2718</v>
      </c>
      <c r="B935" s="1505" t="s">
        <v>2719</v>
      </c>
      <c r="C935" s="1504" t="s">
        <v>2718</v>
      </c>
      <c r="D935" t="s">
        <v>4260</v>
      </c>
    </row>
    <row r="936" spans="1:4" ht="15">
      <c r="A936" s="1504" t="s">
        <v>3398</v>
      </c>
      <c r="B936" s="1505" t="s">
        <v>3399</v>
      </c>
      <c r="C936" s="1504" t="s">
        <v>3398</v>
      </c>
      <c r="D936" t="s">
        <v>4600</v>
      </c>
    </row>
    <row r="937" spans="1:4" ht="15">
      <c r="A937" s="1504" t="s">
        <v>3380</v>
      </c>
      <c r="B937" s="1505" t="s">
        <v>3381</v>
      </c>
      <c r="C937" s="1504" t="s">
        <v>3380</v>
      </c>
      <c r="D937" t="s">
        <v>4591</v>
      </c>
    </row>
    <row r="938" spans="1:4" ht="15">
      <c r="A938" s="1504" t="s">
        <v>3172</v>
      </c>
      <c r="B938" s="1505" t="s">
        <v>3173</v>
      </c>
      <c r="C938" s="1504" t="s">
        <v>3172</v>
      </c>
      <c r="D938" t="s">
        <v>4487</v>
      </c>
    </row>
    <row r="939" spans="1:4" ht="15">
      <c r="A939" s="1504" t="s">
        <v>2978</v>
      </c>
      <c r="B939" s="1505" t="s">
        <v>2979</v>
      </c>
      <c r="C939" s="1504" t="s">
        <v>2978</v>
      </c>
      <c r="D939" t="s">
        <v>4390</v>
      </c>
    </row>
    <row r="940" spans="1:4" ht="15">
      <c r="A940" s="1504" t="s">
        <v>2934</v>
      </c>
      <c r="B940" s="1505" t="s">
        <v>2935</v>
      </c>
      <c r="C940" s="1504" t="s">
        <v>2934</v>
      </c>
      <c r="D940" t="s">
        <v>4368</v>
      </c>
    </row>
    <row r="941" spans="1:4" ht="15">
      <c r="A941" s="1504" t="s">
        <v>1852</v>
      </c>
      <c r="B941" s="1505" t="s">
        <v>1853</v>
      </c>
      <c r="C941" s="1504" t="s">
        <v>1852</v>
      </c>
      <c r="D941" t="s">
        <v>3827</v>
      </c>
    </row>
    <row r="942" spans="1:4" ht="15">
      <c r="A942" s="1504" t="s">
        <v>2618</v>
      </c>
      <c r="B942" s="1505" t="s">
        <v>2619</v>
      </c>
      <c r="C942" s="1504" t="s">
        <v>2618</v>
      </c>
      <c r="D942" t="s">
        <v>4210</v>
      </c>
    </row>
    <row r="943" spans="1:4" ht="15">
      <c r="A943" s="1504" t="s">
        <v>2344</v>
      </c>
      <c r="B943" s="1505" t="s">
        <v>2345</v>
      </c>
      <c r="C943" s="1504" t="s">
        <v>2344</v>
      </c>
      <c r="D943" t="s">
        <v>4073</v>
      </c>
    </row>
    <row r="944" spans="1:4" ht="15">
      <c r="A944" s="1504" t="s">
        <v>2224</v>
      </c>
      <c r="B944" s="1505" t="s">
        <v>2225</v>
      </c>
      <c r="C944" s="1504" t="s">
        <v>2224</v>
      </c>
      <c r="D944" t="s">
        <v>4013</v>
      </c>
    </row>
    <row r="945" spans="1:4" ht="15">
      <c r="A945" s="1504" t="s">
        <v>2890</v>
      </c>
      <c r="B945" s="1505" t="s">
        <v>2891</v>
      </c>
      <c r="C945" s="1504" t="s">
        <v>2890</v>
      </c>
      <c r="D945" t="s">
        <v>4346</v>
      </c>
    </row>
    <row r="946" spans="1:4" ht="15">
      <c r="A946" s="1504" t="s">
        <v>3676</v>
      </c>
      <c r="B946" s="1505" t="s">
        <v>3677</v>
      </c>
      <c r="C946" s="1504" t="s">
        <v>3676</v>
      </c>
      <c r="D946" t="s">
        <v>4739</v>
      </c>
    </row>
    <row r="947" spans="1:4" ht="15">
      <c r="A947" s="1504" t="s">
        <v>3536</v>
      </c>
      <c r="B947" s="1505" t="s">
        <v>3537</v>
      </c>
      <c r="C947" s="1504" t="s">
        <v>3536</v>
      </c>
      <c r="D947" t="s">
        <v>4669</v>
      </c>
    </row>
    <row r="948" spans="1:4" ht="15">
      <c r="A948" s="1504" t="s">
        <v>2528</v>
      </c>
      <c r="B948" s="1505" t="s">
        <v>2529</v>
      </c>
      <c r="C948" s="1504" t="s">
        <v>2528</v>
      </c>
      <c r="D948" t="s">
        <v>4165</v>
      </c>
    </row>
    <row r="949" spans="1:4" ht="15">
      <c r="A949" s="1504" t="s">
        <v>2486</v>
      </c>
      <c r="B949" s="1505" t="s">
        <v>2487</v>
      </c>
      <c r="C949" s="1504" t="s">
        <v>2486</v>
      </c>
      <c r="D949" t="s">
        <v>4144</v>
      </c>
    </row>
    <row r="950" spans="1:4" ht="15">
      <c r="A950" s="1504" t="s">
        <v>1956</v>
      </c>
      <c r="B950" s="1505" t="s">
        <v>1957</v>
      </c>
      <c r="C950" s="1504" t="s">
        <v>1956</v>
      </c>
      <c r="D950" t="s">
        <v>3879</v>
      </c>
    </row>
    <row r="951" spans="1:4" ht="15">
      <c r="A951" s="1504" t="s">
        <v>2732</v>
      </c>
      <c r="B951" s="1505" t="s">
        <v>2733</v>
      </c>
      <c r="C951" s="1504" t="s">
        <v>2732</v>
      </c>
      <c r="D951" t="s">
        <v>4267</v>
      </c>
    </row>
    <row r="952" spans="1:4" ht="15">
      <c r="A952" s="1504" t="s">
        <v>2422</v>
      </c>
      <c r="B952" s="1505" t="s">
        <v>2423</v>
      </c>
      <c r="C952" s="1504" t="s">
        <v>2422</v>
      </c>
      <c r="D952" t="s">
        <v>4112</v>
      </c>
    </row>
    <row r="953" spans="1:4" ht="15">
      <c r="A953" s="1504" t="s">
        <v>2046</v>
      </c>
      <c r="B953" s="1505" t="s">
        <v>2047</v>
      </c>
      <c r="C953" s="1504" t="s">
        <v>2046</v>
      </c>
      <c r="D953" t="s">
        <v>3924</v>
      </c>
    </row>
    <row r="954" spans="1:4" ht="15">
      <c r="A954" s="1504" t="s">
        <v>3674</v>
      </c>
      <c r="B954" s="1505" t="s">
        <v>3675</v>
      </c>
      <c r="C954" s="1504" t="s">
        <v>3674</v>
      </c>
      <c r="D954" t="s">
        <v>4738</v>
      </c>
    </row>
    <row r="955" spans="1:4" ht="15">
      <c r="A955" s="1504" t="s">
        <v>1866</v>
      </c>
      <c r="B955" s="1505" t="s">
        <v>1867</v>
      </c>
      <c r="C955" s="1504" t="s">
        <v>1866</v>
      </c>
      <c r="D955" t="s">
        <v>3834</v>
      </c>
    </row>
    <row r="956" spans="1:4" ht="15">
      <c r="A956" s="1504" t="s">
        <v>2064</v>
      </c>
      <c r="B956" s="1505" t="s">
        <v>2065</v>
      </c>
      <c r="C956" s="1504" t="s">
        <v>2064</v>
      </c>
      <c r="D956" t="s">
        <v>3933</v>
      </c>
    </row>
    <row r="957" spans="1:4" ht="15">
      <c r="A957" s="1504" t="s">
        <v>3432</v>
      </c>
      <c r="B957" s="1505" t="s">
        <v>3433</v>
      </c>
      <c r="C957" s="1504" t="s">
        <v>3432</v>
      </c>
      <c r="D957" t="s">
        <v>4617</v>
      </c>
    </row>
    <row r="958" spans="1:4" ht="15">
      <c r="A958" s="1504" t="s">
        <v>2780</v>
      </c>
      <c r="B958" s="1505" t="s">
        <v>2781</v>
      </c>
      <c r="C958" s="1504" t="s">
        <v>2780</v>
      </c>
      <c r="D958" t="s">
        <v>4291</v>
      </c>
    </row>
    <row r="959" spans="1:4" ht="15">
      <c r="A959" s="1504" t="s">
        <v>1940</v>
      </c>
      <c r="B959" s="1505" t="s">
        <v>1941</v>
      </c>
      <c r="C959" s="1504" t="s">
        <v>1940</v>
      </c>
      <c r="D959" t="s">
        <v>3871</v>
      </c>
    </row>
    <row r="960" spans="1:4" ht="15">
      <c r="A960" s="1504" t="s">
        <v>3760</v>
      </c>
      <c r="B960" s="1505" t="s">
        <v>3761</v>
      </c>
      <c r="C960" s="1504" t="s">
        <v>3760</v>
      </c>
      <c r="D960" t="s">
        <v>4781</v>
      </c>
    </row>
    <row r="961" spans="1:4" ht="15">
      <c r="A961" s="1504" t="s">
        <v>3318</v>
      </c>
      <c r="B961" s="1505" t="s">
        <v>3319</v>
      </c>
      <c r="C961" s="1504" t="s">
        <v>3318</v>
      </c>
      <c r="D961" t="s">
        <v>4560</v>
      </c>
    </row>
    <row r="962" spans="1:4" ht="15">
      <c r="A962" s="1504" t="s">
        <v>3800</v>
      </c>
      <c r="B962" s="1505" t="s">
        <v>3801</v>
      </c>
      <c r="C962" s="1504" t="s">
        <v>3800</v>
      </c>
      <c r="D962" t="s">
        <v>4801</v>
      </c>
    </row>
    <row r="963" spans="1:4" ht="15">
      <c r="A963" s="1504" t="s">
        <v>3468</v>
      </c>
      <c r="B963" s="1505" t="s">
        <v>3469</v>
      </c>
      <c r="C963" s="1504" t="s">
        <v>3468</v>
      </c>
      <c r="D963" t="s">
        <v>4635</v>
      </c>
    </row>
    <row r="964" spans="1:4" ht="15">
      <c r="A964" s="1504" t="s">
        <v>2898</v>
      </c>
      <c r="B964" s="1505" t="s">
        <v>2899</v>
      </c>
      <c r="C964" s="1504" t="s">
        <v>2898</v>
      </c>
      <c r="D964" t="s">
        <v>4350</v>
      </c>
    </row>
    <row r="965" spans="1:4" ht="15">
      <c r="A965" s="1504" t="s">
        <v>3664</v>
      </c>
      <c r="B965" s="1505" t="s">
        <v>3665</v>
      </c>
      <c r="C965" s="1504" t="s">
        <v>3664</v>
      </c>
      <c r="D965" t="s">
        <v>4733</v>
      </c>
    </row>
    <row r="966" spans="1:4" ht="15">
      <c r="A966" s="1504" t="s">
        <v>3666</v>
      </c>
      <c r="B966" s="1505" t="s">
        <v>3667</v>
      </c>
      <c r="C966" s="1504" t="s">
        <v>3666</v>
      </c>
      <c r="D966" t="s">
        <v>4734</v>
      </c>
    </row>
    <row r="967" spans="1:4" ht="15">
      <c r="A967" s="1504" t="s">
        <v>3364</v>
      </c>
      <c r="B967" s="1505" t="s">
        <v>3365</v>
      </c>
      <c r="C967" s="1504" t="s">
        <v>3364</v>
      </c>
      <c r="D967" t="s">
        <v>4583</v>
      </c>
    </row>
    <row r="968" spans="1:4" ht="15">
      <c r="A968" s="1504" t="s">
        <v>2350</v>
      </c>
      <c r="B968" s="1505" t="s">
        <v>2351</v>
      </c>
      <c r="C968" s="1504" t="s">
        <v>2350</v>
      </c>
      <c r="D968" t="s">
        <v>4076</v>
      </c>
    </row>
    <row r="969" spans="1:4" ht="15">
      <c r="A969" s="1504" t="s">
        <v>2094</v>
      </c>
      <c r="B969" s="1505" t="s">
        <v>2095</v>
      </c>
      <c r="C969" s="1504" t="s">
        <v>2094</v>
      </c>
      <c r="D969" t="s">
        <v>3948</v>
      </c>
    </row>
    <row r="970" spans="1:4" ht="15">
      <c r="A970" s="1504" t="s">
        <v>3556</v>
      </c>
      <c r="B970" s="1505" t="s">
        <v>3557</v>
      </c>
      <c r="C970" s="1504" t="s">
        <v>3556</v>
      </c>
      <c r="D970" t="s">
        <v>4679</v>
      </c>
    </row>
    <row r="971" spans="1:4" ht="15">
      <c r="A971" s="1504" t="s">
        <v>1968</v>
      </c>
      <c r="B971" s="1505" t="s">
        <v>1969</v>
      </c>
      <c r="C971" s="1504" t="s">
        <v>1968</v>
      </c>
      <c r="D971" t="s">
        <v>3885</v>
      </c>
    </row>
    <row r="972" spans="1:4" ht="15">
      <c r="A972" s="1504" t="s">
        <v>3528</v>
      </c>
      <c r="B972" s="1505" t="s">
        <v>3529</v>
      </c>
      <c r="C972" s="1504" t="s">
        <v>3528</v>
      </c>
      <c r="D972" t="s">
        <v>4665</v>
      </c>
    </row>
    <row r="973" spans="1:4" ht="15">
      <c r="A973" s="1504" t="s">
        <v>1868</v>
      </c>
      <c r="B973" s="1505" t="s">
        <v>1869</v>
      </c>
      <c r="C973" s="1504" t="s">
        <v>1868</v>
      </c>
      <c r="D973" t="s">
        <v>3835</v>
      </c>
    </row>
    <row r="974" spans="1:4" ht="15">
      <c r="A974" s="1504" t="s">
        <v>2314</v>
      </c>
      <c r="B974" s="1505" t="s">
        <v>2315</v>
      </c>
      <c r="C974" s="1504" t="s">
        <v>2314</v>
      </c>
      <c r="D974" t="s">
        <v>4058</v>
      </c>
    </row>
    <row r="975" spans="1:4" ht="15">
      <c r="A975" s="1504" t="s">
        <v>2530</v>
      </c>
      <c r="B975" s="1505" t="s">
        <v>2531</v>
      </c>
      <c r="C975" s="1504" t="s">
        <v>2530</v>
      </c>
      <c r="D975" t="s">
        <v>4166</v>
      </c>
    </row>
    <row r="976" spans="1:4" ht="15">
      <c r="A976" s="1504" t="s">
        <v>3554</v>
      </c>
      <c r="B976" s="1505" t="s">
        <v>3555</v>
      </c>
      <c r="C976" s="1504" t="s">
        <v>3554</v>
      </c>
      <c r="D976" t="s">
        <v>4678</v>
      </c>
    </row>
    <row r="977" spans="1:4" ht="15">
      <c r="A977" s="1504" t="s">
        <v>1936</v>
      </c>
      <c r="B977" s="1505" t="s">
        <v>1937</v>
      </c>
      <c r="C977" s="1504" t="s">
        <v>1936</v>
      </c>
      <c r="D977" t="s">
        <v>3869</v>
      </c>
    </row>
    <row r="978" spans="1:4" ht="15">
      <c r="A978" s="1504" t="s">
        <v>1962</v>
      </c>
      <c r="B978" s="1505" t="s">
        <v>1963</v>
      </c>
      <c r="C978" s="1504" t="s">
        <v>1962</v>
      </c>
      <c r="D978" t="s">
        <v>3882</v>
      </c>
    </row>
    <row r="979" spans="1:4" ht="15">
      <c r="A979" s="1504" t="s">
        <v>2908</v>
      </c>
      <c r="B979" s="1505" t="s">
        <v>2909</v>
      </c>
      <c r="C979" s="1504" t="s">
        <v>2908</v>
      </c>
      <c r="D979" t="s">
        <v>4355</v>
      </c>
    </row>
    <row r="980" spans="1:4" ht="15">
      <c r="A980" s="1504" t="s">
        <v>3316</v>
      </c>
      <c r="B980" s="1505" t="s">
        <v>3317</v>
      </c>
      <c r="C980" s="1504" t="s">
        <v>3316</v>
      </c>
      <c r="D980" t="s">
        <v>4559</v>
      </c>
    </row>
    <row r="981" spans="1:4" ht="15">
      <c r="A981" s="1504" t="s">
        <v>2510</v>
      </c>
      <c r="B981" s="1505" t="s">
        <v>2511</v>
      </c>
      <c r="C981" s="1504" t="s">
        <v>2510</v>
      </c>
      <c r="D981" t="s">
        <v>4156</v>
      </c>
    </row>
    <row r="982" spans="1:4" ht="15">
      <c r="A982" s="1504" t="s">
        <v>3130</v>
      </c>
      <c r="B982" s="1505" t="s">
        <v>3131</v>
      </c>
      <c r="C982" s="1504" t="s">
        <v>3130</v>
      </c>
      <c r="D982" t="s">
        <v>4466</v>
      </c>
    </row>
    <row r="983" spans="1:4" ht="15">
      <c r="A983" s="1504" t="s">
        <v>3790</v>
      </c>
      <c r="B983" s="1505" t="s">
        <v>3791</v>
      </c>
      <c r="C983" s="1504" t="s">
        <v>3790</v>
      </c>
      <c r="D983" t="s">
        <v>4796</v>
      </c>
    </row>
    <row r="984" spans="1:4" ht="15">
      <c r="A984" s="1504" t="s">
        <v>2930</v>
      </c>
      <c r="B984" s="1505" t="s">
        <v>2931</v>
      </c>
      <c r="C984" s="1504" t="s">
        <v>2930</v>
      </c>
      <c r="D984" t="s">
        <v>4366</v>
      </c>
    </row>
    <row r="985" spans="1:4" ht="15">
      <c r="A985" s="1504" t="s">
        <v>2454</v>
      </c>
      <c r="B985" s="1505" t="s">
        <v>2455</v>
      </c>
      <c r="C985" s="1504" t="s">
        <v>2454</v>
      </c>
      <c r="D985" t="s">
        <v>4128</v>
      </c>
    </row>
    <row r="986" spans="1:4" ht="15">
      <c r="A986" s="1504" t="s">
        <v>2390</v>
      </c>
      <c r="B986" s="1505" t="s">
        <v>2391</v>
      </c>
      <c r="C986" s="1504" t="s">
        <v>2390</v>
      </c>
      <c r="D986" t="s">
        <v>4096</v>
      </c>
    </row>
    <row r="987" spans="1:4" ht="15">
      <c r="A987" s="1504" t="s">
        <v>2554</v>
      </c>
      <c r="B987" s="1505" t="s">
        <v>2555</v>
      </c>
      <c r="C987" s="1504" t="s">
        <v>2554</v>
      </c>
      <c r="D987" t="s">
        <v>4178</v>
      </c>
    </row>
    <row r="988" spans="1:4" ht="15">
      <c r="A988" s="1504" t="s">
        <v>3166</v>
      </c>
      <c r="B988" s="1505" t="s">
        <v>3167</v>
      </c>
      <c r="C988" s="1504" t="s">
        <v>3166</v>
      </c>
      <c r="D988" t="s">
        <v>4484</v>
      </c>
    </row>
    <row r="989" spans="1:4" ht="15">
      <c r="A989" s="1504" t="s">
        <v>2116</v>
      </c>
      <c r="B989" s="1505" t="s">
        <v>2117</v>
      </c>
      <c r="C989" s="1504" t="s">
        <v>2116</v>
      </c>
      <c r="D989" t="s">
        <v>3959</v>
      </c>
    </row>
    <row r="990" spans="1:4" ht="15">
      <c r="A990" s="1504" t="s">
        <v>2700</v>
      </c>
      <c r="B990" s="1505" t="s">
        <v>2701</v>
      </c>
      <c r="C990" s="1504" t="s">
        <v>2700</v>
      </c>
      <c r="D990" t="s">
        <v>4251</v>
      </c>
    </row>
    <row r="991" spans="1:4" ht="15">
      <c r="A991" s="1504" t="s">
        <v>2646</v>
      </c>
      <c r="B991" s="1505" t="s">
        <v>2647</v>
      </c>
      <c r="C991" s="1504" t="s">
        <v>2646</v>
      </c>
      <c r="D991" t="s">
        <v>4224</v>
      </c>
    </row>
    <row r="992" spans="1:4" ht="15">
      <c r="A992" s="1504" t="s">
        <v>2912</v>
      </c>
      <c r="B992" s="1505" t="s">
        <v>2913</v>
      </c>
      <c r="C992" s="1504" t="s">
        <v>2912</v>
      </c>
      <c r="D992" t="s">
        <v>4357</v>
      </c>
    </row>
    <row r="993" spans="1:4" ht="15">
      <c r="A993" s="1504" t="s">
        <v>2988</v>
      </c>
      <c r="B993" s="1505" t="s">
        <v>2989</v>
      </c>
      <c r="C993" s="1504" t="s">
        <v>2988</v>
      </c>
      <c r="D993" t="s">
        <v>4395</v>
      </c>
    </row>
  </sheetData>
  <sheetProtection algorithmName="SHA-512" hashValue="aE4JVWXRS6cgwTbkT1alDnmJmPD8qgrkH6spBLy2f2aUnzf+AlIBZ/F8O6UBuhoF2lNKoHh7zy+0JM2WeDbgVw==" saltValue="rYJHc6RRtNcsC6M5AP1Jag==" spinCount="100000" sheet="1" objects="1" scenarios="1"/>
  <autoFilter ref="A1:D993" xr:uid="{F0F4D2A8-912F-41D4-BFCA-5FBE55292438}"/>
  <sortState xmlns:xlrd2="http://schemas.microsoft.com/office/spreadsheetml/2017/richdata2" ref="A2:D993">
    <sortCondition ref="B2:B993"/>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inked_x0020_on_x0020_Page xmlns="d21dc803-237d-4c68-8692-8d731fd29118">true</Linked_x0020_on_x0020_Page>
    <ParagraphAfterLink xmlns="d21dc803-237d-4c68-8692-8d731fd29118" xsi:nil="true"/>
    <TaxKeywordTaxHTField xmlns="6ce3111e-7420-4802-b50a-75d4e9a0b980">
      <Terms xmlns="http://schemas.microsoft.com/office/infopath/2007/PartnerControls"/>
    </TaxKeywordTaxHTField>
    <Archive_x0020_Date xmlns="6ce3111e-7420-4802-b50a-75d4e9a0b980" xsi:nil="true"/>
    <Subgroup xmlns="d21dc803-237d-4c68-8692-8d731fd29118" xsi:nil="true"/>
    <OriginalModifiedDate xmlns="d21dc803-237d-4c68-8692-8d731fd29118" xsi:nil="true"/>
    <Grouping xmlns="d21dc803-237d-4c68-8692-8d731fd29118" xsi:nil="true"/>
    <Heading xmlns="6ce3111e-7420-4802-b50a-75d4e9a0b980" xsi:nil="true"/>
    <Sort_x0020_Order xmlns="6ce3111e-7420-4802-b50a-75d4e9a0b980">999</Sort_x0020_Order>
    <Year xmlns="d21dc803-237d-4c68-8692-8d731fd29118" xsi:nil="true"/>
    <ModifiedBeforeRun xmlns="d21dc803-237d-4c68-8692-8d731fd29118" xsi:nil="true"/>
    <ParagraphBeforeLink xmlns="d21dc803-237d-4c68-8692-8d731fd29118" xsi:nil="true"/>
    <Archive xmlns="6ce3111e-7420-4802-b50a-75d4e9a0b980">false</Archive>
    <AdditionalPageInfo xmlns="d21dc803-237d-4c68-8692-8d731fd29118" xsi:nil="true"/>
    <LifetimeViews xmlns="d21dc803-237d-4c68-8692-8d731fd29118" xsi:nil="true"/>
    <Subbullet xmlns="d21dc803-237d-4c68-8692-8d731fd29118" xsi:nil="true"/>
    <Language xmlns="d21dc803-237d-4c68-8692-8d731fd29118" xsi:nil="true"/>
    <PublishingExpirationDate xmlns="http://schemas.microsoft.com/sharepoint/v3" xsi:nil="true"/>
    <ActiveInactive xmlns="d21dc803-237d-4c68-8692-8d731fd29118">true</ActiveInactive>
    <Divisions xmlns="4d435f69-8686-490b-bd6d-b153bf22ab50">40</Divisions>
    <PublishingStartDate xmlns="http://schemas.microsoft.com/sharepoint/v3" xsi:nil="true"/>
    <TargetAudience xmlns="6ce3111e-7420-4802-b50a-75d4e9a0b980">
      <Value>1</Value>
    </TargetAudience>
    <MediaType xmlns="6ce3111e-7420-4802-b50a-75d4e9a0b980">
      <Value>22</Value>
    </MediaType>
    <DisplayPage xmlns="d21dc803-237d-4c68-8692-8d731fd29118" xsi:nil="true"/>
    <Subheading xmlns="d21dc803-237d-4c68-8692-8d731fd29118" xsi:nil="true"/>
    <TaxCatchAll xmlns="6ce3111e-7420-4802-b50a-75d4e9a0b980"/>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52988822C20F24E83D1DD5E4C131AA0" ma:contentTypeVersion="34" ma:contentTypeDescription="Create a new document." ma:contentTypeScope="" ma:versionID="510b8621ca45b380240d45fcf3ee2da5">
  <xsd:schema xmlns:xsd="http://www.w3.org/2001/XMLSchema" xmlns:xs="http://www.w3.org/2001/XMLSchema" xmlns:p="http://schemas.microsoft.com/office/2006/metadata/properties" xmlns:ns1="http://schemas.microsoft.com/sharepoint/v3" xmlns:ns2="6ce3111e-7420-4802-b50a-75d4e9a0b980" xmlns:ns3="d21dc803-237d-4c68-8692-8d731fd29118" xmlns:ns4="4d435f69-8686-490b-bd6d-b153bf22ab50" targetNamespace="http://schemas.microsoft.com/office/2006/metadata/properties" ma:root="true" ma:fieldsID="f5b7d2c1aa74e6ba3f7180c2fcc7e0c0" ns1:_="" ns2:_="" ns3:_="" ns4:_="">
    <xsd:import namespace="http://schemas.microsoft.com/sharepoint/v3"/>
    <xsd:import namespace="6ce3111e-7420-4802-b50a-75d4e9a0b980"/>
    <xsd:import namespace="d21dc803-237d-4c68-8692-8d731fd29118"/>
    <xsd:import namespace="4d435f69-8686-490b-bd6d-b153bf22ab50"/>
    <xsd:element name="properties">
      <xsd:complexType>
        <xsd:sequence>
          <xsd:element name="documentManagement">
            <xsd:complexType>
              <xsd:all>
                <xsd:element ref="ns2:Heading" minOccurs="0"/>
                <xsd:element ref="ns2:Sort_x0020_Order" minOccurs="0"/>
                <xsd:element ref="ns3:DisplayPage" minOccurs="0"/>
                <xsd:element ref="ns3:ParagraphBeforeLink" minOccurs="0"/>
                <xsd:element ref="ns3:ParagraphAfterLink" minOccurs="0"/>
                <xsd:element ref="ns4:Divisions" minOccurs="0"/>
                <xsd:element ref="ns2:TargetAudience" minOccurs="0"/>
                <xsd:element ref="ns2:Archive" minOccurs="0"/>
                <xsd:element ref="ns2:Archive_x0020_Date" minOccurs="0"/>
                <xsd:element ref="ns3:Grouping" minOccurs="0"/>
                <xsd:element ref="ns3:Subgroup" minOccurs="0"/>
                <xsd:element ref="ns3:Linked_x0020_on_x0020_Page" minOccurs="0"/>
                <xsd:element ref="ns3:Year" minOccurs="0"/>
                <xsd:element ref="ns2:MediaType" minOccurs="0"/>
                <xsd:element ref="ns1:PublishingStartDate" minOccurs="0"/>
                <xsd:element ref="ns1:PublishingExpirationDate" minOccurs="0"/>
                <xsd:element ref="ns2:TaxKeywordTaxHTField" minOccurs="0"/>
                <xsd:element ref="ns2:TaxCatchAll" minOccurs="0"/>
                <xsd:element ref="ns3:OriginalModifiedDate" minOccurs="0"/>
                <xsd:element ref="ns3:AdditionalPageInfo" minOccurs="0"/>
                <xsd:element ref="ns2:SharedWithUsers" minOccurs="0"/>
                <xsd:element ref="ns3:ActiveInactive" minOccurs="0"/>
                <xsd:element ref="ns3:Subbullet" minOccurs="0"/>
                <xsd:element ref="ns3:Subheading" minOccurs="0"/>
                <xsd:element ref="ns3:LifetimeViews" minOccurs="0"/>
                <xsd:element ref="ns3:ModifiedBeforeRun" minOccurs="0"/>
                <xsd:element ref="ns3:Languag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1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1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ce3111e-7420-4802-b50a-75d4e9a0b980" elementFormDefault="qualified">
    <xsd:import namespace="http://schemas.microsoft.com/office/2006/documentManagement/types"/>
    <xsd:import namespace="http://schemas.microsoft.com/office/infopath/2007/PartnerControls"/>
    <xsd:element name="Heading" ma:index="1" nillable="true" ma:displayName="Heading" ma:internalName="Heading">
      <xsd:simpleType>
        <xsd:restriction base="dms:Text">
          <xsd:maxLength value="255"/>
        </xsd:restriction>
      </xsd:simpleType>
    </xsd:element>
    <xsd:element name="Sort_x0020_Order" ma:index="2" nillable="true" ma:displayName="Sort Order" ma:default="999" ma:internalName="Sort_x0020_Order" ma:percentage="FALSE">
      <xsd:simpleType>
        <xsd:restriction base="dms:Number"/>
      </xsd:simpleType>
    </xsd:element>
    <xsd:element name="TargetAudience" ma:index="7" nillable="true" ma:displayName="TargetAudience" ma:list="{5bf691bb-db4f-476f-a3f6-6f31e5686cd3}" ma:internalName="TargetAudience" ma:readOnly="false" ma:showField="Titl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Archive" ma:index="9" nillable="true" ma:displayName="Archive" ma:default="0" ma:indexed="true" ma:internalName="Archive">
      <xsd:simpleType>
        <xsd:restriction base="dms:Boolean"/>
      </xsd:simpleType>
    </xsd:element>
    <xsd:element name="Archive_x0020_Date" ma:index="10" nillable="true" ma:displayName="Archive Date" ma:format="DateOnly" ma:internalName="Archive_x0020_Date">
      <xsd:simpleType>
        <xsd:restriction base="dms:DateTime"/>
      </xsd:simpleType>
    </xsd:element>
    <xsd:element name="MediaType" ma:index="15" nillable="true" ma:displayName="MediaType" ma:list="{bc78f13e-3434-4b26-85f6-c5eb735f129d}" ma:internalName="MediaType" ma:readOnly="false" ma:showField="MediaTyp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TaxKeywordTaxHTField" ma:index="25" nillable="true" ma:taxonomy="true" ma:internalName="TaxKeywordTaxHTField" ma:taxonomyFieldName="TaxKeyword" ma:displayName="Enterprise Keywords" ma:fieldId="{23f27201-bee3-471e-b2e7-b64fd8b7ca38}" ma:taxonomyMulti="true" ma:sspId="038a83e2-3cab-4ab1-90e8-f44282484cb6" ma:termSetId="00000000-0000-0000-0000-000000000000" ma:anchorId="00000000-0000-0000-0000-000000000000" ma:open="true" ma:isKeyword="true">
      <xsd:complexType>
        <xsd:sequence>
          <xsd:element ref="pc:Terms" minOccurs="0" maxOccurs="1"/>
        </xsd:sequence>
      </xsd:complexType>
    </xsd:element>
    <xsd:element name="TaxCatchAll" ma:index="26" nillable="true" ma:displayName="Taxonomy Catch All Column" ma:hidden="true" ma:list="{579831f0-4889-4cf1-9c1b-f4e5c0970170}" ma:internalName="TaxCatchAll" ma:showField="CatchAllData"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SharedWithUsers" ma:index="2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21dc803-237d-4c68-8692-8d731fd29118" elementFormDefault="qualified">
    <xsd:import namespace="http://schemas.microsoft.com/office/2006/documentManagement/types"/>
    <xsd:import namespace="http://schemas.microsoft.com/office/infopath/2007/PartnerControls"/>
    <xsd:element name="DisplayPage" ma:index="3" nillable="true" ma:displayName="DisplayPage" ma:indexed="true" ma:internalName="DisplayPage">
      <xsd:simpleType>
        <xsd:restriction base="dms:Text">
          <xsd:maxLength value="255"/>
        </xsd:restriction>
      </xsd:simpleType>
    </xsd:element>
    <xsd:element name="ParagraphBeforeLink" ma:index="4" nillable="true" ma:displayName="ParagraphBeforeLink" ma:internalName="ParagraphBeforeLink">
      <xsd:simpleType>
        <xsd:restriction base="dms:Note"/>
      </xsd:simpleType>
    </xsd:element>
    <xsd:element name="ParagraphAfterLink" ma:index="5" nillable="true" ma:displayName="ParagraphAfterLink" ma:internalName="ParagraphAfterLink">
      <xsd:simpleType>
        <xsd:restriction base="dms:Note"/>
      </xsd:simpleType>
    </xsd:element>
    <xsd:element name="Grouping" ma:index="11" nillable="true" ma:displayName="Grouping" ma:indexed="true" ma:internalName="Grouping">
      <xsd:simpleType>
        <xsd:restriction base="dms:Text">
          <xsd:maxLength value="255"/>
        </xsd:restriction>
      </xsd:simpleType>
    </xsd:element>
    <xsd:element name="Subgroup" ma:index="12" nillable="true" ma:displayName="Subgroup" ma:internalName="Subgroup">
      <xsd:simpleType>
        <xsd:restriction base="dms:Text">
          <xsd:maxLength value="255"/>
        </xsd:restriction>
      </xsd:simpleType>
    </xsd:element>
    <xsd:element name="Linked_x0020_on_x0020_Page" ma:index="13" nillable="true" ma:displayName="Linked on Page" ma:default="1" ma:indexed="true" ma:internalName="Linked_x0020_on_x0020_Page">
      <xsd:simpleType>
        <xsd:restriction base="dms:Boolean"/>
      </xsd:simpleType>
    </xsd:element>
    <xsd:element name="Year" ma:index="14" nillable="true" ma:displayName="Year" ma:internalName="Year">
      <xsd:simpleType>
        <xsd:restriction base="dms:Text">
          <xsd:maxLength value="255"/>
        </xsd:restriction>
      </xsd:simpleType>
    </xsd:element>
    <xsd:element name="OriginalModifiedDate" ma:index="27" nillable="true" ma:displayName="OriginalModifiedDate" ma:format="DateOnly" ma:internalName="OriginalModifiedDate">
      <xsd:simpleType>
        <xsd:restriction base="dms:DateTime"/>
      </xsd:simpleType>
    </xsd:element>
    <xsd:element name="AdditionalPageInfo" ma:index="28" nillable="true" ma:displayName="AdditionalPageInfo" ma:internalName="AdditionalPageInfo">
      <xsd:simpleType>
        <xsd:restriction base="dms:Note">
          <xsd:maxLength value="255"/>
        </xsd:restriction>
      </xsd:simpleType>
    </xsd:element>
    <xsd:element name="ActiveInactive" ma:index="30" nillable="true" ma:displayName="Active/Inactive" ma:default="1" ma:internalName="ActiveInactive">
      <xsd:simpleType>
        <xsd:restriction base="dms:Boolean"/>
      </xsd:simpleType>
    </xsd:element>
    <xsd:element name="Subbullet" ma:index="31" nillable="true" ma:displayName="Subbullet" ma:internalName="Subbullet">
      <xsd:simpleType>
        <xsd:restriction base="dms:Note">
          <xsd:maxLength value="255"/>
        </xsd:restriction>
      </xsd:simpleType>
    </xsd:element>
    <xsd:element name="Subheading" ma:index="32" nillable="true" ma:displayName="Subheading" ma:internalName="Subheading">
      <xsd:simpleType>
        <xsd:restriction base="dms:Text">
          <xsd:maxLength value="255"/>
        </xsd:restriction>
      </xsd:simpleType>
    </xsd:element>
    <xsd:element name="LifetimeViews" ma:index="33" nillable="true" ma:displayName="LifetimeViews" ma:internalName="LifetimeViews">
      <xsd:simpleType>
        <xsd:restriction base="dms:Number"/>
      </xsd:simpleType>
    </xsd:element>
    <xsd:element name="ModifiedBeforeRun" ma:index="34" nillable="true" ma:displayName="ModifiedBeforeRun" ma:format="DateOnly" ma:internalName="ModifiedBeforeRun">
      <xsd:simpleType>
        <xsd:restriction base="dms:DateTime"/>
      </xsd:simpleType>
    </xsd:element>
    <xsd:element name="Language" ma:index="35" nillable="true" ma:displayName="Language" ma:format="Dropdown" ma:internalName="Language">
      <xsd:simpleType>
        <xsd:restriction base="dms:Choice">
          <xsd:enumeration value="Albanian"/>
          <xsd:enumeration value="Amharic"/>
          <xsd:enumeration value="Arabic"/>
          <xsd:enumeration value="Assyrian"/>
          <xsd:enumeration value="Bengali"/>
          <xsd:enumeration value="Bosnian"/>
          <xsd:enumeration value="Bulgarian"/>
          <xsd:enumeration value="Burmese"/>
          <xsd:enumeration value="Cambodian"/>
          <xsd:enumeration value="Cantonese"/>
          <xsd:enumeration value="Chinese"/>
          <xsd:enumeration value="Chinese (Simplified)"/>
          <xsd:enumeration value="Chinese (Traditional)"/>
          <xsd:enumeration value="Czech"/>
          <xsd:enumeration value="Farsi"/>
          <xsd:enumeration value="French"/>
          <xsd:enumeration value="German"/>
          <xsd:enumeration value="Greek"/>
          <xsd:enumeration value="Gujarati"/>
          <xsd:enumeration value="Haitian-Creole"/>
          <xsd:enumeration value="Haka Chin"/>
          <xsd:enumeration value="Hindi"/>
          <xsd:enumeration value="Italian"/>
          <xsd:enumeration value="Japanese"/>
          <xsd:enumeration value="Karen"/>
          <xsd:enumeration value="Khmer"/>
          <xsd:enumeration value="Kirundi"/>
          <xsd:enumeration value="Korean"/>
          <xsd:enumeration value="Lao"/>
          <xsd:enumeration value="Lithuanian"/>
          <xsd:enumeration value="Malayalam"/>
          <xsd:enumeration value="Marathi"/>
          <xsd:enumeration value="Mongolian"/>
          <xsd:enumeration value="Nepali"/>
          <xsd:enumeration value="Pashto"/>
          <xsd:enumeration value="Pilipino (Tagalog)"/>
          <xsd:enumeration value="Polish"/>
          <xsd:enumeration value="Portuguese"/>
          <xsd:enumeration value="Punjabi"/>
          <xsd:enumeration value="Romanian"/>
          <xsd:enumeration value="Russian"/>
          <xsd:enumeration value="Serbian"/>
          <xsd:enumeration value="Serbian (Cyrillic)"/>
          <xsd:enumeration value="Serbian (Latin)"/>
          <xsd:enumeration value="Somali"/>
          <xsd:enumeration value="Spanish"/>
          <xsd:enumeration value="Swahili"/>
          <xsd:enumeration value="Tamil"/>
          <xsd:enumeration value="Telugu"/>
          <xsd:enumeration value="Thai"/>
          <xsd:enumeration value="Turkish"/>
          <xsd:enumeration value="Ukrainian"/>
          <xsd:enumeration value="Urdu"/>
          <xsd:enumeration value="Uzbek"/>
          <xsd:enumeration value="Vietnamese"/>
          <xsd:enumeration value="Yoruba"/>
        </xsd:restriction>
      </xsd:simpleType>
    </xsd:element>
  </xsd:schema>
  <xsd:schema xmlns:xsd="http://www.w3.org/2001/XMLSchema" xmlns:xs="http://www.w3.org/2001/XMLSchema" xmlns:dms="http://schemas.microsoft.com/office/2006/documentManagement/types" xmlns:pc="http://schemas.microsoft.com/office/infopath/2007/PartnerControls" targetNamespace="4d435f69-8686-490b-bd6d-b153bf22ab50" elementFormDefault="qualified">
    <xsd:import namespace="http://schemas.microsoft.com/office/2006/documentManagement/types"/>
    <xsd:import namespace="http://schemas.microsoft.com/office/infopath/2007/PartnerControls"/>
    <xsd:element name="Divisions" ma:index="6" nillable="true" ma:displayName="Divisions" ma:indexed="true" ma:list="{28f31edd-5ed1-4c97-b76f-e04153e47842}" ma:internalName="Divisions" ma:showField="Title" ma:web="6ce3111e-7420-4802-b50a-75d4e9a0b980">
      <xsd:simpleType>
        <xsd:restriction base="dms:Lookup"/>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0" ma:displayName="Content Type"/>
        <xsd:element ref="dc:title" minOccurs="0" maxOccurs="1" ma:index="8"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4524270-6D2D-40B3-AEDC-EBC0C7BBFFF8}">
  <ds:schemaRefs>
    <ds:schemaRef ds:uri="http://schemas.microsoft.com/office/2006/metadata/properties"/>
    <ds:schemaRef ds:uri="4d435f69-8686-490b-bd6d-b153bf22ab50"/>
    <ds:schemaRef ds:uri="http://www.w3.org/XML/1998/namespace"/>
    <ds:schemaRef ds:uri="http://purl.org/dc/dcmitype/"/>
    <ds:schemaRef ds:uri="6ce3111e-7420-4802-b50a-75d4e9a0b980"/>
    <ds:schemaRef ds:uri="http://purl.org/dc/terms/"/>
    <ds:schemaRef ds:uri="d21dc803-237d-4c68-8692-8d731fd29118"/>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2B2415E8-1BF9-4337-A655-A792ECE596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ce3111e-7420-4802-b50a-75d4e9a0b980"/>
    <ds:schemaRef ds:uri="d21dc803-237d-4c68-8692-8d731fd29118"/>
    <ds:schemaRef ds:uri="4d435f69-8686-490b-bd6d-b153bf22ab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0F9897-9719-4657-8F29-2E365754ADE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27</vt:i4>
      </vt:variant>
      <vt:variant>
        <vt:lpstr>Named Ranges</vt:lpstr>
      </vt:variant>
      <vt:variant>
        <vt:i4>8</vt:i4>
      </vt:variant>
    </vt:vector>
  </HeadingPairs>
  <TitlesOfParts>
    <vt:vector size="35" baseType="lpstr">
      <vt:lpstr>COVER</vt:lpstr>
      <vt:lpstr>TOC</vt:lpstr>
      <vt:lpstr>Aud Quest 2</vt:lpstr>
      <vt:lpstr>FP Info 3</vt:lpstr>
      <vt:lpstr>Fin Profile 4</vt:lpstr>
      <vt:lpstr>Assets-Liab 5-6</vt:lpstr>
      <vt:lpstr>Acct Summary 7-9</vt:lpstr>
      <vt:lpstr>Revenues 10-15</vt:lpstr>
      <vt:lpstr>Expenditures 16-24</vt:lpstr>
      <vt:lpstr>Tax Sched 25</vt:lpstr>
      <vt:lpstr>Short-Term Long-Term Debt 26</vt:lpstr>
      <vt:lpstr>Rest Tax Levies-Tort Im 27</vt:lpstr>
      <vt:lpstr>CARES CRRSA ARP 28-35</vt:lpstr>
      <vt:lpstr>Cap Outlay Deprec 36</vt:lpstr>
      <vt:lpstr>PCTC-OEPP 37-39</vt:lpstr>
      <vt:lpstr>Contracts Paid in CY 40</vt:lpstr>
      <vt:lpstr>Shared Outsourced Services 42</vt:lpstr>
      <vt:lpstr>ICR Computation 41</vt:lpstr>
      <vt:lpstr>AC 43</vt:lpstr>
      <vt:lpstr>Itemization 44</vt:lpstr>
      <vt:lpstr>REF 45</vt:lpstr>
      <vt:lpstr>Opinion-Notes 46</vt:lpstr>
      <vt:lpstr>DeficitAFRSum Calc 47</vt:lpstr>
      <vt:lpstr>AUDITCHECK</vt:lpstr>
      <vt:lpstr>AFR22</vt:lpstr>
      <vt:lpstr>Single Audit &amp; GATA Information</vt:lpstr>
      <vt:lpstr>SDJA Listing for cover page</vt:lpstr>
      <vt:lpstr>'Acct Summary 7-9'!Print_Titles</vt:lpstr>
      <vt:lpstr>'Assets-Liab 5-6'!Print_Titles</vt:lpstr>
      <vt:lpstr>AUDITCHECK!Print_Titles</vt:lpstr>
      <vt:lpstr>'Contracts Paid in CY 40'!Print_Titles</vt:lpstr>
      <vt:lpstr>'Expenditures 16-24'!Print_Titles</vt:lpstr>
      <vt:lpstr>'PCTC-OEPP 37-39'!Print_Titles</vt:lpstr>
      <vt:lpstr>'Revenues 10-15'!Print_Titles</vt:lpstr>
      <vt:lpstr>'Shared Outsourced Services 42'!Print_Titles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afr-22-form.xlsm</dc:title>
  <dc:creator>HEMBERGER DEBRA</dc:creator>
  <cp:lastModifiedBy>JSmith</cp:lastModifiedBy>
  <cp:lastPrinted>2022-09-21T12:59:30Z</cp:lastPrinted>
  <dcterms:created xsi:type="dcterms:W3CDTF">2003-10-29T19:06:34Z</dcterms:created>
  <dcterms:modified xsi:type="dcterms:W3CDTF">2022-09-21T13:05:59Z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0x010100552988822C20F24E83D1DD5E4C131AA0</vt:lpwstr>
  </property>
  <property fmtid="{D5CDD505-2E9C-101B-9397-08002B2CF9AE}" pid="3" name="TaxKeyword">
    <vt:lpwstr/>
  </property>
</Properties>
</file>