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14" documentId="8_{B30E69E0-799A-4BC4-9185-90A15D8EC5E3}" xr6:coauthVersionLast="47" xr6:coauthVersionMax="47" xr10:uidLastSave="{7708D819-5ACB-47AD-9495-A58016EEAF73}"/>
  <bookViews>
    <workbookView xWindow="-120" yWindow="-120" windowWidth="29040" windowHeight="15840" tabRatio="675" xr2:uid="{00000000-000D-0000-FFFF-FFFF00000000}"/>
  </bookViews>
  <sheets>
    <sheet name="Jan - Mar 2025" sheetId="1" r:id="rId1"/>
    <sheet name="Balance Sheet" sheetId="10" r:id="rId2"/>
    <sheet name="Cash Flow" sheetId="11" r:id="rId3"/>
    <sheet name="Capital Campaign" sheetId="16" r:id="rId4"/>
    <sheet name="Tuition" sheetId="9" r:id="rId5"/>
    <sheet name="Capital Assets" sheetId="12" r:id="rId6"/>
    <sheet name="Budget by Month" sheetId="13" r:id="rId7"/>
    <sheet name="FYE 2024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COLUMN_290" localSheetId="6" hidden="1">'Budget by Month'!$T$1</definedName>
    <definedName name="QB_COLUMN_76201" localSheetId="6" hidden="1">'Budget by Month'!$H$2</definedName>
    <definedName name="QB_COLUMN_762010" localSheetId="6" hidden="1">'Budget by Month'!$Z$2</definedName>
    <definedName name="QB_COLUMN_762011" localSheetId="6" hidden="1">'Budget by Month'!$AB$2</definedName>
    <definedName name="QB_COLUMN_762012" localSheetId="6" hidden="1">'Budget by Month'!$AD$2</definedName>
    <definedName name="QB_COLUMN_76202" localSheetId="6" hidden="1">'Budget by Month'!$J$2</definedName>
    <definedName name="QB_COLUMN_76203" localSheetId="6" hidden="1">'Budget by Month'!$L$2</definedName>
    <definedName name="QB_COLUMN_76204" localSheetId="6" hidden="1">'Budget by Month'!$N$2</definedName>
    <definedName name="QB_COLUMN_76205" localSheetId="6" hidden="1">'Budget by Month'!$P$2</definedName>
    <definedName name="QB_COLUMN_76206" localSheetId="6" hidden="1">'Budget by Month'!$R$2</definedName>
    <definedName name="QB_COLUMN_76207" localSheetId="6" hidden="1">'Budget by Month'!$T$2</definedName>
    <definedName name="QB_COLUMN_76208" localSheetId="6" hidden="1">'Budget by Month'!$V$2</definedName>
    <definedName name="QB_COLUMN_76209" localSheetId="6" hidden="1">'Budget by Month'!$X$2</definedName>
    <definedName name="QB_COLUMN_76300" localSheetId="6" hidden="1">'Budget by Month'!$AF$2</definedName>
    <definedName name="QB_DATA_0" localSheetId="6" hidden="1">'Budget by Month'!$4:$4,'Budget by Month'!$5:$5,'Budget by Month'!$6:$6,'Budget by Month'!$8:$8,'Budget by Month'!$9:$9,'Budget by Month'!$10:$10,'Budget by Month'!$12:$12,'Budget by Month'!$14:$14,'Budget by Month'!$15:$15,'Budget by Month'!$18:$18,'Budget by Month'!$19:$19,'Budget by Month'!$20:$20,'Budget by Month'!$21:$21,'Budget by Month'!$22:$22,'Budget by Month'!$23:$23,'Budget by Month'!$24:$24</definedName>
    <definedName name="QB_DATA_1" localSheetId="6" hidden="1">'Budget by Month'!$25:$25,'Budget by Month'!$26:$26,'Budget by Month'!$28:$28,'Budget by Month'!$29:$29,'Budget by Month'!$33:$33,'Budget by Month'!$36:$36,'Budget by Month'!$39:$39,'Budget by Month'!$40:$40,'Budget by Month'!$41:$41,'Budget by Month'!$42:$42,'Budget by Month'!$43:$43,'Budget by Month'!$44:$44,'Budget by Month'!$46:$46,'Budget by Month'!$47:$47,'Budget by Month'!$48:$48,'Budget by Month'!$49:$49</definedName>
    <definedName name="QB_DATA_2" localSheetId="6" hidden="1">'Budget by Month'!$50:$50,'Budget by Month'!$51:$51,'Budget by Month'!$54:$54,'Budget by Month'!$55:$55,'Budget by Month'!$56:$56,'Budget by Month'!$61:$61,'Budget by Month'!$62:$62,'Budget by Month'!$65:$65,'Budget by Month'!$66:$66,'Budget by Month'!$67:$67,'Budget by Month'!$68:$68,'Budget by Month'!$69:$69,'Budget by Month'!$70:$70,'Budget by Month'!$71:$71,'Budget by Month'!$72:$72,'Budget by Month'!$73:$73</definedName>
    <definedName name="QB_DATA_3" localSheetId="6" hidden="1">'Budget by Month'!$74:$74,'Budget by Month'!$75:$75,'Budget by Month'!$76:$76,'Budget by Month'!$79:$79,'Budget by Month'!$80:$80,'Budget by Month'!$81:$81,'Budget by Month'!$82:$82,'Budget by Month'!$88:$88,'Budget by Month'!$89:$89,'Budget by Month'!$90:$90,'Budget by Month'!$91:$91,'Budget by Month'!$94:$94,'Budget by Month'!$95:$95,'Budget by Month'!$96:$96,'Budget by Month'!$97:$97,'Budget by Month'!$99:$99</definedName>
    <definedName name="QB_DATA_4" localSheetId="6" hidden="1">'Budget by Month'!$100:$100,'Budget by Month'!$102:$102,'Budget by Month'!$104:$104,'Budget by Month'!$106:$106,'Budget by Month'!$108:$108,'Budget by Month'!$110:$110,'Budget by Month'!$112:$112,'Budget by Month'!$114:$114,'Budget by Month'!$115:$115,'Budget by Month'!$117:$117,'Budget by Month'!$118:$118,'Budget by Month'!$120:$120,'Budget by Month'!$121:$121,'Budget by Month'!$122:$122,'Budget by Month'!$123:$123,'Budget by Month'!$124:$124</definedName>
    <definedName name="QB_DATA_5" localSheetId="6" hidden="1">'Budget by Month'!$126:$126,'Budget by Month'!$128:$128,'Budget by Month'!$129:$129,'Budget by Month'!$130:$130,'Budget by Month'!$131:$131,'Budget by Month'!$132:$132,'Budget by Month'!$133:$133,'Budget by Month'!$134:$134,'Budget by Month'!$137:$137,'Budget by Month'!$139:$139,'Budget by Month'!$140:$140,'Budget by Month'!$142:$142,'Budget by Month'!$143:$143,'Budget by Month'!$144:$144,'Budget by Month'!$148:$148,'Budget by Month'!$149:$149</definedName>
    <definedName name="QB_FORMULA_0" localSheetId="6" hidden="1">'Budget by Month'!$AF$4,'Budget by Month'!$AF$5,'Budget by Month'!$AF$6,'Budget by Month'!$AF$8,'Budget by Month'!$AF$9,'Budget by Month'!$AF$10,'Budget by Month'!$H$11,'Budget by Month'!$J$11,'Budget by Month'!$L$11,'Budget by Month'!$N$11,'Budget by Month'!$P$11,'Budget by Month'!$R$11,'Budget by Month'!$T$11,'Budget by Month'!$V$11,'Budget by Month'!$X$11,'Budget by Month'!$Z$11</definedName>
    <definedName name="QB_FORMULA_0" localSheetId="2" hidden="1">'Cash Flow'!#REF!,'Cash Flow'!#REF!,'Cash Flow'!#REF!,'Cash Flow'!#REF!</definedName>
    <definedName name="QB_FORMULA_1" localSheetId="6" hidden="1">'Budget by Month'!$AB$11,'Budget by Month'!$AD$11,'Budget by Month'!$AF$11,'Budget by Month'!$AF$12,'Budget by Month'!$AF$14,'Budget by Month'!$AF$15,'Budget by Month'!$H$16,'Budget by Month'!$J$16,'Budget by Month'!$L$16,'Budget by Month'!$N$16,'Budget by Month'!$P$16,'Budget by Month'!$R$16,'Budget by Month'!$T$16,'Budget by Month'!$V$16,'Budget by Month'!$X$16,'Budget by Month'!$Z$16</definedName>
    <definedName name="QB_FORMULA_10" localSheetId="6" hidden="1">'Budget by Month'!$P$63,'Budget by Month'!$R$63,'Budget by Month'!$T$63,'Budget by Month'!$V$63,'Budget by Month'!$X$63,'Budget by Month'!$Z$63,'Budget by Month'!$AB$63,'Budget by Month'!$AD$63,'Budget by Month'!$AF$63,'Budget by Month'!$AF$65,'Budget by Month'!$AF$66,'Budget by Month'!$AF$67,'Budget by Month'!$AF$68,'Budget by Month'!$AF$69,'Budget by Month'!$AF$70,'Budget by Month'!$AF$71</definedName>
    <definedName name="QB_FORMULA_11" localSheetId="6" hidden="1">'Budget by Month'!$AF$72,'Budget by Month'!$AF$73,'Budget by Month'!$AF$74,'Budget by Month'!$AF$75,'Budget by Month'!$AF$76,'Budget by Month'!$H$77,'Budget by Month'!$J$77,'Budget by Month'!$L$77,'Budget by Month'!$N$77,'Budget by Month'!$P$77,'Budget by Month'!$R$77,'Budget by Month'!$T$77,'Budget by Month'!$V$77,'Budget by Month'!$X$77,'Budget by Month'!$Z$77,'Budget by Month'!$AB$77</definedName>
    <definedName name="QB_FORMULA_12" localSheetId="6" hidden="1">'Budget by Month'!$AD$77,'Budget by Month'!$AF$77,'Budget by Month'!$AF$79,'Budget by Month'!$AF$80,'Budget by Month'!$AF$81,'Budget by Month'!$AF$82,'Budget by Month'!$H$83,'Budget by Month'!$J$83,'Budget by Month'!$L$83,'Budget by Month'!$N$83,'Budget by Month'!$P$83,'Budget by Month'!$R$83,'Budget by Month'!$T$83,'Budget by Month'!$V$83,'Budget by Month'!$X$83,'Budget by Month'!$Z$83</definedName>
    <definedName name="QB_FORMULA_13" localSheetId="6" hidden="1">'Budget by Month'!$AB$83,'Budget by Month'!$AD$83,'Budget by Month'!$AF$83,'Budget by Month'!$H$84,'Budget by Month'!$J$84,'Budget by Month'!$L$84,'Budget by Month'!$N$84,'Budget by Month'!$P$84,'Budget by Month'!$R$84,'Budget by Month'!$T$84,'Budget by Month'!$V$84,'Budget by Month'!$X$84,'Budget by Month'!$Z$84,'Budget by Month'!$AB$84,'Budget by Month'!$AD$84,'Budget by Month'!$AF$84</definedName>
    <definedName name="QB_FORMULA_14" localSheetId="6" hidden="1">'Budget by Month'!$H$85,'Budget by Month'!$J$85,'Budget by Month'!$L$85,'Budget by Month'!$N$85,'Budget by Month'!$P$85,'Budget by Month'!$R$85,'Budget by Month'!$T$85,'Budget by Month'!$V$85,'Budget by Month'!$X$85,'Budget by Month'!$Z$85,'Budget by Month'!$AB$85,'Budget by Month'!$AD$85,'Budget by Month'!$AF$85,'Budget by Month'!$AF$88,'Budget by Month'!$AF$89,'Budget by Month'!$AF$90</definedName>
    <definedName name="QB_FORMULA_15" localSheetId="6" hidden="1">'Budget by Month'!$AF$91,'Budget by Month'!$H$92,'Budget by Month'!$J$92,'Budget by Month'!$L$92,'Budget by Month'!$N$92,'Budget by Month'!$P$92,'Budget by Month'!$R$92,'Budget by Month'!$T$92,'Budget by Month'!$V$92,'Budget by Month'!$X$92,'Budget by Month'!$Z$92,'Budget by Month'!$AB$92,'Budget by Month'!$AD$92,'Budget by Month'!$AF$92,'Budget by Month'!$AF$94,'Budget by Month'!$AF$95</definedName>
    <definedName name="QB_FORMULA_16" localSheetId="6" hidden="1">'Budget by Month'!$AF$96,'Budget by Month'!$AF$97,'Budget by Month'!$H$98,'Budget by Month'!$J$98,'Budget by Month'!$L$98,'Budget by Month'!$N$98,'Budget by Month'!$P$98,'Budget by Month'!$R$98,'Budget by Month'!$T$98,'Budget by Month'!$V$98,'Budget by Month'!$X$98,'Budget by Month'!$Z$98,'Budget by Month'!$AB$98,'Budget by Month'!$AD$98,'Budget by Month'!$AF$98,'Budget by Month'!$AF$99</definedName>
    <definedName name="QB_FORMULA_17" localSheetId="6" hidden="1">'Budget by Month'!$AF$100,'Budget by Month'!$H$101,'Budget by Month'!$J$101,'Budget by Month'!$L$101,'Budget by Month'!$N$101,'Budget by Month'!$P$101,'Budget by Month'!$R$101,'Budget by Month'!$T$101,'Budget by Month'!$V$101,'Budget by Month'!$X$101,'Budget by Month'!$Z$101,'Budget by Month'!$AB$101,'Budget by Month'!$AD$101,'Budget by Month'!$AF$101,'Budget by Month'!$AF$102,'Budget by Month'!$AF$104</definedName>
    <definedName name="QB_FORMULA_18" localSheetId="6" hidden="1">'Budget by Month'!$AF$106,'Budget by Month'!$H$107,'Budget by Month'!$J$107,'Budget by Month'!$L$107,'Budget by Month'!$N$107,'Budget by Month'!$P$107,'Budget by Month'!$R$107,'Budget by Month'!$T$107,'Budget by Month'!$V$107,'Budget by Month'!$X$107,'Budget by Month'!$Z$107,'Budget by Month'!$AB$107,'Budget by Month'!$AD$107,'Budget by Month'!$AF$107,'Budget by Month'!$AF$108,'Budget by Month'!$H$109</definedName>
    <definedName name="QB_FORMULA_19" localSheetId="6" hidden="1">'Budget by Month'!$J$109,'Budget by Month'!$L$109,'Budget by Month'!$N$109,'Budget by Month'!$P$109,'Budget by Month'!$R$109,'Budget by Month'!$T$109,'Budget by Month'!$V$109,'Budget by Month'!$X$109,'Budget by Month'!$Z$109,'Budget by Month'!$AB$109,'Budget by Month'!$AD$109,'Budget by Month'!$AF$109,'Budget by Month'!$AF$110,'Budget by Month'!$AF$112,'Budget by Month'!$AF$114,'Budget by Month'!$AF$115</definedName>
    <definedName name="QB_FORMULA_2" localSheetId="6" hidden="1">'Budget by Month'!$AB$16,'Budget by Month'!$AD$16,'Budget by Month'!$AF$16,'Budget by Month'!$AF$18,'Budget by Month'!$AF$19,'Budget by Month'!$AF$20,'Budget by Month'!$AF$21,'Budget by Month'!$AF$22,'Budget by Month'!$AF$23,'Budget by Month'!$AF$24,'Budget by Month'!$AF$25,'Budget by Month'!$AF$26,'Budget by Month'!$H$27,'Budget by Month'!$J$27,'Budget by Month'!$L$27,'Budget by Month'!$N$27</definedName>
    <definedName name="QB_FORMULA_20" localSheetId="6" hidden="1">'Budget by Month'!$H$116,'Budget by Month'!$J$116,'Budget by Month'!$L$116,'Budget by Month'!$N$116,'Budget by Month'!$P$116,'Budget by Month'!$R$116,'Budget by Month'!$AF$116,'Budget by Month'!$AF$117,'Budget by Month'!$AF$118,'Budget by Month'!$H$119,'Budget by Month'!$J$119,'Budget by Month'!$L$119,'Budget by Month'!$N$119,'Budget by Month'!$P$119,'Budget by Month'!$R$119,'Budget by Month'!$T$119</definedName>
    <definedName name="QB_FORMULA_21" localSheetId="6" hidden="1">'Budget by Month'!$V$119,'Budget by Month'!$X$119,'Budget by Month'!$Z$119,'Budget by Month'!$AB$119,'Budget by Month'!$AD$119,'Budget by Month'!$AF$119,'Budget by Month'!$AF$120,'Budget by Month'!$AF$121,'Budget by Month'!$AF$122,'Budget by Month'!$AF$123,'Budget by Month'!$AF$124,'Budget by Month'!$AF$126,'Budget by Month'!$AF$128,'Budget by Month'!$AF$129,'Budget by Month'!$AF$130,'Budget by Month'!$AF$131</definedName>
    <definedName name="QB_FORMULA_22" localSheetId="6" hidden="1">'Budget by Month'!$AF$132,'Budget by Month'!$AF$133,'Budget by Month'!$AF$134,'Budget by Month'!$H$135,'Budget by Month'!$J$135,'Budget by Month'!$L$135,'Budget by Month'!$N$135,'Budget by Month'!$P$135,'Budget by Month'!$R$135,'Budget by Month'!$T$135,'Budget by Month'!$V$135,'Budget by Month'!$X$135,'Budget by Month'!$Z$135,'Budget by Month'!$AB$135,'Budget by Month'!$AD$135,'Budget by Month'!$AF$135</definedName>
    <definedName name="QB_FORMULA_23" localSheetId="6" hidden="1">'Budget by Month'!$AF$137,'Budget by Month'!$H$138,'Budget by Month'!$J$138,'Budget by Month'!$L$138,'Budget by Month'!$N$138,'Budget by Month'!$P$138,'Budget by Month'!$R$138,'Budget by Month'!$T$138,'Budget by Month'!$V$138,'Budget by Month'!$X$138,'Budget by Month'!$Z$138,'Budget by Month'!$AB$138,'Budget by Month'!$AD$138,'Budget by Month'!$AF$138,'Budget by Month'!$AF$139,'Budget by Month'!$AF$140</definedName>
    <definedName name="QB_FORMULA_24" localSheetId="6" hidden="1">'Budget by Month'!$AF$142,'Budget by Month'!$AF$143,'Budget by Month'!$AF$144,'Budget by Month'!$H$145,'Budget by Month'!$J$145,'Budget by Month'!$L$145,'Budget by Month'!$N$145,'Budget by Month'!$P$145,'Budget by Month'!$R$145,'Budget by Month'!$T$145,'Budget by Month'!$V$145,'Budget by Month'!$X$145,'Budget by Month'!$Z$145,'Budget by Month'!$AB$145,'Budget by Month'!$AD$145,'Budget by Month'!$AF$145</definedName>
    <definedName name="QB_FORMULA_25" localSheetId="6" hidden="1">'Budget by Month'!$H$146,'Budget by Month'!$J$146,'Budget by Month'!$L$146,'Budget by Month'!$N$146,'Budget by Month'!$P$146,'Budget by Month'!$R$146,'Budget by Month'!$T$146,'Budget by Month'!$V$146,'Budget by Month'!$X$146,'Budget by Month'!$Z$146,'Budget by Month'!$AB$146,'Budget by Month'!$AD$146,'Budget by Month'!$AF$146,'Budget by Month'!$AF$148,'Budget by Month'!$AF$149,'Budget by Month'!$H$150</definedName>
    <definedName name="QB_FORMULA_26" localSheetId="6" hidden="1">'Budget by Month'!$J$150,'Budget by Month'!$L$150,'Budget by Month'!$N$150,'Budget by Month'!$P$150,'Budget by Month'!$R$150,'Budget by Month'!$T$150,'Budget by Month'!$V$150,'Budget by Month'!$X$150,'Budget by Month'!$Z$150,'Budget by Month'!$AB$150,'Budget by Month'!$AD$150,'Budget by Month'!$AF$150,'Budget by Month'!$H$151,'Budget by Month'!$J$151,'Budget by Month'!$L$151,'Budget by Month'!$N$151</definedName>
    <definedName name="QB_FORMULA_27" localSheetId="6" hidden="1">'Budget by Month'!$P$151,'Budget by Month'!$R$151,'Budget by Month'!$T$151,'Budget by Month'!$V$151,'Budget by Month'!$X$151,'Budget by Month'!$Z$151,'Budget by Month'!$AB$151,'Budget by Month'!$AD$151,'Budget by Month'!$AF$151,'Budget by Month'!$H$152,'Budget by Month'!$J$152,'Budget by Month'!$L$152,'Budget by Month'!$N$152,'Budget by Month'!$P$152,'Budget by Month'!$R$152,'Budget by Month'!$T$152</definedName>
    <definedName name="QB_FORMULA_28" localSheetId="6" hidden="1">'Budget by Month'!$V$152,'Budget by Month'!$X$152,'Budget by Month'!$Z$152,'Budget by Month'!$AB$152,'Budget by Month'!$AD$152,'Budget by Month'!$AF$152</definedName>
    <definedName name="QB_FORMULA_3" localSheetId="6" hidden="1">'Budget by Month'!$P$27,'Budget by Month'!$R$27,'Budget by Month'!$T$27,'Budget by Month'!$V$27,'Budget by Month'!$X$27,'Budget by Month'!$Z$27,'Budget by Month'!$AB$27,'Budget by Month'!$AD$27,'Budget by Month'!$AF$27,'Budget by Month'!$AF$28,'Budget by Month'!$AF$29,'Budget by Month'!$H$30,'Budget by Month'!$J$30,'Budget by Month'!$L$30,'Budget by Month'!$N$30,'Budget by Month'!$P$30</definedName>
    <definedName name="QB_FORMULA_4" localSheetId="6" hidden="1">'Budget by Month'!$R$30,'Budget by Month'!$T$30,'Budget by Month'!$V$30,'Budget by Month'!$X$30,'Budget by Month'!$Z$30,'Budget by Month'!$AB$30,'Budget by Month'!$AD$30,'Budget by Month'!$AF$30,'Budget by Month'!$H$31,'Budget by Month'!$J$31,'Budget by Month'!$L$31,'Budget by Month'!$N$31,'Budget by Month'!$P$31,'Budget by Month'!$R$31,'Budget by Month'!$T$31,'Budget by Month'!$V$31</definedName>
    <definedName name="QB_FORMULA_5" localSheetId="6" hidden="1">'Budget by Month'!$X$31,'Budget by Month'!$Z$31,'Budget by Month'!$AB$31,'Budget by Month'!$AD$31,'Budget by Month'!$AF$31,'Budget by Month'!$AF$33,'Budget by Month'!$AF$36,'Budget by Month'!$H$37,'Budget by Month'!$J$37,'Budget by Month'!$L$37,'Budget by Month'!$N$37,'Budget by Month'!$P$37,'Budget by Month'!$R$37,'Budget by Month'!$T$37,'Budget by Month'!$V$37,'Budget by Month'!$X$37</definedName>
    <definedName name="QB_FORMULA_6" localSheetId="6" hidden="1">'Budget by Month'!$Z$37,'Budget by Month'!$AB$37,'Budget by Month'!$AD$37,'Budget by Month'!$AF$37,'Budget by Month'!$AF$39,'Budget by Month'!$AF$40,'Budget by Month'!$AF$41,'Budget by Month'!$AF$42,'Budget by Month'!$AF$43,'Budget by Month'!$AF$44,'Budget by Month'!$H$45,'Budget by Month'!$J$45,'Budget by Month'!$L$45,'Budget by Month'!$N$45,'Budget by Month'!$P$45,'Budget by Month'!$R$45</definedName>
    <definedName name="QB_FORMULA_7" localSheetId="6" hidden="1">'Budget by Month'!$T$45,'Budget by Month'!$V$45,'Budget by Month'!$X$45,'Budget by Month'!$Z$45,'Budget by Month'!$AB$45,'Budget by Month'!$AD$45,'Budget by Month'!$AF$45,'Budget by Month'!$AF$46,'Budget by Month'!$AF$47,'Budget by Month'!$AF$48,'Budget by Month'!$AF$49,'Budget by Month'!$AF$50,'Budget by Month'!$AF$51,'Budget by Month'!$H$52,'Budget by Month'!$J$52,'Budget by Month'!$L$52</definedName>
    <definedName name="QB_FORMULA_8" localSheetId="6" hidden="1">'Budget by Month'!$N$52,'Budget by Month'!$P$52,'Budget by Month'!$R$52,'Budget by Month'!$T$52,'Budget by Month'!$V$52,'Budget by Month'!$X$52,'Budget by Month'!$Z$52,'Budget by Month'!$AB$52,'Budget by Month'!$AD$52,'Budget by Month'!$AF$52,'Budget by Month'!$AF$54,'Budget by Month'!$AF$55,'Budget by Month'!$AF$56,'Budget by Month'!$H$57,'Budget by Month'!$J$57,'Budget by Month'!$L$57</definedName>
    <definedName name="QB_FORMULA_9" localSheetId="6" hidden="1">'Budget by Month'!$N$57,'Budget by Month'!$P$57,'Budget by Month'!$R$57,'Budget by Month'!$T$57,'Budget by Month'!$V$57,'Budget by Month'!$X$57,'Budget by Month'!$Z$57,'Budget by Month'!$AB$57,'Budget by Month'!$AD$57,'Budget by Month'!$AF$57,'Budget by Month'!$AF$61,'Budget by Month'!$AF$62,'Budget by Month'!$H$63,'Budget by Month'!$J$63,'Budget by Month'!$L$63,'Budget by Month'!$N$63</definedName>
    <definedName name="QB_ROW_17231" localSheetId="2" hidden="1">'Cash Flow'!#REF!</definedName>
    <definedName name="QB_ROW_18301" localSheetId="6" hidden="1">'Budget by Month'!$A$152</definedName>
    <definedName name="QB_ROW_20022" localSheetId="6" hidden="1">'Budget by Month'!$C$3</definedName>
    <definedName name="QB_ROW_20322" localSheetId="6" hidden="1">'Budget by Month'!$C$30</definedName>
    <definedName name="QB_ROW_21022" localSheetId="6" hidden="1">'Budget by Month'!$C$32</definedName>
    <definedName name="QB_ROW_211040" localSheetId="6" hidden="1">'Budget by Month'!$E$136</definedName>
    <definedName name="QB_ROW_211340" localSheetId="6" hidden="1">'Budget by Month'!$E$138</definedName>
    <definedName name="QB_ROW_212240" localSheetId="6" hidden="1">'Budget by Month'!$E$140</definedName>
    <definedName name="QB_ROW_21322" localSheetId="6" hidden="1">'Budget by Month'!$C$151</definedName>
    <definedName name="QB_ROW_214250" localSheetId="6" hidden="1">'Budget by Month'!$F$137</definedName>
    <definedName name="QB_ROW_215340" localSheetId="6" hidden="1">'Budget by Month'!$E$139</definedName>
    <definedName name="QB_ROW_216040" localSheetId="6" hidden="1">'Budget by Month'!$E$38</definedName>
    <definedName name="QB_ROW_216250" localSheetId="6" hidden="1">'Budget by Month'!$F$44</definedName>
    <definedName name="QB_ROW_216340" localSheetId="6" hidden="1">'Budget by Month'!$E$45</definedName>
    <definedName name="QB_ROW_219240" localSheetId="6" hidden="1">'Budget by Month'!$E$48</definedName>
    <definedName name="QB_ROW_220240" localSheetId="6" hidden="1">'Budget by Month'!$E$9</definedName>
    <definedName name="QB_ROW_221250" localSheetId="6" hidden="1">'Budget by Month'!$F$129</definedName>
    <definedName name="QB_ROW_222250" localSheetId="6" hidden="1">'Budget by Month'!$F$130</definedName>
    <definedName name="QB_ROW_223040" localSheetId="6" hidden="1">'Budget by Month'!$E$59</definedName>
    <definedName name="QB_ROW_223340" localSheetId="6" hidden="1">'Budget by Month'!$E$84</definedName>
    <definedName name="QB_ROW_233250" localSheetId="6" hidden="1">'Budget by Month'!$F$131</definedName>
    <definedName name="QB_ROW_238030" localSheetId="6" hidden="1">'Budget by Month'!$D$34</definedName>
    <definedName name="QB_ROW_238240" localSheetId="6" hidden="1">'Budget by Month'!$E$51</definedName>
    <definedName name="QB_ROW_238330" localSheetId="6" hidden="1">'Budget by Month'!$D$52</definedName>
    <definedName name="QB_ROW_244250" localSheetId="6" hidden="1">'Budget by Month'!$F$42</definedName>
    <definedName name="QB_ROW_247230" localSheetId="2" hidden="1">'Cash Flow'!#REF!</definedName>
    <definedName name="QB_ROW_248230" localSheetId="6" hidden="1">'Budget by Month'!$D$4</definedName>
    <definedName name="QB_ROW_249040" localSheetId="6" hidden="1">'Budget by Month'!$E$113</definedName>
    <definedName name="QB_ROW_249340" localSheetId="6" hidden="1">'Budget by Month'!$E$116</definedName>
    <definedName name="QB_ROW_251040" localSheetId="6" hidden="1">'Budget by Month'!$E$87</definedName>
    <definedName name="QB_ROW_251250" localSheetId="6" hidden="1">'Budget by Month'!$F$91</definedName>
    <definedName name="QB_ROW_251340" localSheetId="6" hidden="1">'Budget by Month'!$E$92</definedName>
    <definedName name="QB_ROW_253050" localSheetId="6" hidden="1">'Budget by Month'!$F$78</definedName>
    <definedName name="QB_ROW_253350" localSheetId="6" hidden="1">'Budget by Month'!$F$83</definedName>
    <definedName name="QB_ROW_257050" localSheetId="6" hidden="1">'Budget by Month'!$F$64</definedName>
    <definedName name="QB_ROW_257350" localSheetId="6" hidden="1">'Budget by Month'!$F$77</definedName>
    <definedName name="QB_ROW_259050" localSheetId="6" hidden="1">'Budget by Month'!$F$60</definedName>
    <definedName name="QB_ROW_259260" localSheetId="6" hidden="1">'Budget by Month'!$G$62</definedName>
    <definedName name="QB_ROW_259350" localSheetId="6" hidden="1">'Budget by Month'!$F$63</definedName>
    <definedName name="QB_ROW_264250" localSheetId="6" hidden="1">'Budget by Month'!$F$90</definedName>
    <definedName name="QB_ROW_269250" localSheetId="6" hidden="1">'Budget by Month'!$F$36</definedName>
    <definedName name="QB_ROW_270040" localSheetId="6" hidden="1">'Budget by Month'!$E$93</definedName>
    <definedName name="QB_ROW_270250" localSheetId="6" hidden="1">'Budget by Month'!$F$97</definedName>
    <definedName name="QB_ROW_270340" localSheetId="6" hidden="1">'Budget by Month'!$E$98</definedName>
    <definedName name="QB_ROW_283330" localSheetId="6" hidden="1">'Budget by Month'!$D$12</definedName>
    <definedName name="QB_ROW_286250" localSheetId="6" hidden="1">'Budget by Month'!$F$40</definedName>
    <definedName name="QB_ROW_287240" localSheetId="6" hidden="1">'Budget by Month'!$E$8</definedName>
    <definedName name="QB_ROW_288230" localSheetId="2" hidden="1">'Cash Flow'!#REF!</definedName>
    <definedName name="QB_ROW_290030" localSheetId="6" hidden="1">'Budget by Month'!$D$17</definedName>
    <definedName name="QB_ROW_290240" localSheetId="6" hidden="1">'Budget by Month'!$E$26</definedName>
    <definedName name="QB_ROW_290330" localSheetId="6" hidden="1">'Budget by Month'!$D$27</definedName>
    <definedName name="QB_ROW_304230" localSheetId="2" hidden="1">'Cash Flow'!#REF!</definedName>
    <definedName name="QB_ROW_309250" localSheetId="6" hidden="1">'Budget by Month'!$F$115</definedName>
    <definedName name="QB_ROW_310240" localSheetId="6" hidden="1">'Budget by Month'!$E$99</definedName>
    <definedName name="QB_ROW_312040" localSheetId="6" hidden="1">'Budget by Month'!$E$105</definedName>
    <definedName name="QB_ROW_312340" localSheetId="6" hidden="1">'Budget by Month'!$E$107</definedName>
    <definedName name="QB_ROW_320030" localSheetId="6" hidden="1">'Budget by Month'!$D$53</definedName>
    <definedName name="QB_ROW_320240" localSheetId="6" hidden="1">'Budget by Month'!$E$56</definedName>
    <definedName name="QB_ROW_320330" localSheetId="6" hidden="1">'Budget by Month'!$D$57</definedName>
    <definedName name="QB_ROW_321240" localSheetId="6" hidden="1">'Budget by Month'!$E$54</definedName>
    <definedName name="QB_ROW_322250" localSheetId="6" hidden="1">'Budget by Month'!$F$143</definedName>
    <definedName name="QB_ROW_324240" localSheetId="6" hidden="1">'Budget by Month'!$E$117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38240" localSheetId="6" hidden="1">'Budget by Month'!$E$47</definedName>
    <definedName name="QB_ROW_339240" localSheetId="6" hidden="1">'Budget by Month'!$E$46</definedName>
    <definedName name="QB_ROW_341250" localSheetId="6" hidden="1">'Budget by Month'!$F$41</definedName>
    <definedName name="QB_ROW_344250" localSheetId="6" hidden="1">'Budget by Month'!$F$114</definedName>
    <definedName name="QB_ROW_346240" localSheetId="6" hidden="1">'Budget by Month'!$E$23</definedName>
    <definedName name="QB_ROW_348230" localSheetId="6" hidden="1">'Budget by Month'!$D$29</definedName>
    <definedName name="QB_ROW_354250" localSheetId="6" hidden="1">'Budget by Month'!$F$89</definedName>
    <definedName name="QB_ROW_357240" localSheetId="2" hidden="1">'Cash Flow'!#REF!</definedName>
    <definedName name="QB_ROW_365240" localSheetId="2" hidden="1">'Cash Flow'!#REF!</definedName>
    <definedName name="QB_ROW_380250" localSheetId="6" hidden="1">'Budget by Month'!$F$88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18330" localSheetId="6" hidden="1">'Budget by Month'!$D$28</definedName>
    <definedName name="QB_ROW_421250" localSheetId="6" hidden="1">'Budget by Month'!$F$106</definedName>
    <definedName name="QB_ROW_428030" localSheetId="6" hidden="1">'Budget by Month'!$D$7</definedName>
    <definedName name="QB_ROW_428240" localSheetId="6" hidden="1">'Budget by Month'!$E$10</definedName>
    <definedName name="QB_ROW_428330" localSheetId="6" hidden="1">'Budget by Month'!$D$11</definedName>
    <definedName name="QB_ROW_436030" localSheetId="6" hidden="1">'Budget by Month'!$D$147</definedName>
    <definedName name="QB_ROW_436240" localSheetId="6" hidden="1">'Budget by Month'!$E$149</definedName>
    <definedName name="QB_ROW_436330" localSheetId="6" hidden="1">'Budget by Month'!$D$150</definedName>
    <definedName name="QB_ROW_437240" localSheetId="6" hidden="1">'Budget by Month'!$E$24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43340" localSheetId="6" hidden="1">'Budget by Month'!$E$19</definedName>
    <definedName name="QB_ROW_451330" localSheetId="6" hidden="1">'Budget by Month'!$D$5</definedName>
    <definedName name="QB_ROW_457250" localSheetId="6" hidden="1">'Budget by Month'!$F$128</definedName>
    <definedName name="QB_ROW_473340" localSheetId="6" hidden="1">'Budget by Month'!$E$104</definedName>
    <definedName name="QB_ROW_48240" localSheetId="2" hidden="1">'Cash Flow'!#REF!</definedName>
    <definedName name="QB_ROW_486240" localSheetId="6" hidden="1">'Budget by Month'!$E$50</definedName>
    <definedName name="QB_ROW_49240" localSheetId="2" hidden="1">'Cash Flow'!#REF!</definedName>
    <definedName name="QB_ROW_494240" localSheetId="6" hidden="1">'Budget by Month'!$E$20</definedName>
    <definedName name="QB_ROW_497250" localSheetId="6" hidden="1">'Budget by Month'!$F$95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4250" localSheetId="6" hidden="1">'Budget by Month'!$F$94</definedName>
    <definedName name="QB_ROW_528230" localSheetId="2" hidden="1">'Cash Flow'!#REF!</definedName>
    <definedName name="QB_ROW_544260" localSheetId="6" hidden="1">'Budget by Month'!$G$67</definedName>
    <definedName name="QB_ROW_545240" localSheetId="2" hidden="1">'Cash Flow'!#REF!</definedName>
    <definedName name="QB_ROW_565250" localSheetId="6" hidden="1">'Budget by Month'!$F$132</definedName>
    <definedName name="QB_ROW_587250" localSheetId="6" hidden="1">'Budget by Month'!$F$96</definedName>
    <definedName name="QB_ROW_597240" localSheetId="2" hidden="1">'Cash Flow'!#REF!</definedName>
    <definedName name="QB_ROW_598240" localSheetId="2" hidden="1">'Cash Flow'!#REF!</definedName>
    <definedName name="QB_ROW_605240" localSheetId="6" hidden="1">'Budget by Month'!$E$49</definedName>
    <definedName name="QB_ROW_624260" localSheetId="6" hidden="1">'Budget by Month'!$G$79</definedName>
    <definedName name="QB_ROW_625260" localSheetId="6" hidden="1">'Budget by Month'!$G$81</definedName>
    <definedName name="QB_ROW_626260" localSheetId="6" hidden="1">'Budget by Month'!$G$82</definedName>
    <definedName name="QB_ROW_628260" localSheetId="6" hidden="1">'Budget by Month'!$G$80</definedName>
    <definedName name="QB_ROW_654240" localSheetId="6" hidden="1">'Budget by Month'!$E$22</definedName>
    <definedName name="QB_ROW_673230" localSheetId="6" hidden="1">'Budget by Month'!$D$6</definedName>
    <definedName name="QB_ROW_674040" localSheetId="6" hidden="1">'Budget by Month'!$E$35</definedName>
    <definedName name="QB_ROW_674340" localSheetId="6" hidden="1">'Budget by Month'!$E$37</definedName>
    <definedName name="QB_ROW_675030" localSheetId="6" hidden="1">'Budget by Month'!$D$125</definedName>
    <definedName name="QB_ROW_675330" localSheetId="6" hidden="1">'Budget by Month'!$D$146</definedName>
    <definedName name="QB_ROW_678040" localSheetId="6" hidden="1">'Budget by Month'!$E$141</definedName>
    <definedName name="QB_ROW_678250" localSheetId="6" hidden="1">'Budget by Month'!$F$144</definedName>
    <definedName name="QB_ROW_678340" localSheetId="6" hidden="1">'Budget by Month'!$E$145</definedName>
    <definedName name="QB_ROW_680030" localSheetId="6" hidden="1">'Budget by Month'!$D$58</definedName>
    <definedName name="QB_ROW_680330" localSheetId="6" hidden="1">'Budget by Month'!$D$85</definedName>
    <definedName name="QB_ROW_683030" localSheetId="6" hidden="1">'Budget by Month'!$D$86</definedName>
    <definedName name="QB_ROW_683240" localSheetId="6" hidden="1">'Budget by Month'!$E$100</definedName>
    <definedName name="QB_ROW_683330" localSheetId="6" hidden="1">'Budget by Month'!$D$101</definedName>
    <definedName name="QB_ROW_684330" localSheetId="6" hidden="1">'Budget by Month'!$D$102</definedName>
    <definedName name="QB_ROW_685030" localSheetId="6" hidden="1">'Budget by Month'!$D$111</definedName>
    <definedName name="QB_ROW_685240" localSheetId="6" hidden="1">'Budget by Month'!$E$118</definedName>
    <definedName name="QB_ROW_685330" localSheetId="6" hidden="1">'Budget by Month'!$D$119</definedName>
    <definedName name="QB_ROW_686330" localSheetId="6" hidden="1">'Budget by Month'!$D$121</definedName>
    <definedName name="QB_ROW_687330" localSheetId="6" hidden="1">'Budget by Month'!$D$120</definedName>
    <definedName name="QB_ROW_703240" localSheetId="6" hidden="1">'Budget by Month'!$E$25</definedName>
    <definedName name="QB_ROW_704330" localSheetId="6" hidden="1">'Budget by Month'!$D$33</definedName>
    <definedName name="QB_ROW_708030" localSheetId="6" hidden="1">'Budget by Month'!$D$103</definedName>
    <definedName name="QB_ROW_708240" localSheetId="6" hidden="1">'Budget by Month'!$E$108</definedName>
    <definedName name="QB_ROW_708330" localSheetId="6" hidden="1">'Budget by Month'!$D$109</definedName>
    <definedName name="QB_ROW_709330" localSheetId="6" hidden="1">'Budget by Month'!$D$110</definedName>
    <definedName name="QB_ROW_711330" localSheetId="6" hidden="1">'Budget by Month'!$D$122</definedName>
    <definedName name="QB_ROW_712330" localSheetId="6" hidden="1">'Budget by Month'!$D$123</definedName>
    <definedName name="QB_ROW_713330" localSheetId="6" hidden="1">'Budget by Month'!$D$124</definedName>
    <definedName name="QB_ROW_720260" localSheetId="6" hidden="1">'Budget by Month'!$G$66</definedName>
    <definedName name="QB_ROW_721260" localSheetId="6" hidden="1">'Budget by Month'!$G$68</definedName>
    <definedName name="QB_ROW_722260" localSheetId="6" hidden="1">'Budget by Month'!$G$69</definedName>
    <definedName name="QB_ROW_723260" localSheetId="6" hidden="1">'Budget by Month'!$G$71</definedName>
    <definedName name="QB_ROW_7240" localSheetId="2" hidden="1">'Cash Flow'!#REF!</definedName>
    <definedName name="QB_ROW_724260" localSheetId="6" hidden="1">'Budget by Month'!$G$72</definedName>
    <definedName name="QB_ROW_725260" localSheetId="6" hidden="1">'Budget by Month'!$G$76</definedName>
    <definedName name="QB_ROW_726260" localSheetId="6" hidden="1">'Budget by Month'!$G$73</definedName>
    <definedName name="QB_ROW_727260" localSheetId="6" hidden="1">'Budget by Month'!$G$65</definedName>
    <definedName name="QB_ROW_734240" localSheetId="6" hidden="1">'Budget by Month'!$E$21</definedName>
    <definedName name="QB_ROW_740360" localSheetId="6" hidden="1">'Budget by Month'!$G$70</definedName>
    <definedName name="QB_ROW_747240" localSheetId="6" hidden="1">'Budget by Month'!$E$18</definedName>
    <definedName name="QB_ROW_749250" localSheetId="6" hidden="1">'Budget by Month'!$F$142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75250" localSheetId="6" hidden="1">'Budget by Month'!$F$39</definedName>
    <definedName name="QB_ROW_791360" localSheetId="6" hidden="1">'Budget by Month'!$G$61</definedName>
    <definedName name="QB_ROW_792260" localSheetId="6" hidden="1">'Budget by Month'!$G$75</definedName>
    <definedName name="QB_ROW_794240" localSheetId="2" hidden="1">'Cash Flow'!#REF!</definedName>
    <definedName name="QB_ROW_795240" localSheetId="6" hidden="1">'Budget by Month'!$E$55</definedName>
    <definedName name="QB_ROW_815040" localSheetId="6" hidden="1">'Budget by Month'!$E$127</definedName>
    <definedName name="QB_ROW_815250" localSheetId="6" hidden="1">'Budget by Month'!$F$134</definedName>
    <definedName name="QB_ROW_815340" localSheetId="6" hidden="1">'Budget by Month'!$E$135</definedName>
    <definedName name="QB_ROW_817250" localSheetId="6" hidden="1">'Budget by Month'!$F$133</definedName>
    <definedName name="QB_ROW_822250" localSheetId="6" hidden="1">'Budget by Month'!$F$43</definedName>
    <definedName name="QB_ROW_828240" localSheetId="2" hidden="1">'Cash Flow'!#REF!</definedName>
    <definedName name="QB_ROW_831030" localSheetId="6" hidden="1">'Budget by Month'!$D$13</definedName>
    <definedName name="QB_ROW_831240" localSheetId="6" hidden="1">'Budget by Month'!$E$15</definedName>
    <definedName name="QB_ROW_831330" localSheetId="6" hidden="1">'Budget by Month'!$D$16</definedName>
    <definedName name="QB_ROW_833230" localSheetId="2" hidden="1">'Cash Flow'!#REF!</definedName>
    <definedName name="QB_ROW_839260" localSheetId="6" hidden="1">'Budget by Month'!$G$74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_ROW_86311" localSheetId="6" hidden="1">'Budget by Month'!$B$31</definedName>
    <definedName name="QB_ROW_882240" localSheetId="6" hidden="1">'Budget by Month'!$E$126</definedName>
    <definedName name="QB_ROW_883240" localSheetId="6" hidden="1">'Budget by Month'!$E$148</definedName>
    <definedName name="QB_ROW_888240" localSheetId="6" hidden="1">'Budget by Month'!$E$14</definedName>
    <definedName name="QB_ROW_903240" localSheetId="6" hidden="1">'Budget by Month'!$E$112</definedName>
    <definedName name="QBCANSUPPORTUPDATE" localSheetId="6">TRUE</definedName>
    <definedName name="QBCANSUPPORTUPDATE" localSheetId="2">TRUE</definedName>
    <definedName name="QBCOMPANYFILENAME" localSheetId="6">"M:\Advanced Math and Science Academy CS.QBW"</definedName>
    <definedName name="QBCOMPANYFILENAME" localSheetId="2">"V:\Advanced Math and Science Academy CS.QBW"</definedName>
    <definedName name="QBENDDATE" localSheetId="6">20230630</definedName>
    <definedName name="QBENDDATE" localSheetId="2">20200331</definedName>
    <definedName name="QBHEADERSONSCREEN" localSheetId="6">FALSE</definedName>
    <definedName name="QBHEADERSONSCREEN" localSheetId="2">FALSE</definedName>
    <definedName name="QBMETADATASIZE" localSheetId="6">5924</definedName>
    <definedName name="QBMETADATASIZE" localSheetId="2">5907</definedName>
    <definedName name="QBPRESERVECOLOR" localSheetId="6">TRUE</definedName>
    <definedName name="QBPRESERVECOLOR" localSheetId="2">TRUE</definedName>
    <definedName name="QBPRESERVEFONT" localSheetId="6">TRUE</definedName>
    <definedName name="QBPRESERVEFONT" localSheetId="2">TRUE</definedName>
    <definedName name="QBPRESERVEROWHEIGHT" localSheetId="6">TRUE</definedName>
    <definedName name="QBPRESERVEROWHEIGHT" localSheetId="2">TRUE</definedName>
    <definedName name="QBPRESERVESPACE" localSheetId="6">TRUE</definedName>
    <definedName name="QBPRESERVESPACE" localSheetId="2">TRUE</definedName>
    <definedName name="QBREPORTCOLAXIS" localSheetId="6">6</definedName>
    <definedName name="QBREPORTCOLAXIS" localSheetId="2">0</definedName>
    <definedName name="QBREPORTCOMPANYID" localSheetId="6">"e8c90c8d16cf41c290b8468bba922707"</definedName>
    <definedName name="QBREPORTCOMPANYID" localSheetId="2">"e8c90c8d16cf41c290b8468bba922707"</definedName>
    <definedName name="QBREPORTCOMPARECOL_ANNUALBUDGET" localSheetId="6">FALSE</definedName>
    <definedName name="QBREPORTCOMPARECOL_ANNUALBUDGET" localSheetId="2">FALSE</definedName>
    <definedName name="QBREPORTCOMPARECOL_AVGCOGS" localSheetId="6">FALSE</definedName>
    <definedName name="QBREPORTCOMPARECOL_AVGCOGS" localSheetId="2">FALSE</definedName>
    <definedName name="QBREPORTCOMPARECOL_AVGPRICE" localSheetId="6">FALSE</definedName>
    <definedName name="QBREPORTCOMPARECOL_AVGPRICE" localSheetId="2">FALSE</definedName>
    <definedName name="QBREPORTCOMPARECOL_BUDDIFF" localSheetId="6">FALSE</definedName>
    <definedName name="QBREPORTCOMPARECOL_BUDDIFF" localSheetId="2">FALSE</definedName>
    <definedName name="QBREPORTCOMPARECOL_BUDGET" localSheetId="6">TRUE</definedName>
    <definedName name="QBREPORTCOMPARECOL_BUDGET" localSheetId="2">FALSE</definedName>
    <definedName name="QBREPORTCOMPARECOL_BUDPCT" localSheetId="6">FALSE</definedName>
    <definedName name="QBREPORTCOMPARECOL_BUDPCT" localSheetId="2">FALSE</definedName>
    <definedName name="QBREPORTCOMPARECOL_COGS" localSheetId="6">FALSE</definedName>
    <definedName name="QBREPORTCOMPARECOL_COGS" localSheetId="2">FALSE</definedName>
    <definedName name="QBREPORTCOMPARECOL_EXCLUDEAMOUNT" localSheetId="6">FALSE</definedName>
    <definedName name="QBREPORTCOMPARECOL_EXCLUDEAMOUNT" localSheetId="2">FALSE</definedName>
    <definedName name="QBREPORTCOMPARECOL_EXCLUDECURPERIOD" localSheetId="6">TRUE</definedName>
    <definedName name="QBREPORTCOMPARECOL_EXCLUDECURPERIOD" localSheetId="2">FALSE</definedName>
    <definedName name="QBREPORTCOMPARECOL_FORECAST" localSheetId="6">FALSE</definedName>
    <definedName name="QBREPORTCOMPARECOL_FORECAST" localSheetId="2">FALSE</definedName>
    <definedName name="QBREPORTCOMPARECOL_GROSSMARGIN" localSheetId="6">FALSE</definedName>
    <definedName name="QBREPORTCOMPARECOL_GROSSMARGIN" localSheetId="2">FALSE</definedName>
    <definedName name="QBREPORTCOMPARECOL_GROSSMARGINPCT" localSheetId="6">FALSE</definedName>
    <definedName name="QBREPORTCOMPARECOL_GROSSMARGINPCT" localSheetId="2">FALSE</definedName>
    <definedName name="QBREPORTCOMPARECOL_HOURS" localSheetId="6">FALSE</definedName>
    <definedName name="QBREPORTCOMPARECOL_HOURS" localSheetId="2">FALSE</definedName>
    <definedName name="QBREPORTCOMPARECOL_PCTCOL" localSheetId="6">FALSE</definedName>
    <definedName name="QBREPORTCOMPARECOL_PCTCOL" localSheetId="2">FALSE</definedName>
    <definedName name="QBREPORTCOMPARECOL_PCTEXPENSE" localSheetId="6">FALSE</definedName>
    <definedName name="QBREPORTCOMPARECOL_PCTEXPENSE" localSheetId="2">FALSE</definedName>
    <definedName name="QBREPORTCOMPARECOL_PCTINCOME" localSheetId="6">FALSE</definedName>
    <definedName name="QBREPORTCOMPARECOL_PCTINCOME" localSheetId="2">FALSE</definedName>
    <definedName name="QBREPORTCOMPARECOL_PCTOFSALES" localSheetId="6">FALSE</definedName>
    <definedName name="QBREPORTCOMPARECOL_PCTOFSALES" localSheetId="2">FALSE</definedName>
    <definedName name="QBREPORTCOMPARECOL_PCTROW" localSheetId="6">FALSE</definedName>
    <definedName name="QBREPORTCOMPARECOL_PCTROW" localSheetId="2">FALSE</definedName>
    <definedName name="QBREPORTCOMPARECOL_PPDIFF" localSheetId="6">FALSE</definedName>
    <definedName name="QBREPORTCOMPARECOL_PPDIFF" localSheetId="2">FALSE</definedName>
    <definedName name="QBREPORTCOMPARECOL_PPPCT" localSheetId="6">FALSE</definedName>
    <definedName name="QBREPORTCOMPARECOL_PPPCT" localSheetId="2">FALSE</definedName>
    <definedName name="QBREPORTCOMPARECOL_PREVPERIOD" localSheetId="6">FALSE</definedName>
    <definedName name="QBREPORTCOMPARECOL_PREVPERIOD" localSheetId="2">FALSE</definedName>
    <definedName name="QBREPORTCOMPARECOL_PREVYEAR" localSheetId="6">FALSE</definedName>
    <definedName name="QBREPORTCOMPARECOL_PREVYEAR" localSheetId="2">FALSE</definedName>
    <definedName name="QBREPORTCOMPARECOL_PYDIFF" localSheetId="6">FALSE</definedName>
    <definedName name="QBREPORTCOMPARECOL_PYDIFF" localSheetId="2">FALSE</definedName>
    <definedName name="QBREPORTCOMPARECOL_PYPCT" localSheetId="6">FALSE</definedName>
    <definedName name="QBREPORTCOMPARECOL_PYPCT" localSheetId="2">FALSE</definedName>
    <definedName name="QBREPORTCOMPARECOL_QTY" localSheetId="6">FALSE</definedName>
    <definedName name="QBREPORTCOMPARECOL_QTY" localSheetId="2">FALSE</definedName>
    <definedName name="QBREPORTCOMPARECOL_RATE" localSheetId="6">FALSE</definedName>
    <definedName name="QBREPORTCOMPARECOL_RATE" localSheetId="2">FALSE</definedName>
    <definedName name="QBREPORTCOMPARECOL_TRIPBILLEDMILES" localSheetId="6">FALSE</definedName>
    <definedName name="QBREPORTCOMPARECOL_TRIPBILLEDMILES" localSheetId="2">FALSE</definedName>
    <definedName name="QBREPORTCOMPARECOL_TRIPBILLINGAMOUNT" localSheetId="6">FALSE</definedName>
    <definedName name="QBREPORTCOMPARECOL_TRIPBILLINGAMOUNT" localSheetId="2">FALSE</definedName>
    <definedName name="QBREPORTCOMPARECOL_TRIPMILES" localSheetId="6">FALSE</definedName>
    <definedName name="QBREPORTCOMPARECOL_TRIPMILES" localSheetId="2">FALSE</definedName>
    <definedName name="QBREPORTCOMPARECOL_TRIPNOTBILLABLEMILES" localSheetId="6">FALSE</definedName>
    <definedName name="QBREPORTCOMPARECOL_TRIPNOTBILLABLEMILES" localSheetId="2">FALSE</definedName>
    <definedName name="QBREPORTCOMPARECOL_TRIPTAXDEDUCTIBLEAMOUNT" localSheetId="6">FALSE</definedName>
    <definedName name="QBREPORTCOMPARECOL_TRIPTAXDEDUCTIBLEAMOUNT" localSheetId="2">FALSE</definedName>
    <definedName name="QBREPORTCOMPARECOL_TRIPUNBILLEDMILES" localSheetId="6">FALSE</definedName>
    <definedName name="QBREPORTCOMPARECOL_TRIPUNBILLEDMILES" localSheetId="2">FALSE</definedName>
    <definedName name="QBREPORTCOMPARECOL_YTD" localSheetId="6">FALSE</definedName>
    <definedName name="QBREPORTCOMPARECOL_YTD" localSheetId="2">FALSE</definedName>
    <definedName name="QBREPORTCOMPARECOL_YTDBUDGET" localSheetId="6">FALSE</definedName>
    <definedName name="QBREPORTCOMPARECOL_YTDBUDGET" localSheetId="2">FALSE</definedName>
    <definedName name="QBREPORTCOMPARECOL_YTDPCT" localSheetId="6">FALSE</definedName>
    <definedName name="QBREPORTCOMPARECOL_YTDPCT" localSheetId="2">FALSE</definedName>
    <definedName name="QBREPORTROWAXIS" localSheetId="6">11</definedName>
    <definedName name="QBREPORTROWAXIS" localSheetId="2">77</definedName>
    <definedName name="QBREPORTSUBCOLAXIS" localSheetId="6">24</definedName>
    <definedName name="QBREPORTSUBCOLAXIS" localSheetId="2">0</definedName>
    <definedName name="QBREPORTTYPE" localSheetId="6">287</definedName>
    <definedName name="QBREPORTTYPE" localSheetId="2">238</definedName>
    <definedName name="QBROWHEADERS" localSheetId="6">7</definedName>
    <definedName name="QBROWHEADERS" localSheetId="2">5</definedName>
    <definedName name="QBSTARTDATE" localSheetId="6">20220701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9" i="1" l="1"/>
  <c r="J29" i="1"/>
  <c r="L28" i="1"/>
  <c r="J28" i="1"/>
  <c r="L27" i="1"/>
  <c r="J27" i="1"/>
  <c r="L26" i="1"/>
  <c r="J26" i="1"/>
  <c r="L25" i="1"/>
  <c r="J25" i="1"/>
  <c r="L24" i="1"/>
  <c r="J24" i="1"/>
  <c r="L23" i="1"/>
  <c r="J23" i="1"/>
  <c r="L22" i="1"/>
  <c r="J22" i="1"/>
  <c r="L21" i="1"/>
  <c r="J21" i="1"/>
  <c r="J30" i="1" s="1"/>
  <c r="L20" i="1"/>
  <c r="J20" i="1"/>
  <c r="L19" i="1"/>
  <c r="J19" i="1"/>
  <c r="L18" i="1"/>
  <c r="J18" i="1"/>
  <c r="L17" i="1"/>
  <c r="J17" i="1"/>
  <c r="L16" i="1"/>
  <c r="J16" i="1"/>
  <c r="L15" i="1"/>
  <c r="J15" i="1"/>
  <c r="L11" i="1"/>
  <c r="J11" i="1"/>
  <c r="L10" i="1"/>
  <c r="J10" i="1"/>
  <c r="L9" i="1"/>
  <c r="J9" i="1"/>
  <c r="L8" i="1"/>
  <c r="J8" i="1"/>
  <c r="L7" i="1"/>
  <c r="J7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8" i="1"/>
  <c r="R9" i="1"/>
  <c r="R10" i="1"/>
  <c r="R11" i="1"/>
  <c r="R30" i="1"/>
  <c r="P30" i="1"/>
  <c r="P31" i="1" s="1"/>
  <c r="P32" i="1" s="1"/>
  <c r="N30" i="1"/>
  <c r="N31" i="1" s="1"/>
  <c r="N32" i="1" s="1"/>
  <c r="H31" i="1"/>
  <c r="H32" i="1" s="1"/>
  <c r="H30" i="1"/>
  <c r="F30" i="1"/>
  <c r="L30" i="1" s="1"/>
  <c r="T8" i="1"/>
  <c r="T9" i="1"/>
  <c r="T10" i="1"/>
  <c r="T11" i="1"/>
  <c r="T12" i="1"/>
  <c r="T13" i="1"/>
  <c r="T7" i="1"/>
  <c r="H13" i="1"/>
  <c r="L13" i="1"/>
  <c r="N13" i="1"/>
  <c r="P13" i="1"/>
  <c r="R7" i="1" l="1"/>
  <c r="R12" i="1" s="1"/>
  <c r="L54" i="9"/>
  <c r="L53" i="9"/>
  <c r="D5" i="16"/>
  <c r="D8" i="16"/>
  <c r="V30" i="1"/>
  <c r="V12" i="1"/>
  <c r="V13" i="1" s="1"/>
  <c r="V31" i="1" s="1"/>
  <c r="V32" i="1" s="1"/>
  <c r="P12" i="1"/>
  <c r="N12" i="1"/>
  <c r="J12" i="1"/>
  <c r="H12" i="1"/>
  <c r="F12" i="1"/>
  <c r="H5" i="16"/>
  <c r="C8" i="16"/>
  <c r="E9" i="16"/>
  <c r="M97" i="12"/>
  <c r="D28" i="12"/>
  <c r="D23" i="12"/>
  <c r="C23" i="12"/>
  <c r="C10" i="12"/>
  <c r="D5" i="12"/>
  <c r="D10" i="12" s="1"/>
  <c r="F13" i="1" l="1"/>
  <c r="F31" i="1"/>
  <c r="J13" i="1"/>
  <c r="J31" i="1"/>
  <c r="J32" i="1" s="1"/>
  <c r="R13" i="1"/>
  <c r="R31" i="1"/>
  <c r="R32" i="1" s="1"/>
  <c r="AE270" i="14"/>
  <c r="AC270" i="14"/>
  <c r="AA270" i="14"/>
  <c r="Y270" i="14"/>
  <c r="W270" i="14"/>
  <c r="U270" i="14"/>
  <c r="S270" i="14"/>
  <c r="Q270" i="14"/>
  <c r="O270" i="14"/>
  <c r="M270" i="14"/>
  <c r="AG270" i="14" s="1"/>
  <c r="K270" i="14"/>
  <c r="I270" i="14"/>
  <c r="AG269" i="14"/>
  <c r="AG268" i="14"/>
  <c r="AE266" i="14"/>
  <c r="AC266" i="14"/>
  <c r="AA266" i="14"/>
  <c r="Y266" i="14"/>
  <c r="W266" i="14"/>
  <c r="U266" i="14"/>
  <c r="S266" i="14"/>
  <c r="Q266" i="14"/>
  <c r="O266" i="14"/>
  <c r="M266" i="14"/>
  <c r="K266" i="14"/>
  <c r="AG266" i="14" s="1"/>
  <c r="I266" i="14"/>
  <c r="AG265" i="14"/>
  <c r="AG264" i="14"/>
  <c r="AG263" i="14"/>
  <c r="AG262" i="14"/>
  <c r="AG261" i="14"/>
  <c r="AG260" i="14"/>
  <c r="AG259" i="14"/>
  <c r="AG257" i="14"/>
  <c r="AG256" i="14"/>
  <c r="AE255" i="14"/>
  <c r="Q255" i="14"/>
  <c r="O255" i="14"/>
  <c r="AE254" i="14"/>
  <c r="AC254" i="14"/>
  <c r="AA254" i="14"/>
  <c r="Y254" i="14"/>
  <c r="W254" i="14"/>
  <c r="U254" i="14"/>
  <c r="S254" i="14"/>
  <c r="Q254" i="14"/>
  <c r="O254" i="14"/>
  <c r="M254" i="14"/>
  <c r="K254" i="14"/>
  <c r="I254" i="14"/>
  <c r="AG254" i="14" s="1"/>
  <c r="AG253" i="14"/>
  <c r="AG252" i="14"/>
  <c r="AG251" i="14"/>
  <c r="AG249" i="14"/>
  <c r="AE248" i="14"/>
  <c r="AC248" i="14"/>
  <c r="AA248" i="14"/>
  <c r="Y248" i="14"/>
  <c r="W248" i="14"/>
  <c r="U248" i="14"/>
  <c r="S248" i="14"/>
  <c r="Q248" i="14"/>
  <c r="O248" i="14"/>
  <c r="M248" i="14"/>
  <c r="K248" i="14"/>
  <c r="I248" i="14"/>
  <c r="AG248" i="14" s="1"/>
  <c r="AG247" i="14"/>
  <c r="AG246" i="14"/>
  <c r="AG245" i="14"/>
  <c r="AE243" i="14"/>
  <c r="AC243" i="14"/>
  <c r="AC255" i="14" s="1"/>
  <c r="AA243" i="14"/>
  <c r="Y243" i="14"/>
  <c r="W243" i="14"/>
  <c r="U243" i="14"/>
  <c r="S243" i="14"/>
  <c r="Q243" i="14"/>
  <c r="O243" i="14"/>
  <c r="M243" i="14"/>
  <c r="M255" i="14" s="1"/>
  <c r="K243" i="14"/>
  <c r="I243" i="14"/>
  <c r="AG243" i="14" s="1"/>
  <c r="AG242" i="14"/>
  <c r="AG241" i="14"/>
  <c r="AE239" i="14"/>
  <c r="AC239" i="14"/>
  <c r="AA239" i="14"/>
  <c r="AA255" i="14" s="1"/>
  <c r="Y239" i="14"/>
  <c r="Y255" i="14" s="1"/>
  <c r="W239" i="14"/>
  <c r="W255" i="14" s="1"/>
  <c r="U239" i="14"/>
  <c r="U255" i="14" s="1"/>
  <c r="S239" i="14"/>
  <c r="S255" i="14" s="1"/>
  <c r="Q239" i="14"/>
  <c r="O239" i="14"/>
  <c r="M239" i="14"/>
  <c r="K239" i="14"/>
  <c r="K255" i="14" s="1"/>
  <c r="I239" i="14"/>
  <c r="I255" i="14" s="1"/>
  <c r="AG238" i="14"/>
  <c r="AG237" i="14"/>
  <c r="AG236" i="14"/>
  <c r="AG235" i="14"/>
  <c r="AE232" i="14"/>
  <c r="AC232" i="14"/>
  <c r="AA232" i="14"/>
  <c r="Y232" i="14"/>
  <c r="W232" i="14"/>
  <c r="U232" i="14"/>
  <c r="S232" i="14"/>
  <c r="Q232" i="14"/>
  <c r="O232" i="14"/>
  <c r="M232" i="14"/>
  <c r="K232" i="14"/>
  <c r="I232" i="14"/>
  <c r="AG232" i="14" s="1"/>
  <c r="AG231" i="14"/>
  <c r="AE229" i="14"/>
  <c r="AC229" i="14"/>
  <c r="AA229" i="14"/>
  <c r="Y229" i="14"/>
  <c r="W229" i="14"/>
  <c r="U229" i="14"/>
  <c r="S229" i="14"/>
  <c r="Q229" i="14"/>
  <c r="O229" i="14"/>
  <c r="M229" i="14"/>
  <c r="K229" i="14"/>
  <c r="I229" i="14"/>
  <c r="AG229" i="14" s="1"/>
  <c r="AG228" i="14"/>
  <c r="AE226" i="14"/>
  <c r="AC226" i="14"/>
  <c r="AA226" i="14"/>
  <c r="Y226" i="14"/>
  <c r="W226" i="14"/>
  <c r="U226" i="14"/>
  <c r="S226" i="14"/>
  <c r="Q226" i="14"/>
  <c r="O226" i="14"/>
  <c r="M226" i="14"/>
  <c r="K226" i="14"/>
  <c r="AG226" i="14" s="1"/>
  <c r="I226" i="14"/>
  <c r="AG225" i="14"/>
  <c r="AG224" i="14"/>
  <c r="AG223" i="14"/>
  <c r="AG222" i="14"/>
  <c r="AG221" i="14"/>
  <c r="Y219" i="14"/>
  <c r="W219" i="14"/>
  <c r="U219" i="14"/>
  <c r="I219" i="14"/>
  <c r="AE218" i="14"/>
  <c r="AE219" i="14" s="1"/>
  <c r="AC218" i="14"/>
  <c r="AC219" i="14" s="1"/>
  <c r="AA218" i="14"/>
  <c r="AA219" i="14" s="1"/>
  <c r="Y218" i="14"/>
  <c r="W218" i="14"/>
  <c r="U218" i="14"/>
  <c r="S218" i="14"/>
  <c r="S219" i="14" s="1"/>
  <c r="Q218" i="14"/>
  <c r="AG218" i="14" s="1"/>
  <c r="O218" i="14"/>
  <c r="O219" i="14" s="1"/>
  <c r="M218" i="14"/>
  <c r="M219" i="14" s="1"/>
  <c r="K218" i="14"/>
  <c r="K219" i="14" s="1"/>
  <c r="I218" i="14"/>
  <c r="AG217" i="14"/>
  <c r="AG216" i="14"/>
  <c r="AG215" i="14"/>
  <c r="AG214" i="14"/>
  <c r="AE211" i="14"/>
  <c r="AC211" i="14"/>
  <c r="AA211" i="14"/>
  <c r="Y211" i="14"/>
  <c r="W211" i="14"/>
  <c r="U211" i="14"/>
  <c r="S211" i="14"/>
  <c r="Q211" i="14"/>
  <c r="O211" i="14"/>
  <c r="M211" i="14"/>
  <c r="K211" i="14"/>
  <c r="AG211" i="14" s="1"/>
  <c r="I211" i="14"/>
  <c r="AG210" i="14"/>
  <c r="AG209" i="14"/>
  <c r="AG208" i="14"/>
  <c r="AG207" i="14"/>
  <c r="AG206" i="14"/>
  <c r="AG205" i="14"/>
  <c r="AG204" i="14"/>
  <c r="AG203" i="14"/>
  <c r="AG202" i="14"/>
  <c r="AE200" i="14"/>
  <c r="AC200" i="14"/>
  <c r="AA200" i="14"/>
  <c r="Y200" i="14"/>
  <c r="W200" i="14"/>
  <c r="U200" i="14"/>
  <c r="S200" i="14"/>
  <c r="Q200" i="14"/>
  <c r="O200" i="14"/>
  <c r="AG200" i="14" s="1"/>
  <c r="M200" i="14"/>
  <c r="K200" i="14"/>
  <c r="I200" i="14"/>
  <c r="AG199" i="14"/>
  <c r="AE197" i="14"/>
  <c r="AC197" i="14"/>
  <c r="AA197" i="14"/>
  <c r="Y197" i="14"/>
  <c r="W197" i="14"/>
  <c r="U197" i="14"/>
  <c r="S197" i="14"/>
  <c r="Q197" i="14"/>
  <c r="O197" i="14"/>
  <c r="M197" i="14"/>
  <c r="K197" i="14"/>
  <c r="I197" i="14"/>
  <c r="AG197" i="14" s="1"/>
  <c r="AG196" i="14"/>
  <c r="AG195" i="14"/>
  <c r="AG194" i="14"/>
  <c r="AG193" i="14"/>
  <c r="AG192" i="14"/>
  <c r="AE190" i="14"/>
  <c r="Q190" i="14"/>
  <c r="O190" i="14"/>
  <c r="AG189" i="14"/>
  <c r="AE188" i="14"/>
  <c r="AC188" i="14"/>
  <c r="AC190" i="14" s="1"/>
  <c r="AA188" i="14"/>
  <c r="AA190" i="14" s="1"/>
  <c r="Y188" i="14"/>
  <c r="Y190" i="14" s="1"/>
  <c r="W188" i="14"/>
  <c r="W190" i="14" s="1"/>
  <c r="U188" i="14"/>
  <c r="U190" i="14" s="1"/>
  <c r="S188" i="14"/>
  <c r="S190" i="14" s="1"/>
  <c r="Q188" i="14"/>
  <c r="O188" i="14"/>
  <c r="M188" i="14"/>
  <c r="M190" i="14" s="1"/>
  <c r="K188" i="14"/>
  <c r="K190" i="14" s="1"/>
  <c r="I188" i="14"/>
  <c r="I190" i="14" s="1"/>
  <c r="AG187" i="14"/>
  <c r="AG186" i="14"/>
  <c r="AG185" i="14"/>
  <c r="AC182" i="14"/>
  <c r="AA182" i="14"/>
  <c r="Y182" i="14"/>
  <c r="M182" i="14"/>
  <c r="K182" i="14"/>
  <c r="I182" i="14"/>
  <c r="AE181" i="14"/>
  <c r="AE182" i="14" s="1"/>
  <c r="AC181" i="14"/>
  <c r="AA181" i="14"/>
  <c r="Y181" i="14"/>
  <c r="W181" i="14"/>
  <c r="W182" i="14" s="1"/>
  <c r="U181" i="14"/>
  <c r="U182" i="14" s="1"/>
  <c r="S181" i="14"/>
  <c r="S182" i="14" s="1"/>
  <c r="Q181" i="14"/>
  <c r="Q182" i="14" s="1"/>
  <c r="O181" i="14"/>
  <c r="O182" i="14" s="1"/>
  <c r="M181" i="14"/>
  <c r="AG181" i="14" s="1"/>
  <c r="K181" i="14"/>
  <c r="I181" i="14"/>
  <c r="AG180" i="14"/>
  <c r="S177" i="14"/>
  <c r="Q177" i="14"/>
  <c r="AG176" i="14"/>
  <c r="AE175" i="14"/>
  <c r="AC175" i="14"/>
  <c r="AA175" i="14"/>
  <c r="Y175" i="14"/>
  <c r="Y177" i="14" s="1"/>
  <c r="W175" i="14"/>
  <c r="U175" i="14"/>
  <c r="S175" i="14"/>
  <c r="Q175" i="14"/>
  <c r="O175" i="14"/>
  <c r="M175" i="14"/>
  <c r="K175" i="14"/>
  <c r="I175" i="14"/>
  <c r="I177" i="14" s="1"/>
  <c r="AG174" i="14"/>
  <c r="AG173" i="14"/>
  <c r="AG172" i="14"/>
  <c r="AG171" i="14"/>
  <c r="AE169" i="14"/>
  <c r="AE177" i="14" s="1"/>
  <c r="AC169" i="14"/>
  <c r="AC177" i="14" s="1"/>
  <c r="AA169" i="14"/>
  <c r="AA177" i="14" s="1"/>
  <c r="Y169" i="14"/>
  <c r="W169" i="14"/>
  <c r="W177" i="14" s="1"/>
  <c r="U169" i="14"/>
  <c r="U177" i="14" s="1"/>
  <c r="S169" i="14"/>
  <c r="Q169" i="14"/>
  <c r="O169" i="14"/>
  <c r="O177" i="14" s="1"/>
  <c r="M169" i="14"/>
  <c r="M177" i="14" s="1"/>
  <c r="K169" i="14"/>
  <c r="K177" i="14" s="1"/>
  <c r="I169" i="14"/>
  <c r="AG168" i="14"/>
  <c r="AG167" i="14"/>
  <c r="AG166" i="14"/>
  <c r="AG165" i="14"/>
  <c r="AG164" i="14"/>
  <c r="AC160" i="14"/>
  <c r="AC161" i="14" s="1"/>
  <c r="M160" i="14"/>
  <c r="M161" i="14" s="1"/>
  <c r="AE159" i="14"/>
  <c r="AC159" i="14"/>
  <c r="AA159" i="14"/>
  <c r="Y159" i="14"/>
  <c r="W159" i="14"/>
  <c r="U159" i="14"/>
  <c r="S159" i="14"/>
  <c r="Q159" i="14"/>
  <c r="O159" i="14"/>
  <c r="M159" i="14"/>
  <c r="K159" i="14"/>
  <c r="I159" i="14"/>
  <c r="AG159" i="14" s="1"/>
  <c r="AG158" i="14"/>
  <c r="AG157" i="14"/>
  <c r="AG156" i="14"/>
  <c r="AE154" i="14"/>
  <c r="AC154" i="14"/>
  <c r="AA154" i="14"/>
  <c r="Y154" i="14"/>
  <c r="W154" i="14"/>
  <c r="U154" i="14"/>
  <c r="S154" i="14"/>
  <c r="Q154" i="14"/>
  <c r="O154" i="14"/>
  <c r="M154" i="14"/>
  <c r="K154" i="14"/>
  <c r="I154" i="14"/>
  <c r="AG154" i="14" s="1"/>
  <c r="AG153" i="14"/>
  <c r="AG152" i="14"/>
  <c r="AG151" i="14"/>
  <c r="AG150" i="14"/>
  <c r="AG149" i="14"/>
  <c r="AG148" i="14"/>
  <c r="AG147" i="14"/>
  <c r="AG146" i="14"/>
  <c r="AG145" i="14"/>
  <c r="AG144" i="14"/>
  <c r="AG143" i="14"/>
  <c r="AG142" i="14"/>
  <c r="AG141" i="14"/>
  <c r="AC139" i="14"/>
  <c r="AA139" i="14"/>
  <c r="AA160" i="14" s="1"/>
  <c r="AA161" i="14" s="1"/>
  <c r="M139" i="14"/>
  <c r="K139" i="14"/>
  <c r="K160" i="14" s="1"/>
  <c r="K161" i="14" s="1"/>
  <c r="AG138" i="14"/>
  <c r="AE137" i="14"/>
  <c r="AE139" i="14" s="1"/>
  <c r="AE160" i="14" s="1"/>
  <c r="AE161" i="14" s="1"/>
  <c r="AC137" i="14"/>
  <c r="AA137" i="14"/>
  <c r="Y137" i="14"/>
  <c r="Y139" i="14" s="1"/>
  <c r="Y160" i="14" s="1"/>
  <c r="Y161" i="14" s="1"/>
  <c r="W137" i="14"/>
  <c r="W139" i="14" s="1"/>
  <c r="W160" i="14" s="1"/>
  <c r="W161" i="14" s="1"/>
  <c r="U137" i="14"/>
  <c r="U139" i="14" s="1"/>
  <c r="U160" i="14" s="1"/>
  <c r="S137" i="14"/>
  <c r="S139" i="14" s="1"/>
  <c r="S160" i="14" s="1"/>
  <c r="S161" i="14" s="1"/>
  <c r="Q137" i="14"/>
  <c r="Q139" i="14" s="1"/>
  <c r="Q160" i="14" s="1"/>
  <c r="O137" i="14"/>
  <c r="O139" i="14" s="1"/>
  <c r="O160" i="14" s="1"/>
  <c r="O161" i="14" s="1"/>
  <c r="M137" i="14"/>
  <c r="K137" i="14"/>
  <c r="I137" i="14"/>
  <c r="I139" i="14" s="1"/>
  <c r="AG136" i="14"/>
  <c r="AG135" i="14"/>
  <c r="AG133" i="14"/>
  <c r="AG130" i="14"/>
  <c r="AA129" i="14"/>
  <c r="Y129" i="14"/>
  <c r="W129" i="14"/>
  <c r="K129" i="14"/>
  <c r="I129" i="14"/>
  <c r="AE128" i="14"/>
  <c r="AE129" i="14" s="1"/>
  <c r="AC128" i="14"/>
  <c r="AC129" i="14" s="1"/>
  <c r="AA128" i="14"/>
  <c r="Y128" i="14"/>
  <c r="W128" i="14"/>
  <c r="U128" i="14"/>
  <c r="U129" i="14" s="1"/>
  <c r="S128" i="14"/>
  <c r="S129" i="14" s="1"/>
  <c r="Q128" i="14"/>
  <c r="AG128" i="14" s="1"/>
  <c r="O128" i="14"/>
  <c r="O129" i="14" s="1"/>
  <c r="M128" i="14"/>
  <c r="M129" i="14" s="1"/>
  <c r="K128" i="14"/>
  <c r="I128" i="14"/>
  <c r="AG127" i="14"/>
  <c r="AE123" i="14"/>
  <c r="Q123" i="14"/>
  <c r="O123" i="14"/>
  <c r="AG122" i="14"/>
  <c r="AE121" i="14"/>
  <c r="AC121" i="14"/>
  <c r="AC123" i="14" s="1"/>
  <c r="AA121" i="14"/>
  <c r="AA123" i="14" s="1"/>
  <c r="Y121" i="14"/>
  <c r="Y123" i="14" s="1"/>
  <c r="W121" i="14"/>
  <c r="W123" i="14" s="1"/>
  <c r="U121" i="14"/>
  <c r="U123" i="14" s="1"/>
  <c r="S121" i="14"/>
  <c r="S123" i="14" s="1"/>
  <c r="Q121" i="14"/>
  <c r="O121" i="14"/>
  <c r="M121" i="14"/>
  <c r="M123" i="14" s="1"/>
  <c r="K121" i="14"/>
  <c r="K123" i="14" s="1"/>
  <c r="I121" i="14"/>
  <c r="I123" i="14" s="1"/>
  <c r="AG123" i="14" s="1"/>
  <c r="AG120" i="14"/>
  <c r="AG119" i="14"/>
  <c r="AG118" i="14"/>
  <c r="AG116" i="14"/>
  <c r="AE114" i="14"/>
  <c r="AC114" i="14"/>
  <c r="O114" i="14"/>
  <c r="M114" i="14"/>
  <c r="AG113" i="14"/>
  <c r="AG112" i="14"/>
  <c r="AG111" i="14"/>
  <c r="AG110" i="14"/>
  <c r="AG109" i="14"/>
  <c r="AG108" i="14"/>
  <c r="AE107" i="14"/>
  <c r="AC107" i="14"/>
  <c r="AA107" i="14"/>
  <c r="Y107" i="14"/>
  <c r="W107" i="14"/>
  <c r="U107" i="14"/>
  <c r="S107" i="14"/>
  <c r="Q107" i="14"/>
  <c r="AG107" i="14" s="1"/>
  <c r="O107" i="14"/>
  <c r="M107" i="14"/>
  <c r="K107" i="14"/>
  <c r="I107" i="14"/>
  <c r="AG106" i="14"/>
  <c r="AG105" i="14"/>
  <c r="AG104" i="14"/>
  <c r="AG103" i="14"/>
  <c r="AG102" i="14"/>
  <c r="AG101" i="14"/>
  <c r="AE99" i="14"/>
  <c r="AC99" i="14"/>
  <c r="AA99" i="14"/>
  <c r="AA114" i="14" s="1"/>
  <c r="Y99" i="14"/>
  <c r="Y114" i="14" s="1"/>
  <c r="W99" i="14"/>
  <c r="W114" i="14" s="1"/>
  <c r="U99" i="14"/>
  <c r="U114" i="14" s="1"/>
  <c r="S99" i="14"/>
  <c r="S114" i="14" s="1"/>
  <c r="Q99" i="14"/>
  <c r="Q114" i="14" s="1"/>
  <c r="O99" i="14"/>
  <c r="M99" i="14"/>
  <c r="K99" i="14"/>
  <c r="K114" i="14" s="1"/>
  <c r="I99" i="14"/>
  <c r="I114" i="14" s="1"/>
  <c r="AG98" i="14"/>
  <c r="AG94" i="14"/>
  <c r="AG93" i="14"/>
  <c r="AE92" i="14"/>
  <c r="AC92" i="14"/>
  <c r="AA92" i="14"/>
  <c r="Y92" i="14"/>
  <c r="W92" i="14"/>
  <c r="U92" i="14"/>
  <c r="S92" i="14"/>
  <c r="Q92" i="14"/>
  <c r="AG92" i="14" s="1"/>
  <c r="O92" i="14"/>
  <c r="M92" i="14"/>
  <c r="K92" i="14"/>
  <c r="I92" i="14"/>
  <c r="AG91" i="14"/>
  <c r="AG90" i="14"/>
  <c r="AE88" i="14"/>
  <c r="AC88" i="14"/>
  <c r="AA88" i="14"/>
  <c r="Y88" i="14"/>
  <c r="W88" i="14"/>
  <c r="U88" i="14"/>
  <c r="S88" i="14"/>
  <c r="Q88" i="14"/>
  <c r="AG88" i="14" s="1"/>
  <c r="O88" i="14"/>
  <c r="M88" i="14"/>
  <c r="K88" i="14"/>
  <c r="I88" i="14"/>
  <c r="AG87" i="14"/>
  <c r="AG86" i="14"/>
  <c r="AE84" i="14"/>
  <c r="Q84" i="14"/>
  <c r="O84" i="14"/>
  <c r="AG83" i="14"/>
  <c r="AG82" i="14"/>
  <c r="AG81" i="14"/>
  <c r="AG80" i="14"/>
  <c r="AG79" i="14"/>
  <c r="AG78" i="14"/>
  <c r="AG77" i="14"/>
  <c r="AG76" i="14"/>
  <c r="AE75" i="14"/>
  <c r="AC75" i="14"/>
  <c r="AA75" i="14"/>
  <c r="Y75" i="14"/>
  <c r="W75" i="14"/>
  <c r="W84" i="14" s="1"/>
  <c r="U75" i="14"/>
  <c r="S75" i="14"/>
  <c r="Q75" i="14"/>
  <c r="O75" i="14"/>
  <c r="M75" i="14"/>
  <c r="K75" i="14"/>
  <c r="I75" i="14"/>
  <c r="AG75" i="14" s="1"/>
  <c r="AG74" i="14"/>
  <c r="AG73" i="14"/>
  <c r="AG72" i="14"/>
  <c r="AG71" i="14"/>
  <c r="AG70" i="14"/>
  <c r="AE68" i="14"/>
  <c r="AC68" i="14"/>
  <c r="AC84" i="14" s="1"/>
  <c r="AA68" i="14"/>
  <c r="AA84" i="14" s="1"/>
  <c r="Y68" i="14"/>
  <c r="Y84" i="14" s="1"/>
  <c r="W68" i="14"/>
  <c r="U68" i="14"/>
  <c r="U84" i="14" s="1"/>
  <c r="S68" i="14"/>
  <c r="S84" i="14" s="1"/>
  <c r="Q68" i="14"/>
  <c r="O68" i="14"/>
  <c r="M68" i="14"/>
  <c r="M84" i="14" s="1"/>
  <c r="K68" i="14"/>
  <c r="K84" i="14" s="1"/>
  <c r="I68" i="14"/>
  <c r="I84" i="14" s="1"/>
  <c r="AG67" i="14"/>
  <c r="AE64" i="14"/>
  <c r="AC64" i="14"/>
  <c r="AA64" i="14"/>
  <c r="Y64" i="14"/>
  <c r="W64" i="14"/>
  <c r="U64" i="14"/>
  <c r="S64" i="14"/>
  <c r="Q64" i="14"/>
  <c r="O64" i="14"/>
  <c r="M64" i="14"/>
  <c r="K64" i="14"/>
  <c r="I64" i="14"/>
  <c r="AG64" i="14" s="1"/>
  <c r="AG63" i="14"/>
  <c r="AE61" i="14"/>
  <c r="AE95" i="14" s="1"/>
  <c r="AC61" i="14"/>
  <c r="AC95" i="14" s="1"/>
  <c r="AA61" i="14"/>
  <c r="AA95" i="14" s="1"/>
  <c r="Y61" i="14"/>
  <c r="W61" i="14"/>
  <c r="W95" i="14" s="1"/>
  <c r="U61" i="14"/>
  <c r="U95" i="14" s="1"/>
  <c r="S61" i="14"/>
  <c r="S95" i="14" s="1"/>
  <c r="S271" i="14" s="1"/>
  <c r="Q61" i="14"/>
  <c r="Q95" i="14" s="1"/>
  <c r="O61" i="14"/>
  <c r="O95" i="14" s="1"/>
  <c r="M61" i="14"/>
  <c r="M95" i="14" s="1"/>
  <c r="K61" i="14"/>
  <c r="K95" i="14" s="1"/>
  <c r="I61" i="14"/>
  <c r="AG60" i="14"/>
  <c r="AG59" i="14"/>
  <c r="AG57" i="14"/>
  <c r="AG56" i="14"/>
  <c r="AE52" i="14"/>
  <c r="AE53" i="14" s="1"/>
  <c r="O52" i="14"/>
  <c r="O53" i="14" s="1"/>
  <c r="AG51" i="14"/>
  <c r="AG50" i="14"/>
  <c r="AG49" i="14"/>
  <c r="AG48" i="14"/>
  <c r="AG47" i="14"/>
  <c r="AE46" i="14"/>
  <c r="AC46" i="14"/>
  <c r="AA46" i="14"/>
  <c r="Y46" i="14"/>
  <c r="W46" i="14"/>
  <c r="U46" i="14"/>
  <c r="S46" i="14"/>
  <c r="Q46" i="14"/>
  <c r="AG46" i="14" s="1"/>
  <c r="O46" i="14"/>
  <c r="M46" i="14"/>
  <c r="K46" i="14"/>
  <c r="I46" i="14"/>
  <c r="AG45" i="14"/>
  <c r="AG44" i="14"/>
  <c r="AG43" i="14"/>
  <c r="AG42" i="14"/>
  <c r="AG41" i="14"/>
  <c r="AG40" i="14"/>
  <c r="AG39" i="14"/>
  <c r="AG38" i="14"/>
  <c r="AG37" i="14"/>
  <c r="AG36" i="14"/>
  <c r="AG35" i="14"/>
  <c r="AE33" i="14"/>
  <c r="AC33" i="14"/>
  <c r="AA33" i="14"/>
  <c r="Y33" i="14"/>
  <c r="W33" i="14"/>
  <c r="W52" i="14" s="1"/>
  <c r="W53" i="14" s="1"/>
  <c r="U33" i="14"/>
  <c r="S33" i="14"/>
  <c r="S52" i="14" s="1"/>
  <c r="S53" i="14" s="1"/>
  <c r="Q33" i="14"/>
  <c r="AG33" i="14" s="1"/>
  <c r="O33" i="14"/>
  <c r="M33" i="14"/>
  <c r="K33" i="14"/>
  <c r="I33" i="14"/>
  <c r="AG32" i="14"/>
  <c r="AG31" i="14"/>
  <c r="AG29" i="14"/>
  <c r="AE28" i="14"/>
  <c r="AC28" i="14"/>
  <c r="AA28" i="14"/>
  <c r="Y28" i="14"/>
  <c r="W28" i="14"/>
  <c r="U28" i="14"/>
  <c r="S28" i="14"/>
  <c r="Q28" i="14"/>
  <c r="AG28" i="14" s="1"/>
  <c r="O28" i="14"/>
  <c r="M28" i="14"/>
  <c r="K28" i="14"/>
  <c r="I28" i="14"/>
  <c r="AG27" i="14"/>
  <c r="AG26" i="14"/>
  <c r="AG25" i="14"/>
  <c r="AG23" i="14"/>
  <c r="AE22" i="14"/>
  <c r="Y22" i="14"/>
  <c r="Y52" i="14" s="1"/>
  <c r="Y53" i="14" s="1"/>
  <c r="W22" i="14"/>
  <c r="O22" i="14"/>
  <c r="I22" i="14"/>
  <c r="AG21" i="14"/>
  <c r="AG20" i="14"/>
  <c r="AE19" i="14"/>
  <c r="AC19" i="14"/>
  <c r="AC22" i="14" s="1"/>
  <c r="AC52" i="14" s="1"/>
  <c r="AC53" i="14" s="1"/>
  <c r="AA19" i="14"/>
  <c r="AA22" i="14" s="1"/>
  <c r="Y19" i="14"/>
  <c r="W19" i="14"/>
  <c r="U19" i="14"/>
  <c r="U22" i="14" s="1"/>
  <c r="S19" i="14"/>
  <c r="S22" i="14" s="1"/>
  <c r="Q19" i="14"/>
  <c r="AG19" i="14" s="1"/>
  <c r="O19" i="14"/>
  <c r="M19" i="14"/>
  <c r="M22" i="14" s="1"/>
  <c r="M52" i="14" s="1"/>
  <c r="M53" i="14" s="1"/>
  <c r="K19" i="14"/>
  <c r="K22" i="14" s="1"/>
  <c r="I19" i="14"/>
  <c r="AG18" i="14"/>
  <c r="AG17" i="14"/>
  <c r="AG16" i="14"/>
  <c r="AG15" i="14"/>
  <c r="AG13" i="14"/>
  <c r="AG12" i="14"/>
  <c r="AG11" i="14"/>
  <c r="AG10" i="14"/>
  <c r="AG9" i="14"/>
  <c r="AG8" i="14"/>
  <c r="AG7" i="14"/>
  <c r="AG6" i="14"/>
  <c r="AG5" i="14"/>
  <c r="AG3" i="14"/>
  <c r="AG145" i="13"/>
  <c r="AG144" i="13"/>
  <c r="AG143" i="13"/>
  <c r="AA142" i="13"/>
  <c r="Y142" i="13"/>
  <c r="W142" i="13"/>
  <c r="K142" i="13"/>
  <c r="I142" i="13"/>
  <c r="AE141" i="13"/>
  <c r="AC141" i="13"/>
  <c r="AA141" i="13"/>
  <c r="Y141" i="13"/>
  <c r="W141" i="13"/>
  <c r="U141" i="13"/>
  <c r="S141" i="13"/>
  <c r="Q141" i="13"/>
  <c r="AG141" i="13" s="1"/>
  <c r="O141" i="13"/>
  <c r="M141" i="13"/>
  <c r="K141" i="13"/>
  <c r="I141" i="13"/>
  <c r="AG140" i="13"/>
  <c r="AG139" i="13"/>
  <c r="AG138" i="13"/>
  <c r="AG136" i="13"/>
  <c r="AG135" i="13"/>
  <c r="AE134" i="13"/>
  <c r="AC134" i="13"/>
  <c r="AA134" i="13"/>
  <c r="Y134" i="13"/>
  <c r="W134" i="13"/>
  <c r="U134" i="13"/>
  <c r="S134" i="13"/>
  <c r="Q134" i="13"/>
  <c r="O134" i="13"/>
  <c r="M134" i="13"/>
  <c r="K134" i="13"/>
  <c r="I134" i="13"/>
  <c r="AG134" i="13" s="1"/>
  <c r="AG133" i="13"/>
  <c r="AG132" i="13"/>
  <c r="AE130" i="13"/>
  <c r="AE142" i="13" s="1"/>
  <c r="AC130" i="13"/>
  <c r="AC142" i="13" s="1"/>
  <c r="AA130" i="13"/>
  <c r="Y130" i="13"/>
  <c r="W130" i="13"/>
  <c r="U130" i="13"/>
  <c r="U142" i="13" s="1"/>
  <c r="S130" i="13"/>
  <c r="S142" i="13" s="1"/>
  <c r="Q130" i="13"/>
  <c r="O130" i="13"/>
  <c r="O142" i="13" s="1"/>
  <c r="M130" i="13"/>
  <c r="M142" i="13" s="1"/>
  <c r="K130" i="13"/>
  <c r="I130" i="13"/>
  <c r="AG130" i="13" s="1"/>
  <c r="AG129" i="13"/>
  <c r="AG128" i="13"/>
  <c r="AG127" i="13"/>
  <c r="AG126" i="13"/>
  <c r="AG125" i="13"/>
  <c r="AG122" i="13"/>
  <c r="AG121" i="13"/>
  <c r="AG120" i="13"/>
  <c r="AG119" i="13"/>
  <c r="AG118" i="13"/>
  <c r="AE117" i="13"/>
  <c r="AC117" i="13"/>
  <c r="AA117" i="13"/>
  <c r="Y117" i="13"/>
  <c r="W117" i="13"/>
  <c r="U117" i="13"/>
  <c r="S117" i="13"/>
  <c r="Q117" i="13"/>
  <c r="AG117" i="13" s="1"/>
  <c r="O117" i="13"/>
  <c r="M117" i="13"/>
  <c r="K117" i="13"/>
  <c r="I117" i="13"/>
  <c r="AG116" i="13"/>
  <c r="AG114" i="13"/>
  <c r="AE113" i="13"/>
  <c r="U113" i="13"/>
  <c r="S113" i="13"/>
  <c r="Q113" i="13"/>
  <c r="O113" i="13"/>
  <c r="AG112" i="13"/>
  <c r="AE111" i="13"/>
  <c r="AC111" i="13"/>
  <c r="AA111" i="13"/>
  <c r="Y111" i="13"/>
  <c r="W111" i="13"/>
  <c r="U111" i="13"/>
  <c r="S111" i="13"/>
  <c r="Q111" i="13"/>
  <c r="O111" i="13"/>
  <c r="M111" i="13"/>
  <c r="K111" i="13"/>
  <c r="AG111" i="13" s="1"/>
  <c r="I111" i="13"/>
  <c r="AG110" i="13"/>
  <c r="AE108" i="13"/>
  <c r="AC108" i="13"/>
  <c r="AC113" i="13" s="1"/>
  <c r="AA108" i="13"/>
  <c r="AA113" i="13" s="1"/>
  <c r="Y108" i="13"/>
  <c r="Y113" i="13" s="1"/>
  <c r="W108" i="13"/>
  <c r="W113" i="13" s="1"/>
  <c r="U108" i="13"/>
  <c r="S108" i="13"/>
  <c r="Q108" i="13"/>
  <c r="O108" i="13"/>
  <c r="M108" i="13"/>
  <c r="M113" i="13" s="1"/>
  <c r="K108" i="13"/>
  <c r="K113" i="13" s="1"/>
  <c r="I108" i="13"/>
  <c r="AG108" i="13" s="1"/>
  <c r="AG107" i="13"/>
  <c r="AG106" i="13"/>
  <c r="AG103" i="13"/>
  <c r="AC102" i="13"/>
  <c r="AA102" i="13"/>
  <c r="Y102" i="13"/>
  <c r="W102" i="13"/>
  <c r="Q102" i="13"/>
  <c r="M102" i="13"/>
  <c r="K102" i="13"/>
  <c r="I102" i="13"/>
  <c r="AG101" i="13"/>
  <c r="AE100" i="13"/>
  <c r="AC100" i="13"/>
  <c r="AA100" i="13"/>
  <c r="Y100" i="13"/>
  <c r="W100" i="13"/>
  <c r="U100" i="13"/>
  <c r="S100" i="13"/>
  <c r="Q100" i="13"/>
  <c r="O100" i="13"/>
  <c r="M100" i="13"/>
  <c r="K100" i="13"/>
  <c r="I100" i="13"/>
  <c r="AG100" i="13" s="1"/>
  <c r="AG99" i="13"/>
  <c r="AG98" i="13"/>
  <c r="AG97" i="13"/>
  <c r="AE95" i="13"/>
  <c r="AE102" i="13" s="1"/>
  <c r="AC95" i="13"/>
  <c r="AA95" i="13"/>
  <c r="Y95" i="13"/>
  <c r="W95" i="13"/>
  <c r="U95" i="13"/>
  <c r="U102" i="13" s="1"/>
  <c r="S95" i="13"/>
  <c r="S102" i="13" s="1"/>
  <c r="Q95" i="13"/>
  <c r="O95" i="13"/>
  <c r="O102" i="13" s="1"/>
  <c r="M95" i="13"/>
  <c r="K95" i="13"/>
  <c r="I95" i="13"/>
  <c r="AG95" i="13" s="1"/>
  <c r="AG94" i="13"/>
  <c r="AG93" i="13"/>
  <c r="AG92" i="13"/>
  <c r="AG91" i="13"/>
  <c r="AG90" i="13"/>
  <c r="S86" i="13"/>
  <c r="S87" i="13" s="1"/>
  <c r="AE85" i="13"/>
  <c r="AC85" i="13"/>
  <c r="AA85" i="13"/>
  <c r="Y85" i="13"/>
  <c r="W85" i="13"/>
  <c r="U85" i="13"/>
  <c r="S85" i="13"/>
  <c r="Q85" i="13"/>
  <c r="O85" i="13"/>
  <c r="M85" i="13"/>
  <c r="K85" i="13"/>
  <c r="AG85" i="13" s="1"/>
  <c r="I85" i="13"/>
  <c r="AG84" i="13"/>
  <c r="AE82" i="13"/>
  <c r="AC82" i="13"/>
  <c r="AA82" i="13"/>
  <c r="Y82" i="13"/>
  <c r="W82" i="13"/>
  <c r="U82" i="13"/>
  <c r="S82" i="13"/>
  <c r="Q82" i="13"/>
  <c r="O82" i="13"/>
  <c r="M82" i="13"/>
  <c r="K82" i="13"/>
  <c r="I82" i="13"/>
  <c r="AG82" i="13" s="1"/>
  <c r="AG81" i="13"/>
  <c r="AG80" i="13"/>
  <c r="AG79" i="13"/>
  <c r="AG78" i="13"/>
  <c r="AG77" i="13"/>
  <c r="AG76" i="13"/>
  <c r="AG75" i="13"/>
  <c r="AG74" i="13"/>
  <c r="AG73" i="13"/>
  <c r="AG72" i="13"/>
  <c r="AG71" i="13"/>
  <c r="AG70" i="13"/>
  <c r="AE68" i="13"/>
  <c r="AE86" i="13" s="1"/>
  <c r="AE87" i="13" s="1"/>
  <c r="AC68" i="13"/>
  <c r="AC86" i="13" s="1"/>
  <c r="AC87" i="13" s="1"/>
  <c r="AA68" i="13"/>
  <c r="AA86" i="13" s="1"/>
  <c r="AA87" i="13" s="1"/>
  <c r="Y68" i="13"/>
  <c r="Y86" i="13" s="1"/>
  <c r="Y87" i="13" s="1"/>
  <c r="S68" i="13"/>
  <c r="O68" i="13"/>
  <c r="O86" i="13" s="1"/>
  <c r="O87" i="13" s="1"/>
  <c r="M68" i="13"/>
  <c r="M86" i="13" s="1"/>
  <c r="M87" i="13" s="1"/>
  <c r="K68" i="13"/>
  <c r="K86" i="13" s="1"/>
  <c r="K87" i="13" s="1"/>
  <c r="I68" i="13"/>
  <c r="I86" i="13" s="1"/>
  <c r="AG67" i="13"/>
  <c r="AE66" i="13"/>
  <c r="AC66" i="13"/>
  <c r="AA66" i="13"/>
  <c r="Y66" i="13"/>
  <c r="W66" i="13"/>
  <c r="W68" i="13" s="1"/>
  <c r="W86" i="13" s="1"/>
  <c r="W87" i="13" s="1"/>
  <c r="W146" i="13" s="1"/>
  <c r="U66" i="13"/>
  <c r="U68" i="13" s="1"/>
  <c r="U86" i="13" s="1"/>
  <c r="U87" i="13" s="1"/>
  <c r="S66" i="13"/>
  <c r="Q66" i="13"/>
  <c r="Q68" i="13" s="1"/>
  <c r="Q86" i="13" s="1"/>
  <c r="Q87" i="13" s="1"/>
  <c r="O66" i="13"/>
  <c r="M66" i="13"/>
  <c r="K66" i="13"/>
  <c r="I66" i="13"/>
  <c r="AG66" i="13" s="1"/>
  <c r="AG65" i="13"/>
  <c r="AG64" i="13"/>
  <c r="AE59" i="13"/>
  <c r="AC59" i="13"/>
  <c r="AA59" i="13"/>
  <c r="Y59" i="13"/>
  <c r="W59" i="13"/>
  <c r="U59" i="13"/>
  <c r="S59" i="13"/>
  <c r="Q59" i="13"/>
  <c r="O59" i="13"/>
  <c r="M59" i="13"/>
  <c r="K59" i="13"/>
  <c r="I59" i="13"/>
  <c r="AG59" i="13" s="1"/>
  <c r="AG58" i="13"/>
  <c r="AG57" i="13"/>
  <c r="AE55" i="13"/>
  <c r="AC55" i="13"/>
  <c r="AA55" i="13"/>
  <c r="Y55" i="13"/>
  <c r="W55" i="13"/>
  <c r="U55" i="13"/>
  <c r="U146" i="13" s="1"/>
  <c r="S55" i="13"/>
  <c r="S146" i="13" s="1"/>
  <c r="Q55" i="13"/>
  <c r="AG54" i="13"/>
  <c r="AG53" i="13"/>
  <c r="AG52" i="13"/>
  <c r="AG51" i="13"/>
  <c r="AG50" i="13"/>
  <c r="AG49" i="13"/>
  <c r="S48" i="13"/>
  <c r="Q48" i="13"/>
  <c r="O48" i="13"/>
  <c r="M48" i="13"/>
  <c r="K48" i="13"/>
  <c r="AG48" i="13" s="1"/>
  <c r="I48" i="13"/>
  <c r="AG47" i="13"/>
  <c r="AG46" i="13"/>
  <c r="AG45" i="13"/>
  <c r="AG44" i="13"/>
  <c r="AG43" i="13"/>
  <c r="AG42" i="13"/>
  <c r="AG40" i="13"/>
  <c r="S40" i="13"/>
  <c r="Q40" i="13"/>
  <c r="O40" i="13"/>
  <c r="O55" i="13" s="1"/>
  <c r="M40" i="13"/>
  <c r="M55" i="13" s="1"/>
  <c r="M146" i="13" s="1"/>
  <c r="K40" i="13"/>
  <c r="K55" i="13" s="1"/>
  <c r="K146" i="13" s="1"/>
  <c r="I40" i="13"/>
  <c r="I55" i="13" s="1"/>
  <c r="AG39" i="13"/>
  <c r="AG36" i="13"/>
  <c r="S34" i="13"/>
  <c r="AE33" i="13"/>
  <c r="AE34" i="13" s="1"/>
  <c r="AC33" i="13"/>
  <c r="AC34" i="13" s="1"/>
  <c r="S33" i="13"/>
  <c r="Q33" i="13"/>
  <c r="Q34" i="13" s="1"/>
  <c r="O33" i="13"/>
  <c r="O34" i="13" s="1"/>
  <c r="M33" i="13"/>
  <c r="M34" i="13" s="1"/>
  <c r="AG32" i="13"/>
  <c r="AG31" i="13"/>
  <c r="AE30" i="13"/>
  <c r="AC30" i="13"/>
  <c r="AA30" i="13"/>
  <c r="Y30" i="13"/>
  <c r="W30" i="13"/>
  <c r="U30" i="13"/>
  <c r="S30" i="13"/>
  <c r="Q30" i="13"/>
  <c r="O30" i="13"/>
  <c r="M30" i="13"/>
  <c r="K30" i="13"/>
  <c r="AG30" i="13" s="1"/>
  <c r="I30" i="13"/>
  <c r="AG29" i="13"/>
  <c r="AG28" i="13"/>
  <c r="AG27" i="13"/>
  <c r="AG26" i="13"/>
  <c r="AG25" i="13"/>
  <c r="AG24" i="13"/>
  <c r="AG23" i="13"/>
  <c r="AG22" i="13"/>
  <c r="AG21" i="13"/>
  <c r="AE19" i="13"/>
  <c r="AC19" i="13"/>
  <c r="AA19" i="13"/>
  <c r="AA33" i="13" s="1"/>
  <c r="AA34" i="13" s="1"/>
  <c r="Y19" i="13"/>
  <c r="Y33" i="13" s="1"/>
  <c r="Y34" i="13" s="1"/>
  <c r="W19" i="13"/>
  <c r="W33" i="13" s="1"/>
  <c r="W34" i="13" s="1"/>
  <c r="W147" i="13" s="1"/>
  <c r="U19" i="13"/>
  <c r="U33" i="13" s="1"/>
  <c r="U34" i="13" s="1"/>
  <c r="U147" i="13" s="1"/>
  <c r="S19" i="13"/>
  <c r="Q19" i="13"/>
  <c r="O19" i="13"/>
  <c r="M19" i="13"/>
  <c r="K19" i="13"/>
  <c r="K33" i="13" s="1"/>
  <c r="K34" i="13" s="1"/>
  <c r="I19" i="13"/>
  <c r="I33" i="13" s="1"/>
  <c r="AG18" i="13"/>
  <c r="AG17" i="13"/>
  <c r="AG15" i="13"/>
  <c r="AE14" i="13"/>
  <c r="AC14" i="13"/>
  <c r="AA14" i="13"/>
  <c r="Y14" i="13"/>
  <c r="W14" i="13"/>
  <c r="U14" i="13"/>
  <c r="S14" i="13"/>
  <c r="Q14" i="13"/>
  <c r="O14" i="13"/>
  <c r="M14" i="13"/>
  <c r="K14" i="13"/>
  <c r="I14" i="13"/>
  <c r="AG14" i="13" s="1"/>
  <c r="AG13" i="13"/>
  <c r="AG12" i="13"/>
  <c r="AG11" i="13"/>
  <c r="AG9" i="13"/>
  <c r="AG8" i="13"/>
  <c r="AE7" i="13"/>
  <c r="AC7" i="13"/>
  <c r="AA7" i="13"/>
  <c r="Y7" i="13"/>
  <c r="W7" i="13"/>
  <c r="U7" i="13"/>
  <c r="S7" i="13"/>
  <c r="Q7" i="13"/>
  <c r="O7" i="13"/>
  <c r="M7" i="13"/>
  <c r="K7" i="13"/>
  <c r="AG7" i="13" s="1"/>
  <c r="I7" i="13"/>
  <c r="AG6" i="13"/>
  <c r="AG5" i="13"/>
  <c r="F32" i="1" l="1"/>
  <c r="L32" i="1" s="1"/>
  <c r="L31" i="1"/>
  <c r="AG255" i="14"/>
  <c r="W271" i="14"/>
  <c r="AG182" i="14"/>
  <c r="U52" i="14"/>
  <c r="U53" i="14" s="1"/>
  <c r="I95" i="14"/>
  <c r="Y95" i="14"/>
  <c r="Y271" i="14" s="1"/>
  <c r="Y272" i="14" s="1"/>
  <c r="AG190" i="14"/>
  <c r="S272" i="14"/>
  <c r="W272" i="14"/>
  <c r="K271" i="14"/>
  <c r="AA271" i="14"/>
  <c r="AG114" i="14"/>
  <c r="U161" i="14"/>
  <c r="U271" i="14" s="1"/>
  <c r="M271" i="14"/>
  <c r="M272" i="14" s="1"/>
  <c r="AG84" i="14"/>
  <c r="O272" i="14"/>
  <c r="AC271" i="14"/>
  <c r="AC272" i="14" s="1"/>
  <c r="K52" i="14"/>
  <c r="K53" i="14" s="1"/>
  <c r="K272" i="14" s="1"/>
  <c r="AA52" i="14"/>
  <c r="AA53" i="14" s="1"/>
  <c r="O271" i="14"/>
  <c r="AE271" i="14"/>
  <c r="AE272" i="14" s="1"/>
  <c r="I160" i="14"/>
  <c r="AG139" i="14"/>
  <c r="AG177" i="14"/>
  <c r="AG219" i="14"/>
  <c r="AG68" i="14"/>
  <c r="AG175" i="14"/>
  <c r="AG169" i="14"/>
  <c r="AG121" i="14"/>
  <c r="AG188" i="14"/>
  <c r="I52" i="14"/>
  <c r="AG239" i="14"/>
  <c r="AG99" i="14"/>
  <c r="Q129" i="14"/>
  <c r="Q161" i="14" s="1"/>
  <c r="Q271" i="14" s="1"/>
  <c r="Q22" i="14"/>
  <c r="Q52" i="14" s="1"/>
  <c r="Q53" i="14" s="1"/>
  <c r="AG137" i="14"/>
  <c r="Q219" i="14"/>
  <c r="AG61" i="14"/>
  <c r="AC147" i="13"/>
  <c r="O146" i="13"/>
  <c r="O147" i="13" s="1"/>
  <c r="Y146" i="13"/>
  <c r="Y147" i="13" s="1"/>
  <c r="AG33" i="13"/>
  <c r="I34" i="13"/>
  <c r="AE147" i="13"/>
  <c r="AA146" i="13"/>
  <c r="AA147" i="13" s="1"/>
  <c r="AC146" i="13"/>
  <c r="AG86" i="13"/>
  <c r="I87" i="13"/>
  <c r="AG87" i="13" s="1"/>
  <c r="AG102" i="13"/>
  <c r="K147" i="13"/>
  <c r="S147" i="13"/>
  <c r="M147" i="13"/>
  <c r="AG55" i="13"/>
  <c r="AE146" i="13"/>
  <c r="AG68" i="13"/>
  <c r="AG19" i="13"/>
  <c r="I113" i="13"/>
  <c r="AG113" i="13" s="1"/>
  <c r="Q142" i="13"/>
  <c r="AG142" i="13" s="1"/>
  <c r="I53" i="14" l="1"/>
  <c r="AG52" i="14"/>
  <c r="I161" i="14"/>
  <c r="AG161" i="14" s="1"/>
  <c r="AG160" i="14"/>
  <c r="AG22" i="14"/>
  <c r="I271" i="14"/>
  <c r="AG271" i="14" s="1"/>
  <c r="AG95" i="14"/>
  <c r="Q272" i="14"/>
  <c r="AG129" i="14"/>
  <c r="U272" i="14"/>
  <c r="AA272" i="14"/>
  <c r="Q146" i="13"/>
  <c r="Q147" i="13" s="1"/>
  <c r="I146" i="13"/>
  <c r="AG146" i="13" s="1"/>
  <c r="AG34" i="13"/>
  <c r="AG53" i="14" l="1"/>
  <c r="I272" i="14"/>
  <c r="AG272" i="14" s="1"/>
  <c r="I147" i="13"/>
  <c r="AG147" i="13" s="1"/>
  <c r="E10" i="16" l="1"/>
  <c r="I8" i="16"/>
  <c r="I10" i="16"/>
  <c r="H11" i="16"/>
  <c r="G11" i="16"/>
  <c r="C11" i="16"/>
  <c r="E8" i="16"/>
  <c r="I7" i="16"/>
  <c r="E7" i="16"/>
  <c r="I6" i="16"/>
  <c r="E6" i="16"/>
  <c r="I5" i="16"/>
  <c r="E5" i="16"/>
  <c r="K5" i="16" l="1"/>
  <c r="K8" i="16"/>
  <c r="D11" i="16"/>
  <c r="K10" i="16"/>
  <c r="I11" i="16"/>
  <c r="E11" i="16"/>
  <c r="K7" i="16"/>
  <c r="K6" i="16"/>
  <c r="K11" i="16" l="1"/>
  <c r="H13" i="4" l="1"/>
  <c r="K10" i="2" l="1"/>
  <c r="K12" i="2" s="1"/>
  <c r="K26" i="2" s="1"/>
  <c r="K19" i="2"/>
  <c r="K2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6" authorId="0" shapeId="0" xr:uid="{2CCD0173-92C6-42B8-B73E-2991A3632D81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CC27" authorId="0" shapeId="0" xr:uid="{A4DCE727-C8E8-4E3B-A530-84D173BED7F7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CC47" authorId="0" shapeId="0" xr:uid="{F2C60735-E26A-4077-834B-7279CB5D632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<sst xmlns="http://schemas.openxmlformats.org/spreadsheetml/2006/main" count="1126" uniqueCount="730">
  <si>
    <t>% of Budget</t>
  </si>
  <si>
    <t>Total Income</t>
  </si>
  <si>
    <t>Total Expense</t>
  </si>
  <si>
    <t>AMSA Charter School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</si>
  <si>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</si>
  <si>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</si>
  <si>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</si>
  <si>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</si>
  <si>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</si>
  <si>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</si>
  <si>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</si>
  <si>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</si>
  <si>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</si>
  <si>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</si>
  <si>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</si>
  <si>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</si>
  <si>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</si>
  <si>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</si>
  <si>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</si>
  <si>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</si>
  <si>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</si>
  <si>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</si>
  <si>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</si>
  <si>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</si>
  <si>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</si>
  <si>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</si>
  <si>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</si>
  <si>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</si>
  <si>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</si>
  <si>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</si>
  <si>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</si>
  <si>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</si>
  <si>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</si>
  <si>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</si>
  <si>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</si>
  <si>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</si>
  <si>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</si>
  <si>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</si>
  <si>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</si>
  <si>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</si>
  <si>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</si>
  <si>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</si>
  <si>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</si>
  <si>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</si>
  <si>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</si>
  <si>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</si>
  <si>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</si>
  <si>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</si>
  <si>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</si>
  <si>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</si>
  <si>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</si>
  <si>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</si>
  <si>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</si>
  <si>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</si>
  <si>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</si>
  <si>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</si>
  <si>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</si>
  <si>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</si>
  <si>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</si>
  <si>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</si>
  <si>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</si>
  <si>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</si>
  <si>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</si>
  <si>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</si>
  <si>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</si>
  <si>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</si>
  <si>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</si>
  <si>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</si>
  <si>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</si>
  <si>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</si>
  <si>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</si>
  <si>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</si>
  <si>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</si>
  <si>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</si>
  <si>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</si>
  <si>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</si>
  <si>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</si>
  <si>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</si>
  <si>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</si>
  <si>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</si>
  <si>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</si>
  <si>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</si>
  <si>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</si>
  <si>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</si>
  <si>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</si>
  <si>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</si>
  <si>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</si>
  <si>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</si>
  <si>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</si>
  <si>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</si>
  <si>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</si>
  <si>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</si>
  <si>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</si>
  <si>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</si>
  <si>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</si>
  <si>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</si>
  <si>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</si>
  <si>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</si>
  <si>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</si>
  <si>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</si>
  <si>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</si>
  <si>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</si>
  <si>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</si>
  <si>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</si>
  <si>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</si>
  <si>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</si>
  <si>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</si>
  <si>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</si>
  <si>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</si>
  <si>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</si>
  <si>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</si>
  <si>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</si>
  <si>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</si>
  <si>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</si>
  <si>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</si>
  <si>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</si>
  <si>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</si>
  <si>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</si>
  <si>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</si>
  <si>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</si>
  <si>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</si>
  <si>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</si>
  <si>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</si>
  <si>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</si>
  <si>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</si>
  <si>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</si>
  <si>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</si>
  <si>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</si>
  <si>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</si>
  <si>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</si>
  <si>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</si>
  <si>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</si>
  <si>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</si>
  <si>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</si>
  <si>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</si>
  <si>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</si>
  <si>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</si>
  <si>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</si>
  <si>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</si>
  <si>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</si>
  <si>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</si>
  <si>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</si>
  <si>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</si>
  <si>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</si>
  <si>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</si>
  <si>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</si>
  <si>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</si>
  <si>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</si>
  <si>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</si>
  <si>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</si>
  <si>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</si>
  <si>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</si>
  <si>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</si>
  <si>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</si>
  <si>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</si>
  <si>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</si>
  <si>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</si>
  <si>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Staff Laptops</t>
  </si>
  <si>
    <t>4400 · Contr. In-Kind - Transportation</t>
  </si>
  <si>
    <t>4901-2 · In-Kind MTRS</t>
  </si>
  <si>
    <t>9996 · Fund Transfer Income</t>
  </si>
  <si>
    <t>6000 · MTRS Expense</t>
  </si>
  <si>
    <t>FOUNDATION &amp; ABOVE FOUND TUITION</t>
  </si>
  <si>
    <t xml:space="preserve"> P R I V A T E / H O M E S C H O O L E D</t>
  </si>
  <si>
    <t>Transp FTE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</si>
  <si>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</si>
  <si>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</si>
  <si>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</si>
  <si>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</si>
  <si>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</si>
  <si>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</si>
  <si>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Sibling
Found
Adj</t>
  </si>
  <si>
    <t>Sibling
Transp
Adj</t>
  </si>
  <si>
    <t>Sibling
Facilities
Adj</t>
  </si>
  <si>
    <t>TOTAL
Sibling
Adj</t>
  </si>
  <si>
    <t>Current Liabilities</t>
  </si>
  <si>
    <t>Chromebook carts &amp; white glove services</t>
  </si>
  <si>
    <t>Facilities Capital Assets</t>
  </si>
  <si>
    <t xml:space="preserve">Donations </t>
  </si>
  <si>
    <t>Stem Soaring Eagles</t>
  </si>
  <si>
    <t>Capital Campaign</t>
  </si>
  <si>
    <t>Total</t>
  </si>
  <si>
    <t>AMA Charter School</t>
  </si>
  <si>
    <t>Pledges</t>
  </si>
  <si>
    <t>Golf Tournament - Net</t>
  </si>
  <si>
    <t>OPERATING ACTIVITIES</t>
  </si>
  <si>
    <t>Adjustments to reconcile Net Income</t>
  </si>
  <si>
    <t>to net cash provided by operations:</t>
  </si>
  <si>
    <t>1300 · Prepaid Expenses</t>
  </si>
  <si>
    <t>2000 · Accounts payable</t>
  </si>
  <si>
    <t>2100 · Accrued expenses - other</t>
  </si>
  <si>
    <t>2105 · Accrued payroll</t>
  </si>
  <si>
    <t>2120 · Accrued Interest Expense</t>
  </si>
  <si>
    <t>Net cash provided by Operating Activities</t>
  </si>
  <si>
    <t>INVESTING ACTIVITIES</t>
  </si>
  <si>
    <t>Net cash provided by Investing Activities</t>
  </si>
  <si>
    <t>FINANCING ACTIVITIES</t>
  </si>
  <si>
    <t>Net cash provided by Financing Activities</t>
  </si>
  <si>
    <t>Net cash increase for period</t>
  </si>
  <si>
    <t>Cash at beginning of period</t>
  </si>
  <si>
    <t>Cash at end of period</t>
  </si>
  <si>
    <t>In Kind</t>
  </si>
  <si>
    <t>3100 · Temporarily restrict net asset</t>
  </si>
  <si>
    <t>2115 · Accrued payroll taxes</t>
  </si>
  <si>
    <t>Budget</t>
  </si>
  <si>
    <t>$ Over Budget</t>
  </si>
  <si>
    <t>Annual Budget</t>
  </si>
  <si>
    <t>5709 · Interest Expense Leased Assets</t>
  </si>
  <si>
    <t>5710 · Amortization of Leased Assets</t>
  </si>
  <si>
    <t>10000 · Cash and Cash Equivalents</t>
  </si>
  <si>
    <t>10000 · Cash and Cash Equivalents - Other</t>
  </si>
  <si>
    <t>Total 10000 · Cash and Cash Equivalents</t>
  </si>
  <si>
    <t>Total Checking/Savings</t>
  </si>
  <si>
    <t>Total Accounts Receivable</t>
  </si>
  <si>
    <t>Total Other Current Assets</t>
  </si>
  <si>
    <t>Total Fixed Assets</t>
  </si>
  <si>
    <t>Total Other Assets</t>
  </si>
  <si>
    <t>Liabilities</t>
  </si>
  <si>
    <t>Accounts Payable</t>
  </si>
  <si>
    <t>Total Accounts Payable</t>
  </si>
  <si>
    <t>Other Current Liabilities</t>
  </si>
  <si>
    <t>Total Other Current Liabilities</t>
  </si>
  <si>
    <t>Total Current Liabilities</t>
  </si>
  <si>
    <t>Long Term Liabilities</t>
  </si>
  <si>
    <t>2800 · Mortgage Payable Forest Street</t>
  </si>
  <si>
    <t>Total Long Term Liabilities</t>
  </si>
  <si>
    <t>Total Liabilities</t>
  </si>
  <si>
    <t>3000 · Unrestricted net assets</t>
  </si>
  <si>
    <t>3010 · Unrestrict (retained earnings)</t>
  </si>
  <si>
    <t>Total Equity</t>
  </si>
  <si>
    <t>Balance Sheet</t>
  </si>
  <si>
    <t>Jul 23</t>
  </si>
  <si>
    <t>Aug 23</t>
  </si>
  <si>
    <t>Sep 23</t>
  </si>
  <si>
    <t>Oct 23</t>
  </si>
  <si>
    <t>Nov 23</t>
  </si>
  <si>
    <t>Dec 23</t>
  </si>
  <si>
    <t>Jan 24</t>
  </si>
  <si>
    <t>Feb 24</t>
  </si>
  <si>
    <t>Mar 24</t>
  </si>
  <si>
    <t>Apr 24</t>
  </si>
  <si>
    <t>May 24</t>
  </si>
  <si>
    <t>Jun 24</t>
  </si>
  <si>
    <t>IT FIXED ASSETS</t>
  </si>
  <si>
    <t>IT - About 1/4 of staff receive a new laptop every year. They are on a 4 year rotation. 20 laptops.</t>
  </si>
  <si>
    <t>e-rate eligible</t>
  </si>
  <si>
    <t>fye 6/30/24</t>
  </si>
  <si>
    <t>1580 · Lab Equipment</t>
  </si>
  <si>
    <t>1680 · Accum. Depr. - Lab Equipment</t>
  </si>
  <si>
    <t>2101 · Accrued Merit Bonus</t>
  </si>
  <si>
    <t>Total 2100 · Accrued expenses - other</t>
  </si>
  <si>
    <t>2160-A · Employee Voluntary Benefits</t>
  </si>
  <si>
    <t>Total 2160-A · Employee Voluntary Benefits</t>
  </si>
  <si>
    <t>3101 · Temp Rest - Annual Giving</t>
  </si>
  <si>
    <t>3102 · Temp Rest - Marlborough Stem Co</t>
  </si>
  <si>
    <t>3103 · Temp Rest - Patriots</t>
  </si>
  <si>
    <t>3104 · Temp Rest - Avidia</t>
  </si>
  <si>
    <t>3105 · Temp Rest -Joe Perez</t>
  </si>
  <si>
    <t>3106 · Temp Rest - Harvard Pilgrim</t>
  </si>
  <si>
    <t>3107 · Temp Rest Project Here</t>
  </si>
  <si>
    <t>3108 · Temp Rest -  Building Fund</t>
  </si>
  <si>
    <t>3109 · Temp Rest - Track</t>
  </si>
  <si>
    <t>3111 · Temp Rest - Kyle Cares</t>
  </si>
  <si>
    <t>3112 · Temp Rest - I love to Read</t>
  </si>
  <si>
    <t>3113 · Temp Restricted Cummings Grant</t>
  </si>
  <si>
    <t>3115 · Temp Restricted - Baseball</t>
  </si>
  <si>
    <t>3116 · Temp Restricted Tennis</t>
  </si>
  <si>
    <t>Total 3100 · Temporarily restrict net asset</t>
  </si>
  <si>
    <t>3100 · Temporarily restrict net asset:3116 · Temp Restricted Tennis</t>
  </si>
  <si>
    <t xml:space="preserve"> P r o j e c t e d    F Y 2 5    C h a r t e r   S c h o o l   F T E   a n d   T u i t i o n   (Q 1)(e)</t>
  </si>
  <si>
    <t>blank</t>
  </si>
  <si>
    <t>Jul 24</t>
  </si>
  <si>
    <t>Aug 24</t>
  </si>
  <si>
    <t>Sep 24</t>
  </si>
  <si>
    <t>Oct 24</t>
  </si>
  <si>
    <t>Nov 24</t>
  </si>
  <si>
    <t>Dec 24</t>
  </si>
  <si>
    <t>Jan 25</t>
  </si>
  <si>
    <t>Feb 25</t>
  </si>
  <si>
    <t>Mar 25</t>
  </si>
  <si>
    <t>Apr 25</t>
  </si>
  <si>
    <t>May 25</t>
  </si>
  <si>
    <t>Jun 25</t>
  </si>
  <si>
    <t>Jul '24 - Jun 25</t>
  </si>
  <si>
    <t>Lesley Tuition</t>
  </si>
  <si>
    <t>4000 · Tuition - Other</t>
  </si>
  <si>
    <t>Total 4000 · Tuition</t>
  </si>
  <si>
    <t>4905 · Investment Income</t>
  </si>
  <si>
    <t>4909 · Interest Income Leases</t>
  </si>
  <si>
    <t>4181 · Misc Income - Other</t>
  </si>
  <si>
    <t>Total 4181 · Misc Income</t>
  </si>
  <si>
    <t>CAM Income - SMOC</t>
  </si>
  <si>
    <t>4210 · Rental Income - Other</t>
  </si>
  <si>
    <t>Total 4210 · Rental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</si>
  <si>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</si>
  <si>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</si>
  <si>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</si>
  <si>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</si>
  <si>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</si>
  <si>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</si>
  <si>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</si>
  <si>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</si>
  <si>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</si>
  <si>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</si>
  <si>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50010 · Health Insurance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</si>
  <si>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</si>
  <si>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</si>
  <si>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</si>
  <si>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</si>
  <si>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</si>
  <si>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</si>
  <si>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</si>
  <si>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</si>
  <si>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</si>
  <si>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</si>
  <si>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</si>
  <si>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</si>
  <si>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</si>
  <si>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</si>
  <si>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</si>
  <si>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50015 · Payroll Taxes &amp; Fringe Benefits - Other</t>
  </si>
  <si>
    <t>Total 50015 · Payroll Taxes &amp; Fringe Benefits</t>
  </si>
  <si>
    <t>5404 · Tuition Reimbursement</t>
  </si>
  <si>
    <t>50020 · Professional Development - Other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</si>
  <si>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</si>
  <si>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</si>
  <si>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</si>
  <si>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</si>
  <si>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5841-2 · Student Recruitment</t>
  </si>
  <si>
    <t>5312-4 · Registrar Supplies and Material - Other</t>
  </si>
  <si>
    <t>Total 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</si>
  <si>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</si>
  <si>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</si>
  <si>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</si>
  <si>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</si>
  <si>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Computer Science</t>
  </si>
  <si>
    <t>ELL Supplies and Materials</t>
  </si>
  <si>
    <t>English</t>
  </si>
  <si>
    <t>Foreign Language</t>
  </si>
  <si>
    <t>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</si>
  <si>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</si>
  <si>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</si>
  <si>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</si>
  <si>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</si>
  <si>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</si>
  <si>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</si>
  <si>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</si>
  <si>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</si>
  <si>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</si>
  <si>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</si>
  <si>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</si>
  <si>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</si>
  <si>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</si>
  <si>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</si>
  <si>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5861 · Summer School</t>
  </si>
  <si>
    <t>5863 · Prom</t>
  </si>
  <si>
    <t>5803 · Student  Programs - Other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</si>
  <si>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</si>
  <si>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</si>
  <si>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</si>
  <si>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</si>
  <si>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</si>
  <si>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Total 5844 · Programs/Clubs</t>
  </si>
  <si>
    <t>5952 · Testing &amp; Assessment</t>
  </si>
  <si>
    <t>Total 52050 · Student Program Exp</t>
  </si>
  <si>
    <t>Forekicks- Athletic Facilities</t>
  </si>
  <si>
    <t>PE class</t>
  </si>
  <si>
    <t>Forekicks- Athletic Facilities - Other</t>
  </si>
  <si>
    <t>Total Forekicks- Athletic Facilities</t>
  </si>
  <si>
    <t>5833 · Athletics</t>
  </si>
  <si>
    <t>5833-1 · Athletics</t>
  </si>
  <si>
    <t>Total 5833 · Athletics</t>
  </si>
  <si>
    <t>52070 · Athletic Expense - Other</t>
  </si>
  <si>
    <t>Total 52070 · Athletic Expense</t>
  </si>
  <si>
    <t>5513-1 · Mortgage Interest</t>
  </si>
  <si>
    <t>Total 54010 · Lease. CAM and Taxes</t>
  </si>
  <si>
    <t>53000 · Non Instructional Supplies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</si>
  <si>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</si>
  <si>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</si>
  <si>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</si>
  <si>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</si>
  <si>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</si>
  <si>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Total 53000 · Non Instructional Supplies</t>
  </si>
  <si>
    <t>5301 · Business Office Operating Costs</t>
  </si>
  <si>
    <t>5750 · Fees / Bank Fees/ School Store</t>
  </si>
  <si>
    <t>5992 · Business expenses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</si>
  <si>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</si>
  <si>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</si>
  <si>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</si>
  <si>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</si>
  <si>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</si>
  <si>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</si>
  <si>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</si>
  <si>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</si>
  <si>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</si>
  <si>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119 Grant ESSER III</t>
  </si>
  <si>
    <t>274 Grant</t>
  </si>
  <si>
    <t>311 Grant</t>
  </si>
  <si>
    <t>Safer Schools Grant</t>
  </si>
  <si>
    <t>SPED 240</t>
  </si>
  <si>
    <t>Title 1 Grant</t>
  </si>
  <si>
    <t>Title IIA</t>
  </si>
  <si>
    <t>Title IV</t>
  </si>
  <si>
    <t>332 · 332 Grant</t>
  </si>
  <si>
    <t>4450 · Fundraising/Donations/Other</t>
  </si>
  <si>
    <t>4901-1 · In-kind Contribution</t>
  </si>
  <si>
    <t>4901 · Donations</t>
  </si>
  <si>
    <t>4906 · Grants - Private</t>
  </si>
  <si>
    <t>4450 · Fundraising/Donations/Other - Other</t>
  </si>
  <si>
    <t>Total 4450 · Fundraising/Donations/Other</t>
  </si>
  <si>
    <t>598 · 598 Grant</t>
  </si>
  <si>
    <t>4050 · Grants &amp; Donations - Other</t>
  </si>
  <si>
    <t>Total 4050 · Grants &amp; Donations</t>
  </si>
  <si>
    <t>4300-1 · School Sponsored Program</t>
  </si>
  <si>
    <t>4300-3 · Summer School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</si>
  <si>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</si>
  <si>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</si>
  <si>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</si>
  <si>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</si>
  <si>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</si>
  <si>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</si>
  <si>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</si>
  <si>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</si>
  <si>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</si>
  <si>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</si>
  <si>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</si>
  <si>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</si>
  <si>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</si>
  <si>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</si>
  <si>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</si>
  <si>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</si>
  <si>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</si>
  <si>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</si>
  <si>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</si>
  <si>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</si>
  <si>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</si>
  <si>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</si>
  <si>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</si>
  <si>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</si>
  <si>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</si>
  <si>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</si>
  <si>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</si>
  <si>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</si>
  <si>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</si>
  <si>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</si>
  <si>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</si>
  <si>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</si>
  <si>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</si>
  <si>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</si>
  <si>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</si>
  <si>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</si>
  <si>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</si>
  <si>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</si>
  <si>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</si>
  <si>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</si>
  <si>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5250-10 · FPLA Expense - ER</t>
  </si>
  <si>
    <t>5402-Prof. Develop., Instruct.</t>
  </si>
  <si>
    <t>50025 · Staff Travel Expense</t>
  </si>
  <si>
    <t>5791-3 · Mileage</t>
  </si>
  <si>
    <t>5791-4 · Parking</t>
  </si>
  <si>
    <t>5791-6 · Lodging</t>
  </si>
  <si>
    <t>Total 50025 · Staff Travel Expense</t>
  </si>
  <si>
    <t>52090 · Guidance Department</t>
  </si>
  <si>
    <t>5312 · Services &amp; Social Programs</t>
  </si>
  <si>
    <t>5312-2 · Services &amp; Social Program</t>
  </si>
  <si>
    <t>Total 5312 · Services &amp; Social Programs</t>
  </si>
  <si>
    <t>Total 52090 · Guidance Department</t>
  </si>
  <si>
    <t>5413 · Health Office</t>
  </si>
  <si>
    <t>5312-3 · SPED Consultants</t>
  </si>
  <si>
    <t>5432-6 · Supplies and Materials - Other</t>
  </si>
  <si>
    <t>Foreign Lang.</t>
  </si>
  <si>
    <t>5798 · Miscellaneous Program Expenses</t>
  </si>
  <si>
    <t>5823 · Misc Food Services</t>
  </si>
  <si>
    <t>5823-1 · Lunch / Food Services</t>
  </si>
  <si>
    <t>Total 5823 · Misc Food Services</t>
  </si>
  <si>
    <t>Total 52060 · Nutrition Exp</t>
  </si>
  <si>
    <t>5833-3 · Reimbursed Expense -Athletics</t>
  </si>
  <si>
    <t>5833 · Athletics - Other</t>
  </si>
  <si>
    <t>5310-2 · Gas for School Buses</t>
  </si>
  <si>
    <t>5773-1 · Transportation for Athletics</t>
  </si>
  <si>
    <t>5773-2 · Bus for Student Activities</t>
  </si>
  <si>
    <t>5773-3 · Student Bus</t>
  </si>
  <si>
    <t>52080 · Student Transportation Exp - Other</t>
  </si>
  <si>
    <t>Total 52080 · Student Transportation Exp</t>
  </si>
  <si>
    <t>5514-1 · Custodian Services</t>
  </si>
  <si>
    <t>5514-11 · Rubbish Removal</t>
  </si>
  <si>
    <t>5514-13 · Furniture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</si>
  <si>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</si>
  <si>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</si>
  <si>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</si>
  <si>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</si>
  <si>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</si>
  <si>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</si>
  <si>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</si>
  <si>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</si>
  <si>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</si>
  <si>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</si>
  <si>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</si>
  <si>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</si>
  <si>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</si>
  <si>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</si>
  <si>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</si>
  <si>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</si>
  <si>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</si>
  <si>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</si>
  <si>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5504-2 · Rediker Maint</t>
  </si>
  <si>
    <t>Total 55005 · IT</t>
  </si>
  <si>
    <t>5301-1 · Auditors</t>
  </si>
  <si>
    <t>Total 55006 · Auditor</t>
  </si>
  <si>
    <t>5301-6 · Legal</t>
  </si>
  <si>
    <t>Total 55007 · Legal Expense</t>
  </si>
  <si>
    <t>Financing Fees Building Purchas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</si>
  <si>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</si>
  <si>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</si>
  <si>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</si>
  <si>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</si>
  <si>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</si>
  <si>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</si>
  <si>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</si>
  <si>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</si>
  <si>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</si>
  <si>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</si>
  <si>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</si>
  <si>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</si>
  <si>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In Kind MTRS Expense</t>
  </si>
  <si>
    <t>6000 · MTRS Expense - Other</t>
  </si>
  <si>
    <t>Total 6000 · MTRS Expense</t>
  </si>
  <si>
    <t>HARDWARE FIXED ASSETS</t>
  </si>
  <si>
    <t>Refresh oldest carts (Guidance, 207, 304, 402, 508, 606, 612, 802, 806)</t>
  </si>
  <si>
    <t>Extend Chromebook Cart LEASES from DDI</t>
  </si>
  <si>
    <t>Extend the current lease for 2 more years ($1,789/mo)</t>
  </si>
  <si>
    <t>1 Laptop Cart for Science Dept</t>
  </si>
  <si>
    <t>Room 610 cart refresh</t>
  </si>
  <si>
    <t>Extreme 70 subscriptions/licenses 3 YR renewal (expires July 2024)</t>
  </si>
  <si>
    <t>Wireless licensing, price after 40% e-rate discount</t>
  </si>
  <si>
    <t>Migration to Cloud for Legacy Systems and remaining servers</t>
  </si>
  <si>
    <t>HUB project to move the remaining systems to the cloud</t>
  </si>
  <si>
    <t>NEW BUILDING</t>
  </si>
  <si>
    <t>Access Points w/3 year licensing</t>
  </si>
  <si>
    <t>Cameras w/3 year licensing</t>
  </si>
  <si>
    <t>Fiber (John Discullo)</t>
  </si>
  <si>
    <t>Door FOB readers w/3 year licensing</t>
  </si>
  <si>
    <t>Switches</t>
  </si>
  <si>
    <t>Phones hardware</t>
  </si>
  <si>
    <t>Projectors and speakers in each classroom</t>
  </si>
  <si>
    <t>Total NEW BUILDING</t>
  </si>
  <si>
    <t>Replace HVAC Systems(rooftops)</t>
  </si>
  <si>
    <t>+R[-5]C/185*183</t>
  </si>
  <si>
    <t>Nurses - 2 full time</t>
  </si>
  <si>
    <t>fye 6/30/25</t>
  </si>
  <si>
    <t>fye 6/30/24 &amp; Prior</t>
  </si>
  <si>
    <t>Bourbon Raffle - Net **</t>
  </si>
  <si>
    <t>Summer School Grant</t>
  </si>
  <si>
    <t>1010 · St.Mary's Operation #1491</t>
  </si>
  <si>
    <t>1015 · St. Mary's Payroll #0931</t>
  </si>
  <si>
    <t>1020 · St. Mary's Money Market #1533</t>
  </si>
  <si>
    <t>1040 · Boston Private Money Market 468</t>
  </si>
  <si>
    <t>1045 · Cash Project Acct- Boston P 647</t>
  </si>
  <si>
    <t>1050 · Boston Priv Operating Acct 582</t>
  </si>
  <si>
    <t>1060 · Boston Private ICS Mon. Mkt 524</t>
  </si>
  <si>
    <t>1065 · Boston Private ICS Project 567</t>
  </si>
  <si>
    <t>1070 · JP Morgan Chase Bank NY</t>
  </si>
  <si>
    <t>1080 · Petty Cash</t>
  </si>
  <si>
    <t>1100 · Accounts receivable</t>
  </si>
  <si>
    <t>15000 · Fixed Assets</t>
  </si>
  <si>
    <t>1510 · Right to Use Asset - Copiers</t>
  </si>
  <si>
    <t>1515 · Right to Use Asset -Chromebooks</t>
  </si>
  <si>
    <t>1520 · Right to Use - Powerschool</t>
  </si>
  <si>
    <t>1525 · Const. in Prog.  165, 199, 201</t>
  </si>
  <si>
    <t>1530 · 199-201 Forest Street</t>
  </si>
  <si>
    <t>1535 · 165 Forest Street</t>
  </si>
  <si>
    <t>1540 · Mini Buses</t>
  </si>
  <si>
    <t>1545 · Leasehold Improvements 20 Years</t>
  </si>
  <si>
    <t>1550 · Leasehold Improvement</t>
  </si>
  <si>
    <t>1555 · Leasehold Improvements 10 Years</t>
  </si>
  <si>
    <t>1560 · Furniture</t>
  </si>
  <si>
    <t>1560-1 · Cafeteria Tables</t>
  </si>
  <si>
    <t>1560-2 · Classroom Furniture</t>
  </si>
  <si>
    <t>1560-3 · Lockers</t>
  </si>
  <si>
    <t>1560 · Furniture - Other</t>
  </si>
  <si>
    <t>Total 1560 · Furniture</t>
  </si>
  <si>
    <t>1565 · Equipment</t>
  </si>
  <si>
    <t>1570 · Computer Hardware</t>
  </si>
  <si>
    <t>1575 · Computer Software</t>
  </si>
  <si>
    <t>Total 15000 · Fixed Assets</t>
  </si>
  <si>
    <t>16000 · Accumulated Depreciation</t>
  </si>
  <si>
    <t>1630 · Accumulated Depr 199-201</t>
  </si>
  <si>
    <t>1635 · Accum Depr - Building 165</t>
  </si>
  <si>
    <t>1640 · Accum. Depr. - Mini Buses</t>
  </si>
  <si>
    <t>1645 · AD - Leasehold Imp. 20 Year</t>
  </si>
  <si>
    <t>1650 · AD - Leasehold Improvements</t>
  </si>
  <si>
    <t>1655 · AD - Leasehold Impr 10 Year</t>
  </si>
  <si>
    <t>1660 · Accum. Depr. - Furniture</t>
  </si>
  <si>
    <t>1665 · Accum. Depr. - Equipment</t>
  </si>
  <si>
    <t>1670 · Accum. Depr. -Computer Hardware</t>
  </si>
  <si>
    <t>1675 · Accum. Depr. -ComoputerSoftware</t>
  </si>
  <si>
    <t>Total 16000 · Accumulated Depreciation</t>
  </si>
  <si>
    <t>1700 · SMOC Asset Receivable</t>
  </si>
  <si>
    <t>2110 · Accrued PTO</t>
  </si>
  <si>
    <t>2130 · Due to Foundation</t>
  </si>
  <si>
    <t>2200 · Payroll Withholdings</t>
  </si>
  <si>
    <t>2215 · Vision</t>
  </si>
  <si>
    <t>2255 · FSA</t>
  </si>
  <si>
    <t>2265 · Critical Illness</t>
  </si>
  <si>
    <t>2270 · Life Ind</t>
  </si>
  <si>
    <t>2275 · Life Spouse</t>
  </si>
  <si>
    <t>2280 · Life Child</t>
  </si>
  <si>
    <t>2285 · ADD Ind</t>
  </si>
  <si>
    <t>2290 · ADD Spouse</t>
  </si>
  <si>
    <t>2295 · ADD Child</t>
  </si>
  <si>
    <t>2205 · Dental Ins.Employee</t>
  </si>
  <si>
    <t>2210 · Medical Ins.Employee</t>
  </si>
  <si>
    <t>2245 · Healthcare Savings - HSA</t>
  </si>
  <si>
    <t>2300 · Payroll Tax Liability</t>
  </si>
  <si>
    <t>2305 · Fed W/H Payable</t>
  </si>
  <si>
    <t>2310 · Mass W/H Payable</t>
  </si>
  <si>
    <t>2315 · Medicare Payable</t>
  </si>
  <si>
    <t>2320 · Social Security Payable</t>
  </si>
  <si>
    <t>2325 · MA Family Leave Tax</t>
  </si>
  <si>
    <t>2340 · MA Medical Leave</t>
  </si>
  <si>
    <t>Total 2300 · Payroll Tax Liability</t>
  </si>
  <si>
    <t>Total 2200 · Payroll Withholdings</t>
  </si>
  <si>
    <t>2400 · Deferred revenue</t>
  </si>
  <si>
    <t>2405 · Deferred Revenue Class of 2025</t>
  </si>
  <si>
    <t>2410 · Deferred Revenue Class of 2026</t>
  </si>
  <si>
    <t>2415 · Deferred Revenue Class of 2027</t>
  </si>
  <si>
    <t>2420 · Deferred Revenue Class of 2028</t>
  </si>
  <si>
    <t>2425 · Deferred Revenue Class of 2029</t>
  </si>
  <si>
    <t>2430 · Deferred Revenue Class of 2030</t>
  </si>
  <si>
    <t>2435 · Deferred Revenue Class of 2031</t>
  </si>
  <si>
    <t>2440 · Deferred Revenue - Rent</t>
  </si>
  <si>
    <t>Total 2400 · Deferred revenue</t>
  </si>
  <si>
    <t>2500 · SMOC Deferred Cash Inflow</t>
  </si>
  <si>
    <t>2510 · Leased Equipment Liab-Copier</t>
  </si>
  <si>
    <t>2520 · Leased Equip Liab - Chromebooks</t>
  </si>
  <si>
    <t>2530 · Lease Liability - Powerschool</t>
  </si>
  <si>
    <t>3040 · Investment in Fixed Assets</t>
  </si>
  <si>
    <t>2200 · Payroll Withholdings:2160-A · Employee Voluntary Benefits:2215 · Vision</t>
  </si>
  <si>
    <t>2200 · Payroll Withholdings:2160-A · Employee Voluntary Benefits:2255 · FSA</t>
  </si>
  <si>
    <t>2200 · Payroll Withholdings:2160-A · Employee Voluntary Benefits:2265 · Critical Illness</t>
  </si>
  <si>
    <t>2200 · Payroll Withholdings:2160-A · Employee Voluntary Benefits:2270 · Life Ind</t>
  </si>
  <si>
    <t>2200 · Payroll Withholdings:2160-A · Employee Voluntary Benefits:2275 · Life Spouse</t>
  </si>
  <si>
    <t>2200 · Payroll Withholdings:2160-A · Employee Voluntary Benefits:2280 · Life Child</t>
  </si>
  <si>
    <t>2200 · Payroll Withholdings:2160-A · Employee Voluntary Benefits:2285 · ADD Ind</t>
  </si>
  <si>
    <t>2200 · Payroll Withholdings:2160-A · Employee Voluntary Benefits:2290 · ADD Spouse</t>
  </si>
  <si>
    <t>2200 · Payroll Withholdings:2160-A · Employee Voluntary Benefits:2295 · ADD Child</t>
  </si>
  <si>
    <t>2200 · Payroll Withholdings:2205 · Dental Ins.Employee</t>
  </si>
  <si>
    <t>2200 · Payroll Withholdings:2210 · Medical Ins.Employee</t>
  </si>
  <si>
    <t>2200 · Payroll Withholdings:2300 · Payroll Tax Liability:2320 · Social Security Payable</t>
  </si>
  <si>
    <t>2200 · Payroll Withholdings:2300 · Payroll Tax Liability:2340 · MA Medical Leave</t>
  </si>
  <si>
    <t>2400 · Deferred revenue:2405 · Deferred Revenue Class of 2025</t>
  </si>
  <si>
    <t>2400 · Deferred revenue:2410 · Deferred Revenue Class of 2026</t>
  </si>
  <si>
    <t>2400 · Deferred revenue:2415 · Deferred Revenue Class of 2027</t>
  </si>
  <si>
    <t>2400 · Deferred revenue:2420 · Deferred Revenue Class of 2028</t>
  </si>
  <si>
    <t>2400 · Deferred revenue:2425 · Deferred Revenue Class of 2029</t>
  </si>
  <si>
    <t>2400 · Deferred revenue:2430 · Deferred Revenue Class of 2030</t>
  </si>
  <si>
    <t>2400 · Deferred revenue:2435 · Deferred Revenue Class of 2031</t>
  </si>
  <si>
    <t>2400 · Deferred revenue:2440 · Deferred Revenue - Rent</t>
  </si>
  <si>
    <t>2400 · Deferred revenue:2450 · Deferred Revenue - Transportati</t>
  </si>
  <si>
    <t>15000 · Fixed Assets:1510 · Right to Use Asset - Copiers</t>
  </si>
  <si>
    <t>15000 · Fixed Assets:1515 · Right to Use Asset -Chromebooks</t>
  </si>
  <si>
    <t>15000 · Fixed Assets:1520 · Right to Use - Powerschool</t>
  </si>
  <si>
    <t>15000 · Fixed Assets:1525 · Const. in Prog.  165, 199, 201</t>
  </si>
  <si>
    <t>15000 · Fixed Assets:1545 · Leasehold Improvements 20 Years</t>
  </si>
  <si>
    <t>15000 · Fixed Assets:1560 · Furniture:1560-2 · Classroom Furniture</t>
  </si>
  <si>
    <t>15000 · Fixed Assets:1570 · Computer Hardware</t>
  </si>
  <si>
    <t>16000 · Accumulated Depreciation:1630 · Accumulated Depr 199-201</t>
  </si>
  <si>
    <t>16000 · Accumulated Depreciation:1635 · Accum Depr - Building 165</t>
  </si>
  <si>
    <t>16000 · Accumulated Depreciation:1645 · AD - Leasehold Imp. 20 Year</t>
  </si>
  <si>
    <t>16000 · Accumulated Depreciation:1650 · AD - Leasehold Improvements</t>
  </si>
  <si>
    <t>16000 · Accumulated Depreciation:1655 · AD - Leasehold Impr 10 Year</t>
  </si>
  <si>
    <t>16000 · Accumulated Depreciation:1660 · Accum. Depr. - Furniture</t>
  </si>
  <si>
    <t>16000 · Accumulated Depreciation:1665 · Accum. Depr. - Equipment</t>
  </si>
  <si>
    <t>16000 · Accumulated Depreciation:1670 · Accum. Depr. -Computer Hardware</t>
  </si>
  <si>
    <t>16000 · Accumulated Depreciation:1675 · Accum. Depr. -ComoputerSoftware</t>
  </si>
  <si>
    <t>16000 · Accumulated Depreciation:1680 · Accum. Depr. - Lab Equipment</t>
  </si>
  <si>
    <t>3100 · Temporarily restrict net asset:3108 · Temp Rest -  Building Fund</t>
  </si>
  <si>
    <t>** Moved to Annual Giving</t>
  </si>
  <si>
    <t xml:space="preserve"> P r o j e c t e d    F Y 2 5    C h a r t e r   S c h o o l   F T E   a n d   T u i t i o n   (Q2)</t>
  </si>
  <si>
    <t>Over Budget</t>
  </si>
  <si>
    <t>Quarterly Financial Statements Ending 3.31.25</t>
  </si>
  <si>
    <t>Jan - Mar 2025</t>
  </si>
  <si>
    <t>Jul - Mar 2025</t>
  </si>
  <si>
    <t>40000 · Tuition</t>
  </si>
  <si>
    <t>40500 · Grants &amp; Donations</t>
  </si>
  <si>
    <t>41000 · Misc Income</t>
  </si>
  <si>
    <t>42500 · Rental Income</t>
  </si>
  <si>
    <t>43000 · Student Program Income</t>
  </si>
  <si>
    <t>51000 · Payroll Taxes</t>
  </si>
  <si>
    <t>51500 · Employee Benefits</t>
  </si>
  <si>
    <t>52000 · Professional Development</t>
  </si>
  <si>
    <t>53000 · Supplies and Materials</t>
  </si>
  <si>
    <t>53500 · Textbooks</t>
  </si>
  <si>
    <t>54000 · Student Program Exp</t>
  </si>
  <si>
    <t>55000 · Lease. CAM and Taxes</t>
  </si>
  <si>
    <t>55020 · Interest Expense Leased Assets</t>
  </si>
  <si>
    <t>56000 · Facilities</t>
  </si>
  <si>
    <t>57000 · Utility</t>
  </si>
  <si>
    <t>58000 · Information Technology</t>
  </si>
  <si>
    <t>59000 · Insurance Expense</t>
  </si>
  <si>
    <t>61000 · Other Operating Costs</t>
  </si>
  <si>
    <t>62000 · Depreciation Expense</t>
  </si>
  <si>
    <t>Net Ordinary Income</t>
  </si>
  <si>
    <t>Mar 31, 25</t>
  </si>
  <si>
    <t>2436 · Deferred Revenue Class of 2032</t>
  </si>
  <si>
    <t>2455 · Scholarship Deferred Revenue</t>
  </si>
  <si>
    <t>3117 · Temp Restricted Basketball</t>
  </si>
  <si>
    <t>3118 · Temp Restricted Volleyball</t>
  </si>
  <si>
    <t>Jul '24 - Mar 25</t>
  </si>
  <si>
    <t>2200 · Payroll Withholdings:2245 · Healthcare Savings - HSA</t>
  </si>
  <si>
    <t>2200 · Payroll Withholdings:2300 · Payroll Tax Liability:2325 · MA Family Leave Tax</t>
  </si>
  <si>
    <t>2400 · Deferred revenue:2436 · Deferred Revenue Class of 2032</t>
  </si>
  <si>
    <t>2400 · Deferred revenue:2455 · Scholarship Deferred Revenue</t>
  </si>
  <si>
    <t>15000 · Fixed Assets:1560 · Furniture</t>
  </si>
  <si>
    <t>3100 · Temporarily restrict net asset:3110 · Temp Rest Math Works</t>
  </si>
  <si>
    <t>3100 · Temporarily restrict net asset:3111 · Temp Rest - Kyle Cares</t>
  </si>
  <si>
    <t>3100 · Temporarily restrict net asset:3114 · Temp Restricted - Hack a thon</t>
  </si>
  <si>
    <t>3100 · Temporarily restrict net asset:3117 · Temp Restricted Basketball</t>
  </si>
  <si>
    <t>3100 · Temporarily restrict net asset:3118 · Temp Restricted Volleyball</t>
  </si>
  <si>
    <t>As of 3.31.25</t>
  </si>
  <si>
    <t xml:space="preserve"> P r o j e c t e d    F Y 2 5    C h a r t e r   S c h o o l   F T E   a n d   T u i t i o n   (Q 3)</t>
  </si>
  <si>
    <t>Less than Q2</t>
  </si>
  <si>
    <t>See tuition tab</t>
  </si>
  <si>
    <t>Now consolidated for Transportation Athletics and Nutrition</t>
  </si>
  <si>
    <t>Separated out Benefits from P/R taxes</t>
  </si>
  <si>
    <t>Under Budget</t>
  </si>
  <si>
    <t>Completed as of 3.31.25</t>
  </si>
  <si>
    <t>2470 · Deferred Revenue - Tuition</t>
  </si>
  <si>
    <t>2400 · Deferred revenue:2470 · Deferred Revenue - Tuition</t>
  </si>
  <si>
    <t>15000 · Fixed Assets:1565 ·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</si>
</sst>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#,##0.00;\-#,##0.00"/>
    <numFmt numFmtId="169" formatCode="#,##0.0#%;\-#,##0.0#%"/>
    <numFmt numFmtId="170" formatCode="#,##0.0"/>
    <numFmt numFmtId="171" formatCode="#,##0.0_);\(#,##0.0\)"/>
    <numFmt numFmtId="172" formatCode="#,##0.0000000000_);\(#,##0.0000000000\)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indexed="63"/>
      <name val="Calibri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i/>
      <sz val="8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b/>
      <i/>
      <sz val="9"/>
      <name val="Arial"/>
      <family val="2"/>
    </font>
    <font>
      <sz val="8"/>
      <name val="Calibri"/>
      <family val="2"/>
      <scheme val="minor"/>
    </font>
    <font>
      <sz val="16"/>
      <name val="Calibri"/>
      <family val="2"/>
    </font>
    <font>
      <sz val="7"/>
      <color theme="1" tint="0.249977111117893"/>
      <name val="Calibri"/>
      <family val="2"/>
    </font>
    <font>
      <b/>
      <sz val="14"/>
      <color indexed="9"/>
      <name val="Calibri"/>
      <family val="2"/>
    </font>
    <font>
      <sz val="8"/>
      <color theme="1"/>
      <name val="Arial"/>
      <family val="2"/>
    </font>
    <font>
      <sz val="26"/>
      <color theme="1"/>
      <name val="Calibri"/>
      <family val="2"/>
      <scheme val="minor"/>
    </font>
    <font>
      <sz val="7"/>
      <color rgb="FF404040"/>
      <name val="Calibri"/>
      <family val="2"/>
    </font>
    <font>
      <sz val="9"/>
      <color rgb="FF404040"/>
      <name val="Calibri"/>
      <family val="2"/>
    </font>
    <font>
      <sz val="10"/>
      <color rgb="FF000000"/>
      <name val="Calibri"/>
      <family val="2"/>
    </font>
    <font>
      <sz val="9"/>
      <color rgb="FFFFFFFF"/>
      <name val="Calibri"/>
      <family val="2"/>
    </font>
    <font>
      <sz val="12"/>
      <color rgb="FFFFFFFF"/>
      <name val="Calibri"/>
      <family val="2"/>
    </font>
    <font>
      <b/>
      <sz val="18"/>
      <color rgb="FFDDD9C4"/>
      <name val="Calibri"/>
      <family val="2"/>
    </font>
    <font>
      <b/>
      <sz val="18"/>
      <color rgb="FFEEECE1"/>
      <name val="Calibri"/>
      <family val="2"/>
    </font>
    <font>
      <b/>
      <sz val="18"/>
      <color rgb="FF808080"/>
      <name val="Calibri"/>
      <family val="2"/>
    </font>
    <font>
      <b/>
      <sz val="12"/>
      <color rgb="FFFFFFFF"/>
      <name val="Calibri"/>
      <family val="2"/>
    </font>
    <font>
      <b/>
      <sz val="14"/>
      <color rgb="FFFFFFFF"/>
      <name val="Calibri"/>
      <family val="2"/>
    </font>
    <font>
      <b/>
      <sz val="12"/>
      <color rgb="FFDCE6F1"/>
      <name val="Calibri"/>
      <family val="2"/>
    </font>
    <font>
      <sz val="12"/>
      <color rgb="FFDCE6F1"/>
      <name val="Calibri"/>
      <family val="2"/>
    </font>
    <font>
      <sz val="10"/>
      <color rgb="FFFFFFFF"/>
      <name val="Calibri"/>
      <family val="2"/>
    </font>
    <font>
      <sz val="10"/>
      <color rgb="FF333333"/>
      <name val="Calibri"/>
      <family val="2"/>
    </font>
    <font>
      <sz val="9"/>
      <color rgb="FF333333"/>
      <name val="Calibri"/>
      <family val="2"/>
    </font>
    <font>
      <sz val="10"/>
      <color rgb="FFEEECE1"/>
      <name val="Calibri"/>
      <family val="2"/>
    </font>
    <font>
      <sz val="9"/>
      <color rgb="FFEEECE1"/>
      <name val="Calibri"/>
      <family val="2"/>
    </font>
    <font>
      <sz val="9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08A8DA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EEEED"/>
        <bgColor rgb="FF000000"/>
      </patternFill>
    </fill>
    <fill>
      <patternFill patternType="solid">
        <fgColor rgb="FF31869B"/>
        <bgColor rgb="FF000000"/>
      </patternFill>
    </fill>
    <fill>
      <patternFill patternType="solid">
        <fgColor rgb="FF948A54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9" fillId="0" borderId="0"/>
    <xf numFmtId="0" fontId="2" fillId="0" borderId="0"/>
    <xf numFmtId="43" fontId="9" fillId="0" borderId="0" applyFont="0" applyFill="0" applyBorder="0" applyAlignment="0" applyProtection="0"/>
    <xf numFmtId="0" fontId="3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53" fillId="12" borderId="0" applyNumberFormat="0" applyBorder="0" applyAlignment="0" applyProtection="0"/>
    <xf numFmtId="0" fontId="49" fillId="0" borderId="0"/>
    <xf numFmtId="0" fontId="5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2" fillId="0" borderId="0"/>
    <xf numFmtId="0" fontId="5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1">
    <xf numFmtId="0" fontId="0" fillId="0" borderId="0" xfId="0"/>
    <xf numFmtId="0" fontId="4" fillId="0" borderId="0" xfId="3" applyFont="1" applyAlignment="1">
      <alignment horizontal="left" vertical="center"/>
    </xf>
    <xf numFmtId="0" fontId="3" fillId="0" borderId="0" xfId="4" applyFont="1"/>
    <xf numFmtId="0" fontId="3" fillId="0" borderId="0" xfId="4" applyFont="1" applyAlignment="1">
      <alignment horizontal="center"/>
    </xf>
    <xf numFmtId="0" fontId="5" fillId="0" borderId="0" xfId="4" applyFont="1"/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0" borderId="0" xfId="5" applyFont="1" applyAlignment="1">
      <alignment horizontal="left" vertical="center"/>
    </xf>
    <xf numFmtId="0" fontId="10" fillId="0" borderId="0" xfId="6" applyFont="1" applyAlignment="1">
      <alignment horizontal="center"/>
    </xf>
    <xf numFmtId="0" fontId="11" fillId="0" borderId="0" xfId="3" applyFont="1" applyAlignment="1">
      <alignment horizontal="left" vertical="center"/>
    </xf>
    <xf numFmtId="0" fontId="12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4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8" fillId="3" borderId="2" xfId="3" applyFont="1" applyFill="1" applyBorder="1" applyAlignment="1">
      <alignment horizontal="center" vertical="center"/>
    </xf>
    <xf numFmtId="0" fontId="18" fillId="3" borderId="4" xfId="3" applyFont="1" applyFill="1" applyBorder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18" fillId="3" borderId="5" xfId="3" applyFont="1" applyFill="1" applyBorder="1" applyAlignment="1">
      <alignment horizontal="center" vertical="center"/>
    </xf>
    <xf numFmtId="0" fontId="18" fillId="3" borderId="6" xfId="3" applyFont="1" applyFill="1" applyBorder="1" applyAlignment="1">
      <alignment horizontal="center" vertical="center"/>
    </xf>
    <xf numFmtId="0" fontId="21" fillId="0" borderId="0" xfId="4" applyFont="1" applyAlignment="1">
      <alignment horizontal="center" vertical="center"/>
    </xf>
    <xf numFmtId="0" fontId="22" fillId="4" borderId="5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0" borderId="0" xfId="0" applyFont="1"/>
    <xf numFmtId="0" fontId="23" fillId="0" borderId="8" xfId="4" applyFont="1" applyBorder="1" applyAlignment="1">
      <alignment horizontal="center" vertical="center"/>
    </xf>
    <xf numFmtId="0" fontId="24" fillId="5" borderId="5" xfId="0" applyFont="1" applyFill="1" applyBorder="1" applyAlignment="1">
      <alignment horizontal="left" vertical="center"/>
    </xf>
    <xf numFmtId="0" fontId="24" fillId="5" borderId="3" xfId="0" applyFont="1" applyFill="1" applyBorder="1" applyAlignment="1">
      <alignment horizontal="left" vertical="center"/>
    </xf>
    <xf numFmtId="0" fontId="25" fillId="5" borderId="3" xfId="0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6" fillId="4" borderId="2" xfId="5" applyFont="1" applyFill="1" applyBorder="1" applyAlignment="1">
      <alignment horizontal="center" wrapText="1"/>
    </xf>
    <xf numFmtId="0" fontId="26" fillId="4" borderId="7" xfId="5" applyFont="1" applyFill="1" applyBorder="1" applyAlignment="1">
      <alignment horizontal="left"/>
    </xf>
    <xf numFmtId="0" fontId="26" fillId="4" borderId="7" xfId="5" applyFont="1" applyFill="1" applyBorder="1" applyAlignment="1">
      <alignment horizontal="center" wrapText="1"/>
    </xf>
    <xf numFmtId="0" fontId="26" fillId="4" borderId="4" xfId="5" applyFont="1" applyFill="1" applyBorder="1" applyAlignment="1">
      <alignment horizontal="center" wrapText="1"/>
    </xf>
    <xf numFmtId="0" fontId="26" fillId="0" borderId="0" xfId="5" applyFont="1" applyAlignment="1">
      <alignment horizontal="right" wrapText="1"/>
    </xf>
    <xf numFmtId="0" fontId="27" fillId="0" borderId="0" xfId="4" applyFont="1" applyAlignment="1">
      <alignment horizontal="center" vertical="center"/>
    </xf>
    <xf numFmtId="0" fontId="28" fillId="6" borderId="5" xfId="0" applyFont="1" applyFill="1" applyBorder="1" applyAlignment="1">
      <alignment horizontal="center" wrapText="1"/>
    </xf>
    <xf numFmtId="0" fontId="28" fillId="6" borderId="3" xfId="0" applyFont="1" applyFill="1" applyBorder="1" applyAlignment="1">
      <alignment horizontal="center" wrapText="1"/>
    </xf>
    <xf numFmtId="0" fontId="5" fillId="6" borderId="6" xfId="0" applyFont="1" applyFill="1" applyBorder="1" applyAlignment="1">
      <alignment horizontal="right" wrapText="1"/>
    </xf>
    <xf numFmtId="0" fontId="5" fillId="0" borderId="0" xfId="0" applyFont="1"/>
    <xf numFmtId="0" fontId="28" fillId="6" borderId="6" xfId="0" applyFont="1" applyFill="1" applyBorder="1" applyAlignment="1">
      <alignment horizontal="center" wrapText="1"/>
    </xf>
    <xf numFmtId="0" fontId="29" fillId="0" borderId="8" xfId="4" applyFont="1" applyBorder="1" applyAlignment="1">
      <alignment horizontal="center" vertical="center"/>
    </xf>
    <xf numFmtId="0" fontId="30" fillId="7" borderId="5" xfId="0" applyFont="1" applyFill="1" applyBorder="1" applyAlignment="1">
      <alignment horizontal="center" wrapText="1"/>
    </xf>
    <xf numFmtId="0" fontId="30" fillId="7" borderId="3" xfId="0" applyFont="1" applyFill="1" applyBorder="1" applyAlignment="1">
      <alignment horizontal="right" wrapText="1" indent="1"/>
    </xf>
    <xf numFmtId="0" fontId="30" fillId="8" borderId="1" xfId="0" applyFont="1" applyFill="1" applyBorder="1" applyAlignment="1">
      <alignment horizontal="right" wrapText="1" indent="1"/>
    </xf>
    <xf numFmtId="0" fontId="29" fillId="0" borderId="0" xfId="4" applyFont="1" applyAlignment="1">
      <alignment horizontal="center" vertical="center"/>
    </xf>
    <xf numFmtId="0" fontId="30" fillId="7" borderId="3" xfId="0" applyFont="1" applyFill="1" applyBorder="1" applyAlignment="1">
      <alignment horizontal="center" wrapText="1"/>
    </xf>
    <xf numFmtId="0" fontId="13" fillId="4" borderId="9" xfId="5" applyFont="1" applyFill="1" applyBorder="1" applyAlignment="1">
      <alignment horizontal="center" wrapText="1"/>
    </xf>
    <xf numFmtId="0" fontId="13" fillId="4" borderId="10" xfId="5" applyFont="1" applyFill="1" applyBorder="1"/>
    <xf numFmtId="0" fontId="13" fillId="4" borderId="9" xfId="5" applyFont="1" applyFill="1" applyBorder="1" applyAlignment="1">
      <alignment horizontal="center"/>
    </xf>
    <xf numFmtId="0" fontId="13" fillId="4" borderId="10" xfId="5" applyFont="1" applyFill="1" applyBorder="1" applyAlignment="1">
      <alignment horizontal="center"/>
    </xf>
    <xf numFmtId="0" fontId="13" fillId="4" borderId="11" xfId="5" applyFont="1" applyFill="1" applyBorder="1" applyAlignment="1">
      <alignment horizontal="center"/>
    </xf>
    <xf numFmtId="0" fontId="13" fillId="0" borderId="0" xfId="5" applyFont="1" applyAlignment="1">
      <alignment horizontal="center"/>
    </xf>
    <xf numFmtId="0" fontId="15" fillId="0" borderId="0" xfId="4" applyFont="1"/>
    <xf numFmtId="0" fontId="15" fillId="6" borderId="12" xfId="0" applyFont="1" applyFill="1" applyBorder="1"/>
    <xf numFmtId="0" fontId="15" fillId="6" borderId="0" xfId="0" applyFont="1" applyFill="1"/>
    <xf numFmtId="0" fontId="15" fillId="6" borderId="6" xfId="0" applyFont="1" applyFill="1" applyBorder="1" applyAlignment="1">
      <alignment horizontal="right" wrapText="1"/>
    </xf>
    <xf numFmtId="0" fontId="31" fillId="6" borderId="13" xfId="4" applyFont="1" applyFill="1" applyBorder="1"/>
    <xf numFmtId="0" fontId="16" fillId="0" borderId="8" xfId="4" applyFont="1" applyBorder="1" applyAlignment="1">
      <alignment horizontal="center" vertical="center"/>
    </xf>
    <xf numFmtId="0" fontId="32" fillId="7" borderId="5" xfId="0" applyFont="1" applyFill="1" applyBorder="1" applyAlignment="1">
      <alignment horizontal="center" wrapText="1"/>
    </xf>
    <xf numFmtId="0" fontId="32" fillId="7" borderId="3" xfId="0" applyFont="1" applyFill="1" applyBorder="1" applyAlignment="1">
      <alignment horizontal="right" wrapText="1" indent="1"/>
    </xf>
    <xf numFmtId="0" fontId="32" fillId="8" borderId="1" xfId="0" applyFont="1" applyFill="1" applyBorder="1" applyAlignment="1">
      <alignment horizontal="right" wrapText="1" indent="1"/>
    </xf>
    <xf numFmtId="0" fontId="31" fillId="0" borderId="0" xfId="4" applyFont="1" applyAlignment="1">
      <alignment horizontal="center"/>
    </xf>
    <xf numFmtId="0" fontId="32" fillId="7" borderId="3" xfId="0" applyFont="1" applyFill="1" applyBorder="1" applyAlignment="1">
      <alignment horizontal="center" wrapText="1"/>
    </xf>
    <xf numFmtId="0" fontId="15" fillId="0" borderId="0" xfId="5" applyFont="1" applyAlignment="1">
      <alignment horizontal="center"/>
    </xf>
    <xf numFmtId="0" fontId="15" fillId="0" borderId="0" xfId="5" applyFont="1"/>
    <xf numFmtId="164" fontId="15" fillId="0" borderId="12" xfId="5" applyNumberFormat="1" applyFont="1" applyBorder="1" applyAlignment="1">
      <alignment horizontal="center"/>
    </xf>
    <xf numFmtId="164" fontId="15" fillId="0" borderId="0" xfId="5" applyNumberFormat="1" applyFont="1" applyAlignment="1">
      <alignment horizontal="center"/>
    </xf>
    <xf numFmtId="164" fontId="15" fillId="0" borderId="13" xfId="5" applyNumberFormat="1" applyFont="1" applyBorder="1" applyAlignment="1">
      <alignment horizontal="center"/>
    </xf>
    <xf numFmtId="40" fontId="15" fillId="0" borderId="0" xfId="5" applyNumberFormat="1" applyFont="1" applyAlignment="1">
      <alignment horizontal="center"/>
    </xf>
    <xf numFmtId="38" fontId="15" fillId="0" borderId="12" xfId="5" applyNumberFormat="1" applyFont="1" applyBorder="1" applyAlignment="1">
      <alignment horizontal="center"/>
    </xf>
    <xf numFmtId="38" fontId="15" fillId="0" borderId="0" xfId="5" applyNumberFormat="1" applyFont="1" applyAlignment="1">
      <alignment horizontal="center"/>
    </xf>
    <xf numFmtId="38" fontId="15" fillId="0" borderId="0" xfId="5" applyNumberFormat="1" applyFont="1" applyAlignment="1">
      <alignment horizontal="right" indent="1"/>
    </xf>
    <xf numFmtId="165" fontId="15" fillId="0" borderId="12" xfId="0" applyNumberFormat="1" applyFont="1" applyBorder="1" applyAlignment="1">
      <alignment horizontal="center"/>
    </xf>
    <xf numFmtId="166" fontId="15" fillId="0" borderId="0" xfId="0" applyNumberFormat="1" applyFont="1"/>
    <xf numFmtId="38" fontId="15" fillId="0" borderId="0" xfId="0" applyNumberFormat="1" applyFont="1"/>
    <xf numFmtId="38" fontId="15" fillId="0" borderId="13" xfId="0" applyNumberFormat="1" applyFont="1" applyBorder="1"/>
    <xf numFmtId="39" fontId="35" fillId="0" borderId="0" xfId="0" applyNumberFormat="1" applyFont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37" fontId="35" fillId="0" borderId="13" xfId="0" applyNumberFormat="1" applyFont="1" applyBorder="1" applyAlignment="1">
      <alignment horizontal="center" vertical="center"/>
    </xf>
    <xf numFmtId="0" fontId="31" fillId="0" borderId="13" xfId="4" applyFont="1" applyBorder="1"/>
    <xf numFmtId="0" fontId="15" fillId="0" borderId="12" xfId="0" applyFont="1" applyBorder="1" applyAlignment="1">
      <alignment horizontal="center"/>
    </xf>
    <xf numFmtId="38" fontId="15" fillId="0" borderId="0" xfId="0" applyNumberFormat="1" applyFont="1" applyAlignment="1">
      <alignment horizontal="right" indent="1"/>
    </xf>
    <xf numFmtId="38" fontId="15" fillId="2" borderId="0" xfId="0" applyNumberFormat="1" applyFont="1" applyFill="1" applyAlignment="1">
      <alignment horizontal="right" indent="1"/>
    </xf>
    <xf numFmtId="38" fontId="15" fillId="2" borderId="8" xfId="0" applyNumberFormat="1" applyFont="1" applyFill="1" applyBorder="1" applyAlignment="1">
      <alignment horizontal="right" indent="1"/>
    </xf>
    <xf numFmtId="0" fontId="31" fillId="0" borderId="0" xfId="4" applyFont="1"/>
    <xf numFmtId="39" fontId="15" fillId="0" borderId="0" xfId="0" applyNumberFormat="1" applyFont="1" applyAlignment="1">
      <alignment horizontal="center"/>
    </xf>
    <xf numFmtId="37" fontId="15" fillId="0" borderId="0" xfId="0" applyNumberFormat="1" applyFont="1" applyAlignment="1">
      <alignment horizontal="right" indent="1"/>
    </xf>
    <xf numFmtId="0" fontId="31" fillId="0" borderId="0" xfId="5" applyFont="1"/>
    <xf numFmtId="0" fontId="31" fillId="0" borderId="0" xfId="5" applyFont="1" applyAlignment="1">
      <alignment horizontal="center"/>
    </xf>
    <xf numFmtId="38" fontId="15" fillId="9" borderId="13" xfId="5" applyNumberFormat="1" applyFont="1" applyFill="1" applyBorder="1" applyAlignment="1">
      <alignment horizontal="center"/>
    </xf>
    <xf numFmtId="38" fontId="6" fillId="0" borderId="0" xfId="0" applyNumberFormat="1" applyFont="1"/>
    <xf numFmtId="167" fontId="0" fillId="0" borderId="0" xfId="2" applyNumberFormat="1" applyFont="1"/>
    <xf numFmtId="38" fontId="6" fillId="0" borderId="15" xfId="0" applyNumberFormat="1" applyFont="1" applyBorder="1"/>
    <xf numFmtId="38" fontId="6" fillId="0" borderId="16" xfId="0" applyNumberFormat="1" applyFont="1" applyBorder="1"/>
    <xf numFmtId="0" fontId="0" fillId="0" borderId="15" xfId="0" applyBorder="1"/>
    <xf numFmtId="0" fontId="0" fillId="0" borderId="16" xfId="0" applyBorder="1"/>
    <xf numFmtId="167" fontId="0" fillId="0" borderId="16" xfId="2" applyNumberFormat="1" applyFont="1" applyBorder="1"/>
    <xf numFmtId="38" fontId="0" fillId="0" borderId="16" xfId="0" applyNumberFormat="1" applyBorder="1"/>
    <xf numFmtId="0" fontId="0" fillId="0" borderId="17" xfId="0" applyBorder="1"/>
    <xf numFmtId="0" fontId="0" fillId="0" borderId="10" xfId="0" applyBorder="1"/>
    <xf numFmtId="0" fontId="0" fillId="0" borderId="18" xfId="0" applyBorder="1"/>
    <xf numFmtId="167" fontId="0" fillId="9" borderId="0" xfId="2" applyNumberFormat="1" applyFont="1" applyFill="1"/>
    <xf numFmtId="49" fontId="5" fillId="10" borderId="19" xfId="7" applyNumberFormat="1" applyFont="1" applyFill="1" applyBorder="1" applyAlignment="1" applyProtection="1">
      <alignment horizontal="left" vertical="center" wrapText="1"/>
      <protection locked="0"/>
    </xf>
    <xf numFmtId="49" fontId="5" fillId="10" borderId="19" xfId="7" applyNumberFormat="1" applyFont="1" applyFill="1" applyBorder="1" applyAlignment="1" applyProtection="1">
      <alignment horizontal="center" vertical="center" wrapText="1"/>
      <protection locked="0"/>
    </xf>
    <xf numFmtId="49" fontId="5" fillId="10" borderId="20" xfId="7" applyNumberFormat="1" applyFont="1" applyFill="1" applyBorder="1" applyAlignment="1" applyProtection="1">
      <alignment horizontal="center" vertical="center" wrapText="1"/>
      <protection locked="0"/>
    </xf>
    <xf numFmtId="0" fontId="36" fillId="10" borderId="21" xfId="7" applyFont="1" applyFill="1" applyBorder="1" applyAlignment="1" applyProtection="1">
      <alignment horizontal="center" vertical="center"/>
      <protection locked="0"/>
    </xf>
    <xf numFmtId="49" fontId="37" fillId="10" borderId="22" xfId="7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38" fontId="15" fillId="0" borderId="0" xfId="0" applyNumberFormat="1" applyFont="1" applyAlignment="1">
      <alignment horizontal="center"/>
    </xf>
    <xf numFmtId="0" fontId="5" fillId="11" borderId="23" xfId="7" quotePrefix="1" applyFont="1" applyFill="1" applyBorder="1" applyAlignment="1">
      <alignment horizontal="left" vertical="center" indent="1"/>
    </xf>
    <xf numFmtId="39" fontId="15" fillId="11" borderId="23" xfId="0" applyNumberFormat="1" applyFont="1" applyFill="1" applyBorder="1" applyAlignment="1">
      <alignment horizontal="center"/>
    </xf>
    <xf numFmtId="37" fontId="15" fillId="11" borderId="23" xfId="0" applyNumberFormat="1" applyFont="1" applyFill="1" applyBorder="1" applyAlignment="1">
      <alignment horizontal="center"/>
    </xf>
    <xf numFmtId="37" fontId="15" fillId="11" borderId="24" xfId="0" applyNumberFormat="1" applyFont="1" applyFill="1" applyBorder="1" applyAlignment="1">
      <alignment horizontal="center"/>
    </xf>
    <xf numFmtId="0" fontId="3" fillId="0" borderId="0" xfId="3"/>
    <xf numFmtId="0" fontId="38" fillId="0" borderId="0" xfId="5" applyFont="1" applyAlignment="1">
      <alignment horizontal="center" vertical="center"/>
    </xf>
    <xf numFmtId="0" fontId="40" fillId="4" borderId="2" xfId="5" applyFont="1" applyFill="1" applyBorder="1" applyAlignment="1">
      <alignment horizontal="center" wrapText="1"/>
    </xf>
    <xf numFmtId="0" fontId="40" fillId="4" borderId="7" xfId="5" applyFont="1" applyFill="1" applyBorder="1" applyAlignment="1">
      <alignment horizontal="left"/>
    </xf>
    <xf numFmtId="0" fontId="38" fillId="4" borderId="2" xfId="5" applyFont="1" applyFill="1" applyBorder="1" applyAlignment="1">
      <alignment horizontal="right" wrapText="1"/>
    </xf>
    <xf numFmtId="0" fontId="38" fillId="4" borderId="7" xfId="5" applyFont="1" applyFill="1" applyBorder="1" applyAlignment="1">
      <alignment horizontal="right" wrapText="1"/>
    </xf>
    <xf numFmtId="0" fontId="38" fillId="4" borderId="4" xfId="5" applyFont="1" applyFill="1" applyBorder="1" applyAlignment="1">
      <alignment horizontal="right" wrapText="1" indent="1"/>
    </xf>
    <xf numFmtId="0" fontId="38" fillId="0" borderId="0" xfId="5" applyFont="1" applyAlignment="1">
      <alignment horizontal="right" wrapText="1"/>
    </xf>
    <xf numFmtId="0" fontId="38" fillId="4" borderId="9" xfId="5" applyFont="1" applyFill="1" applyBorder="1" applyAlignment="1">
      <alignment horizontal="center" wrapText="1"/>
    </xf>
    <xf numFmtId="0" fontId="38" fillId="4" borderId="10" xfId="5" applyFont="1" applyFill="1" applyBorder="1"/>
    <xf numFmtId="0" fontId="38" fillId="4" borderId="9" xfId="5" applyFont="1" applyFill="1" applyBorder="1"/>
    <xf numFmtId="0" fontId="38" fillId="4" borderId="10" xfId="5" applyFont="1" applyFill="1" applyBorder="1" applyAlignment="1">
      <alignment horizontal="center"/>
    </xf>
    <xf numFmtId="0" fontId="38" fillId="4" borderId="11" xfId="5" applyFont="1" applyFill="1" applyBorder="1" applyAlignment="1">
      <alignment horizontal="right" indent="1"/>
    </xf>
    <xf numFmtId="0" fontId="38" fillId="0" borderId="0" xfId="5" applyFont="1" applyAlignment="1">
      <alignment horizontal="center"/>
    </xf>
    <xf numFmtId="0" fontId="38" fillId="4" borderId="9" xfId="5" applyFont="1" applyFill="1" applyBorder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164" fontId="6" fillId="0" borderId="12" xfId="5" applyNumberFormat="1" applyFont="1" applyBorder="1" applyAlignment="1">
      <alignment horizontal="right" indent="1"/>
    </xf>
    <xf numFmtId="164" fontId="6" fillId="0" borderId="0" xfId="5" applyNumberFormat="1" applyFont="1" applyAlignment="1">
      <alignment horizontal="right" indent="1"/>
    </xf>
    <xf numFmtId="164" fontId="6" fillId="0" borderId="13" xfId="5" applyNumberFormat="1" applyFont="1" applyBorder="1" applyAlignment="1">
      <alignment horizontal="right" indent="2"/>
    </xf>
    <xf numFmtId="40" fontId="6" fillId="0" borderId="0" xfId="5" applyNumberFormat="1" applyFont="1" applyAlignment="1">
      <alignment horizontal="center"/>
    </xf>
    <xf numFmtId="38" fontId="6" fillId="0" borderId="12" xfId="5" applyNumberFormat="1" applyFont="1" applyBorder="1" applyAlignment="1">
      <alignment horizontal="right" indent="1"/>
    </xf>
    <xf numFmtId="38" fontId="6" fillId="0" borderId="0" xfId="5" applyNumberFormat="1" applyFont="1" applyAlignment="1">
      <alignment horizontal="right" indent="1"/>
    </xf>
    <xf numFmtId="38" fontId="6" fillId="0" borderId="13" xfId="5" applyNumberFormat="1" applyFont="1" applyBorder="1" applyAlignment="1">
      <alignment horizontal="right" indent="1"/>
    </xf>
    <xf numFmtId="38" fontId="0" fillId="9" borderId="0" xfId="0" applyNumberFormat="1" applyFill="1"/>
    <xf numFmtId="38" fontId="15" fillId="0" borderId="13" xfId="5" applyNumberFormat="1" applyFont="1" applyBorder="1" applyAlignment="1">
      <alignment horizontal="center"/>
    </xf>
    <xf numFmtId="0" fontId="26" fillId="4" borderId="2" xfId="5" applyFont="1" applyFill="1" applyBorder="1" applyAlignment="1">
      <alignment horizontal="right" wrapText="1"/>
    </xf>
    <xf numFmtId="0" fontId="26" fillId="4" borderId="7" xfId="5" applyFont="1" applyFill="1" applyBorder="1" applyAlignment="1">
      <alignment horizontal="right" wrapText="1"/>
    </xf>
    <xf numFmtId="0" fontId="26" fillId="4" borderId="4" xfId="5" applyFont="1" applyFill="1" applyBorder="1" applyAlignment="1">
      <alignment horizontal="right" wrapText="1" indent="1"/>
    </xf>
    <xf numFmtId="0" fontId="13" fillId="4" borderId="9" xfId="5" applyFont="1" applyFill="1" applyBorder="1"/>
    <xf numFmtId="0" fontId="13" fillId="4" borderId="11" xfId="5" applyFont="1" applyFill="1" applyBorder="1" applyAlignment="1">
      <alignment horizontal="right" indent="1"/>
    </xf>
    <xf numFmtId="38" fontId="15" fillId="0" borderId="12" xfId="5" applyNumberFormat="1" applyFont="1" applyBorder="1" applyAlignment="1">
      <alignment horizontal="right" indent="1"/>
    </xf>
    <xf numFmtId="0" fontId="13" fillId="4" borderId="7" xfId="5" applyFont="1" applyFill="1" applyBorder="1" applyAlignment="1">
      <alignment horizontal="right" wrapText="1"/>
    </xf>
    <xf numFmtId="37" fontId="35" fillId="0" borderId="0" xfId="0" applyNumberFormat="1" applyFont="1" applyAlignment="1">
      <alignment horizontal="center" vertical="center"/>
    </xf>
    <xf numFmtId="49" fontId="44" fillId="0" borderId="0" xfId="0" applyNumberFormat="1" applyFont="1"/>
    <xf numFmtId="167" fontId="0" fillId="0" borderId="0" xfId="0" applyNumberFormat="1"/>
    <xf numFmtId="0" fontId="44" fillId="0" borderId="0" xfId="0" applyFont="1"/>
    <xf numFmtId="0" fontId="0" fillId="0" borderId="0" xfId="0" applyAlignment="1">
      <alignment horizontal="center"/>
    </xf>
    <xf numFmtId="0" fontId="46" fillId="6" borderId="3" xfId="0" applyFont="1" applyFill="1" applyBorder="1" applyAlignment="1">
      <alignment horizontal="center" wrapText="1"/>
    </xf>
    <xf numFmtId="0" fontId="13" fillId="4" borderId="26" xfId="5" applyFont="1" applyFill="1" applyBorder="1"/>
    <xf numFmtId="0" fontId="13" fillId="4" borderId="26" xfId="5" applyFont="1" applyFill="1" applyBorder="1" applyAlignment="1">
      <alignment horizontal="center"/>
    </xf>
    <xf numFmtId="164" fontId="15" fillId="0" borderId="12" xfId="5" applyNumberFormat="1" applyFont="1" applyBorder="1" applyAlignment="1">
      <alignment horizontal="right" indent="1"/>
    </xf>
    <xf numFmtId="164" fontId="15" fillId="0" borderId="0" xfId="5" applyNumberFormat="1" applyFont="1" applyAlignment="1">
      <alignment horizontal="right" indent="1"/>
    </xf>
    <xf numFmtId="164" fontId="15" fillId="0" borderId="13" xfId="5" applyNumberFormat="1" applyFont="1" applyBorder="1" applyAlignment="1">
      <alignment horizontal="right" indent="2"/>
    </xf>
    <xf numFmtId="165" fontId="35" fillId="0" borderId="12" xfId="0" applyNumberFormat="1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41" fillId="3" borderId="2" xfId="9" applyFont="1" applyFill="1" applyBorder="1" applyAlignment="1">
      <alignment horizontal="center" vertical="center"/>
    </xf>
    <xf numFmtId="0" fontId="42" fillId="3" borderId="7" xfId="9" applyFont="1" applyFill="1" applyBorder="1" applyAlignment="1">
      <alignment horizontal="left" vertical="center" indent="8"/>
    </xf>
    <xf numFmtId="0" fontId="42" fillId="3" borderId="7" xfId="9" applyFont="1" applyFill="1" applyBorder="1" applyAlignment="1">
      <alignment horizontal="center" vertical="center"/>
    </xf>
    <xf numFmtId="0" fontId="41" fillId="3" borderId="4" xfId="9" applyFont="1" applyFill="1" applyBorder="1" applyAlignment="1">
      <alignment horizontal="center" vertical="center"/>
    </xf>
    <xf numFmtId="0" fontId="43" fillId="0" borderId="0" xfId="9" applyFont="1" applyAlignment="1">
      <alignment horizontal="center" vertical="center"/>
    </xf>
    <xf numFmtId="0" fontId="41" fillId="3" borderId="5" xfId="9" applyFont="1" applyFill="1" applyBorder="1" applyAlignment="1">
      <alignment horizontal="center" vertical="center"/>
    </xf>
    <xf numFmtId="0" fontId="42" fillId="3" borderId="3" xfId="9" applyFont="1" applyFill="1" applyBorder="1" applyAlignment="1">
      <alignment horizontal="left" vertical="center" indent="3"/>
    </xf>
    <xf numFmtId="0" fontId="42" fillId="3" borderId="3" xfId="9" applyFont="1" applyFill="1" applyBorder="1" applyAlignment="1">
      <alignment horizontal="center" vertical="center"/>
    </xf>
    <xf numFmtId="0" fontId="41" fillId="3" borderId="6" xfId="9" applyFont="1" applyFill="1" applyBorder="1" applyAlignment="1">
      <alignment horizontal="center" vertical="center"/>
    </xf>
    <xf numFmtId="0" fontId="13" fillId="4" borderId="4" xfId="5" applyFont="1" applyFill="1" applyBorder="1" applyAlignment="1">
      <alignment horizontal="right" wrapText="1" indent="1"/>
    </xf>
    <xf numFmtId="0" fontId="48" fillId="0" borderId="0" xfId="0" applyFont="1"/>
    <xf numFmtId="0" fontId="5" fillId="4" borderId="7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31" fillId="0" borderId="0" xfId="6" applyFont="1" applyAlignment="1">
      <alignment horizontal="center"/>
    </xf>
    <xf numFmtId="0" fontId="15" fillId="0" borderId="0" xfId="0" applyFont="1" applyAlignment="1">
      <alignment horizontal="center" wrapText="1"/>
    </xf>
    <xf numFmtId="0" fontId="47" fillId="0" borderId="0" xfId="0" quotePrefix="1" applyFont="1" applyAlignment="1">
      <alignment horizontal="center" vertical="top" wrapText="1"/>
    </xf>
    <xf numFmtId="0" fontId="15" fillId="0" borderId="0" xfId="0" quotePrefix="1" applyFont="1" applyAlignment="1">
      <alignment horizontal="center" wrapText="1"/>
    </xf>
    <xf numFmtId="0" fontId="15" fillId="2" borderId="0" xfId="0" applyFont="1" applyFill="1" applyAlignment="1">
      <alignment horizontal="center"/>
    </xf>
    <xf numFmtId="0" fontId="30" fillId="7" borderId="6" xfId="0" applyFont="1" applyFill="1" applyBorder="1" applyAlignment="1">
      <alignment horizontal="right" wrapText="1" indent="1"/>
    </xf>
    <xf numFmtId="0" fontId="32" fillId="7" borderId="6" xfId="0" applyFont="1" applyFill="1" applyBorder="1" applyAlignment="1">
      <alignment horizontal="right" wrapText="1" indent="1"/>
    </xf>
    <xf numFmtId="38" fontId="15" fillId="2" borderId="13" xfId="0" applyNumberFormat="1" applyFont="1" applyFill="1" applyBorder="1" applyAlignment="1">
      <alignment horizontal="right" indent="1"/>
    </xf>
    <xf numFmtId="49" fontId="0" fillId="0" borderId="0" xfId="0" applyNumberFormat="1"/>
    <xf numFmtId="49" fontId="44" fillId="0" borderId="0" xfId="0" applyNumberFormat="1" applyFont="1" applyAlignment="1">
      <alignment horizontal="centerContinuous"/>
    </xf>
    <xf numFmtId="168" fontId="45" fillId="0" borderId="26" xfId="0" applyNumberFormat="1" applyFont="1" applyBorder="1"/>
    <xf numFmtId="49" fontId="44" fillId="0" borderId="25" xfId="0" applyNumberFormat="1" applyFont="1" applyBorder="1" applyAlignment="1">
      <alignment horizontal="center"/>
    </xf>
    <xf numFmtId="167" fontId="0" fillId="0" borderId="30" xfId="0" applyNumberFormat="1" applyBorder="1"/>
    <xf numFmtId="0" fontId="6" fillId="0" borderId="0" xfId="9" applyFont="1" applyAlignment="1">
      <alignment horizontal="left" vertical="center"/>
    </xf>
    <xf numFmtId="0" fontId="55" fillId="0" borderId="0" xfId="5" applyFont="1" applyAlignment="1">
      <alignment horizontal="left" vertical="center"/>
    </xf>
    <xf numFmtId="38" fontId="15" fillId="0" borderId="13" xfId="5" applyNumberFormat="1" applyFont="1" applyBorder="1" applyAlignment="1">
      <alignment horizontal="right" indent="1"/>
    </xf>
    <xf numFmtId="39" fontId="15" fillId="0" borderId="12" xfId="0" applyNumberFormat="1" applyFont="1" applyBorder="1" applyAlignment="1">
      <alignment horizontal="center" vertical="center"/>
    </xf>
    <xf numFmtId="37" fontId="15" fillId="0" borderId="0" xfId="0" applyNumberFormat="1" applyFont="1" applyAlignment="1">
      <alignment horizontal="center" vertical="center"/>
    </xf>
    <xf numFmtId="37" fontId="15" fillId="0" borderId="13" xfId="0" applyNumberFormat="1" applyFont="1" applyBorder="1" applyAlignment="1">
      <alignment horizontal="center" vertical="center"/>
    </xf>
    <xf numFmtId="167" fontId="0" fillId="0" borderId="0" xfId="2" applyNumberFormat="1" applyFont="1" applyFill="1"/>
    <xf numFmtId="0" fontId="56" fillId="0" borderId="0" xfId="0" applyFont="1" applyAlignment="1">
      <alignment wrapText="1"/>
    </xf>
    <xf numFmtId="0" fontId="3" fillId="0" borderId="0" xfId="0" applyFont="1" applyAlignment="1">
      <alignment horizontal="left"/>
    </xf>
    <xf numFmtId="167" fontId="3" fillId="0" borderId="0" xfId="2" applyNumberFormat="1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57" fillId="0" borderId="0" xfId="0" applyFont="1" applyAlignment="1">
      <alignment horizontal="left"/>
    </xf>
    <xf numFmtId="0" fontId="58" fillId="0" borderId="0" xfId="0" applyFont="1"/>
    <xf numFmtId="167" fontId="58" fillId="0" borderId="0" xfId="2" applyNumberFormat="1" applyFont="1" applyFill="1" applyBorder="1"/>
    <xf numFmtId="0" fontId="59" fillId="0" borderId="0" xfId="0" applyFont="1" applyAlignment="1">
      <alignment wrapText="1"/>
    </xf>
    <xf numFmtId="0" fontId="3" fillId="9" borderId="0" xfId="0" applyFont="1" applyFill="1" applyAlignment="1">
      <alignment horizontal="left"/>
    </xf>
    <xf numFmtId="49" fontId="0" fillId="0" borderId="0" xfId="0" applyNumberFormat="1" applyAlignment="1">
      <alignment horizontal="centerContinuous"/>
    </xf>
    <xf numFmtId="168" fontId="45" fillId="0" borderId="0" xfId="0" applyNumberFormat="1" applyFont="1"/>
    <xf numFmtId="49" fontId="45" fillId="0" borderId="0" xfId="0" applyNumberFormat="1" applyFont="1"/>
    <xf numFmtId="169" fontId="45" fillId="0" borderId="0" xfId="0" applyNumberFormat="1" applyFont="1"/>
    <xf numFmtId="168" fontId="45" fillId="0" borderId="27" xfId="0" applyNumberFormat="1" applyFont="1" applyBorder="1"/>
    <xf numFmtId="168" fontId="45" fillId="0" borderId="14" xfId="0" applyNumberFormat="1" applyFont="1" applyBorder="1"/>
    <xf numFmtId="168" fontId="44" fillId="0" borderId="28" xfId="0" applyNumberFormat="1" applyFont="1" applyBorder="1"/>
    <xf numFmtId="49" fontId="44" fillId="0" borderId="0" xfId="0" applyNumberFormat="1" applyFont="1" applyAlignment="1">
      <alignment horizontal="center"/>
    </xf>
    <xf numFmtId="49" fontId="44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61" fillId="0" borderId="0" xfId="9" applyFont="1" applyAlignment="1">
      <alignment horizontal="left" vertical="center"/>
    </xf>
    <xf numFmtId="0" fontId="62" fillId="0" borderId="0" xfId="0" quotePrefix="1" applyFont="1" applyAlignment="1">
      <alignment horizontal="center" vertical="top" wrapText="1"/>
    </xf>
    <xf numFmtId="38" fontId="15" fillId="0" borderId="0" xfId="0" applyNumberFormat="1" applyFont="1" applyAlignment="1">
      <alignment horizontal="center" wrapText="1"/>
    </xf>
    <xf numFmtId="0" fontId="22" fillId="4" borderId="5" xfId="0" applyFont="1" applyFill="1" applyBorder="1" applyAlignment="1">
      <alignment horizontal="left" vertical="center" indent="1"/>
    </xf>
    <xf numFmtId="0" fontId="63" fillId="4" borderId="5" xfId="0" applyFont="1" applyFill="1" applyBorder="1" applyAlignment="1">
      <alignment horizontal="left" vertical="center"/>
    </xf>
    <xf numFmtId="0" fontId="22" fillId="4" borderId="2" xfId="0" applyFont="1" applyFill="1" applyBorder="1" applyAlignment="1">
      <alignment horizontal="left" vertical="center"/>
    </xf>
    <xf numFmtId="0" fontId="28" fillId="6" borderId="2" xfId="0" applyFont="1" applyFill="1" applyBorder="1" applyAlignment="1">
      <alignment horizontal="center" wrapText="1"/>
    </xf>
    <xf numFmtId="0" fontId="28" fillId="6" borderId="7" xfId="0" applyFont="1" applyFill="1" applyBorder="1" applyAlignment="1">
      <alignment horizontal="center" wrapText="1"/>
    </xf>
    <xf numFmtId="0" fontId="28" fillId="6" borderId="4" xfId="0" applyFont="1" applyFill="1" applyBorder="1" applyAlignment="1">
      <alignment horizontal="center" wrapText="1"/>
    </xf>
    <xf numFmtId="38" fontId="23" fillId="0" borderId="0" xfId="4" applyNumberFormat="1" applyFont="1" applyAlignment="1">
      <alignment horizontal="center" vertical="center"/>
    </xf>
    <xf numFmtId="170" fontId="15" fillId="0" borderId="12" xfId="5" applyNumberFormat="1" applyFont="1" applyBorder="1" applyAlignment="1">
      <alignment horizontal="right" indent="1"/>
    </xf>
    <xf numFmtId="170" fontId="15" fillId="0" borderId="0" xfId="5" applyNumberFormat="1" applyFont="1" applyAlignment="1">
      <alignment horizontal="right" indent="1"/>
    </xf>
    <xf numFmtId="170" fontId="15" fillId="0" borderId="13" xfId="5" applyNumberFormat="1" applyFont="1" applyBorder="1" applyAlignment="1">
      <alignment horizontal="right" indent="2"/>
    </xf>
    <xf numFmtId="165" fontId="15" fillId="0" borderId="0" xfId="5" applyNumberFormat="1" applyFont="1" applyAlignment="1">
      <alignment horizontal="right" indent="1"/>
    </xf>
    <xf numFmtId="40" fontId="15" fillId="0" borderId="0" xfId="0" applyNumberFormat="1" applyFont="1"/>
    <xf numFmtId="166" fontId="35" fillId="0" borderId="0" xfId="0" applyNumberFormat="1" applyFont="1" applyAlignment="1">
      <alignment horizontal="center" vertical="center"/>
    </xf>
    <xf numFmtId="38" fontId="35" fillId="0" borderId="0" xfId="0" applyNumberFormat="1" applyFont="1" applyAlignment="1">
      <alignment horizontal="center" vertical="center"/>
    </xf>
    <xf numFmtId="38" fontId="35" fillId="0" borderId="13" xfId="0" applyNumberFormat="1" applyFont="1" applyBorder="1" applyAlignment="1">
      <alignment horizontal="center" vertical="center"/>
    </xf>
    <xf numFmtId="39" fontId="35" fillId="0" borderId="12" xfId="0" applyNumberFormat="1" applyFont="1" applyBorder="1" applyAlignment="1">
      <alignment horizontal="center" vertical="center"/>
    </xf>
    <xf numFmtId="38" fontId="31" fillId="0" borderId="0" xfId="4" applyNumberFormat="1" applyFont="1"/>
    <xf numFmtId="0" fontId="15" fillId="0" borderId="12" xfId="5" applyFont="1" applyBorder="1" applyAlignment="1">
      <alignment horizontal="center"/>
    </xf>
    <xf numFmtId="0" fontId="0" fillId="0" borderId="0" xfId="0" applyAlignment="1">
      <alignment horizontal="right"/>
    </xf>
    <xf numFmtId="43" fontId="3" fillId="0" borderId="0" xfId="0" applyNumberFormat="1" applyFont="1"/>
    <xf numFmtId="44" fontId="3" fillId="9" borderId="0" xfId="0" applyNumberFormat="1" applyFont="1" applyFill="1"/>
    <xf numFmtId="44" fontId="57" fillId="0" borderId="0" xfId="0" applyNumberFormat="1" applyFont="1"/>
    <xf numFmtId="0" fontId="65" fillId="13" borderId="0" xfId="0" applyFont="1" applyFill="1"/>
    <xf numFmtId="43" fontId="3" fillId="0" borderId="0" xfId="2" applyFont="1" applyFill="1" applyBorder="1" applyAlignment="1">
      <alignment horizontal="right"/>
    </xf>
    <xf numFmtId="44" fontId="57" fillId="0" borderId="30" xfId="0" applyNumberFormat="1" applyFont="1" applyBorder="1"/>
    <xf numFmtId="44" fontId="57" fillId="0" borderId="30" xfId="42" applyFont="1" applyFill="1" applyBorder="1" applyAlignment="1">
      <alignment horizontal="right"/>
    </xf>
    <xf numFmtId="168" fontId="44" fillId="0" borderId="0" xfId="0" applyNumberFormat="1" applyFont="1"/>
    <xf numFmtId="0" fontId="66" fillId="0" borderId="0" xfId="0" quotePrefix="1" applyFont="1" applyAlignment="1">
      <alignment horizontal="center" vertical="top" wrapText="1"/>
    </xf>
    <xf numFmtId="0" fontId="67" fillId="0" borderId="0" xfId="0" quotePrefix="1" applyFont="1" applyAlignment="1">
      <alignment horizontal="center" vertical="top" wrapText="1"/>
    </xf>
    <xf numFmtId="0" fontId="68" fillId="0" borderId="0" xfId="0" applyFont="1"/>
    <xf numFmtId="0" fontId="15" fillId="14" borderId="0" xfId="0" applyFont="1" applyFill="1" applyAlignment="1">
      <alignment horizontal="center"/>
    </xf>
    <xf numFmtId="0" fontId="14" fillId="0" borderId="0" xfId="5" applyFont="1" applyAlignment="1">
      <alignment horizontal="left"/>
    </xf>
    <xf numFmtId="0" fontId="15" fillId="0" borderId="0" xfId="9" applyFont="1" applyAlignment="1">
      <alignment horizontal="left" vertical="center"/>
    </xf>
    <xf numFmtId="0" fontId="15" fillId="0" borderId="0" xfId="9" applyFont="1" applyAlignment="1">
      <alignment vertical="center"/>
    </xf>
    <xf numFmtId="0" fontId="15" fillId="0" borderId="0" xfId="9" applyFont="1" applyAlignment="1">
      <alignment horizontal="center" vertical="center"/>
    </xf>
    <xf numFmtId="0" fontId="31" fillId="0" borderId="0" xfId="9" applyFont="1"/>
    <xf numFmtId="0" fontId="69" fillId="0" borderId="0" xfId="5" applyFont="1" applyAlignment="1">
      <alignment horizontal="center" vertical="center"/>
    </xf>
    <xf numFmtId="0" fontId="14" fillId="0" borderId="0" xfId="4" applyFont="1"/>
    <xf numFmtId="0" fontId="16" fillId="0" borderId="0" xfId="4" applyFont="1"/>
    <xf numFmtId="0" fontId="16" fillId="0" borderId="0" xfId="4" applyFont="1" applyAlignment="1">
      <alignment horizontal="center"/>
    </xf>
    <xf numFmtId="0" fontId="15" fillId="0" borderId="0" xfId="5" applyFont="1" applyAlignment="1">
      <alignment horizontal="center" vertical="center"/>
    </xf>
    <xf numFmtId="0" fontId="70" fillId="0" borderId="0" xfId="5" applyFont="1" applyAlignment="1">
      <alignment horizontal="center" vertical="center"/>
    </xf>
    <xf numFmtId="0" fontId="71" fillId="15" borderId="2" xfId="9" applyFont="1" applyFill="1" applyBorder="1" applyAlignment="1">
      <alignment horizontal="center" vertical="center"/>
    </xf>
    <xf numFmtId="0" fontId="72" fillId="15" borderId="7" xfId="9" applyFont="1" applyFill="1" applyBorder="1" applyAlignment="1">
      <alignment horizontal="left" vertical="center" indent="8"/>
    </xf>
    <xf numFmtId="0" fontId="72" fillId="15" borderId="7" xfId="9" applyFont="1" applyFill="1" applyBorder="1" applyAlignment="1">
      <alignment horizontal="center" vertical="center"/>
    </xf>
    <xf numFmtId="0" fontId="71" fillId="15" borderId="4" xfId="9" applyFont="1" applyFill="1" applyBorder="1" applyAlignment="1">
      <alignment horizontal="center" vertical="center"/>
    </xf>
    <xf numFmtId="0" fontId="73" fillId="0" borderId="0" xfId="9" applyFont="1" applyAlignment="1">
      <alignment horizontal="center" vertical="center"/>
    </xf>
    <xf numFmtId="0" fontId="71" fillId="15" borderId="5" xfId="9" applyFont="1" applyFill="1" applyBorder="1" applyAlignment="1">
      <alignment horizontal="center" vertical="center"/>
    </xf>
    <xf numFmtId="0" fontId="72" fillId="15" borderId="3" xfId="9" applyFont="1" applyFill="1" applyBorder="1" applyAlignment="1">
      <alignment horizontal="left" vertical="center" indent="3"/>
    </xf>
    <xf numFmtId="0" fontId="72" fillId="15" borderId="3" xfId="9" applyFont="1" applyFill="1" applyBorder="1" applyAlignment="1">
      <alignment horizontal="center" vertical="center"/>
    </xf>
    <xf numFmtId="0" fontId="71" fillId="15" borderId="6" xfId="9" applyFont="1" applyFill="1" applyBorder="1" applyAlignment="1">
      <alignment horizontal="center" vertical="center"/>
    </xf>
    <xf numFmtId="0" fontId="74" fillId="16" borderId="5" xfId="0" applyFont="1" applyFill="1" applyBorder="1" applyAlignment="1">
      <alignment horizontal="left" vertical="center" indent="1"/>
    </xf>
    <xf numFmtId="0" fontId="12" fillId="16" borderId="3" xfId="0" applyFont="1" applyFill="1" applyBorder="1" applyAlignment="1">
      <alignment horizontal="center"/>
    </xf>
    <xf numFmtId="0" fontId="12" fillId="16" borderId="7" xfId="0" applyFont="1" applyFill="1" applyBorder="1" applyAlignment="1">
      <alignment horizontal="center"/>
    </xf>
    <xf numFmtId="0" fontId="12" fillId="16" borderId="4" xfId="0" applyFont="1" applyFill="1" applyBorder="1" applyAlignment="1">
      <alignment horizontal="center"/>
    </xf>
    <xf numFmtId="0" fontId="75" fillId="16" borderId="5" xfId="0" applyFont="1" applyFill="1" applyBorder="1" applyAlignment="1">
      <alignment horizontal="left" vertical="center"/>
    </xf>
    <xf numFmtId="0" fontId="74" fillId="16" borderId="2" xfId="0" applyFont="1" applyFill="1" applyBorder="1" applyAlignment="1">
      <alignment horizontal="left" vertical="center"/>
    </xf>
    <xf numFmtId="0" fontId="5" fillId="16" borderId="7" xfId="0" applyFont="1" applyFill="1" applyBorder="1" applyAlignment="1">
      <alignment horizontal="center"/>
    </xf>
    <xf numFmtId="0" fontId="5" fillId="16" borderId="4" xfId="0" applyFont="1" applyFill="1" applyBorder="1" applyAlignment="1">
      <alignment horizontal="center"/>
    </xf>
    <xf numFmtId="0" fontId="76" fillId="16" borderId="5" xfId="0" applyFont="1" applyFill="1" applyBorder="1" applyAlignment="1">
      <alignment horizontal="left" vertical="center"/>
    </xf>
    <xf numFmtId="0" fontId="76" fillId="16" borderId="3" xfId="0" applyFont="1" applyFill="1" applyBorder="1" applyAlignment="1">
      <alignment horizontal="left" vertical="center"/>
    </xf>
    <xf numFmtId="0" fontId="77" fillId="16" borderId="3" xfId="0" applyFont="1" applyFill="1" applyBorder="1" applyAlignment="1">
      <alignment horizontal="center" vertical="center"/>
    </xf>
    <xf numFmtId="0" fontId="77" fillId="16" borderId="6" xfId="0" applyFont="1" applyFill="1" applyBorder="1" applyAlignment="1">
      <alignment horizontal="center" vertical="center"/>
    </xf>
    <xf numFmtId="0" fontId="76" fillId="16" borderId="3" xfId="0" applyFont="1" applyFill="1" applyBorder="1" applyAlignment="1">
      <alignment horizontal="center" vertical="center"/>
    </xf>
    <xf numFmtId="0" fontId="78" fillId="16" borderId="2" xfId="5" applyFont="1" applyFill="1" applyBorder="1" applyAlignment="1">
      <alignment horizontal="center" wrapText="1"/>
    </xf>
    <xf numFmtId="0" fontId="78" fillId="16" borderId="7" xfId="5" applyFont="1" applyFill="1" applyBorder="1" applyAlignment="1">
      <alignment horizontal="left"/>
    </xf>
    <xf numFmtId="0" fontId="78" fillId="16" borderId="2" xfId="5" applyFont="1" applyFill="1" applyBorder="1" applyAlignment="1">
      <alignment horizontal="right" wrapText="1"/>
    </xf>
    <xf numFmtId="0" fontId="69" fillId="16" borderId="7" xfId="5" applyFont="1" applyFill="1" applyBorder="1" applyAlignment="1">
      <alignment horizontal="right" wrapText="1"/>
    </xf>
    <xf numFmtId="0" fontId="78" fillId="16" borderId="7" xfId="5" applyFont="1" applyFill="1" applyBorder="1" applyAlignment="1">
      <alignment horizontal="right" wrapText="1"/>
    </xf>
    <xf numFmtId="0" fontId="78" fillId="16" borderId="4" xfId="5" applyFont="1" applyFill="1" applyBorder="1" applyAlignment="1">
      <alignment horizontal="right" wrapText="1" indent="1"/>
    </xf>
    <xf numFmtId="0" fontId="78" fillId="0" borderId="0" xfId="5" applyFont="1" applyAlignment="1">
      <alignment horizontal="right" wrapText="1"/>
    </xf>
    <xf numFmtId="0" fontId="69" fillId="16" borderId="4" xfId="5" applyFont="1" applyFill="1" applyBorder="1" applyAlignment="1">
      <alignment horizontal="right" wrapText="1" indent="1"/>
    </xf>
    <xf numFmtId="0" fontId="79" fillId="17" borderId="5" xfId="0" applyFont="1" applyFill="1" applyBorder="1" applyAlignment="1">
      <alignment horizontal="center" wrapText="1"/>
    </xf>
    <xf numFmtId="0" fontId="79" fillId="17" borderId="3" xfId="0" applyFont="1" applyFill="1" applyBorder="1" applyAlignment="1">
      <alignment horizontal="center" wrapText="1"/>
    </xf>
    <xf numFmtId="0" fontId="80" fillId="17" borderId="3" xfId="0" applyFont="1" applyFill="1" applyBorder="1" applyAlignment="1">
      <alignment horizontal="center" wrapText="1"/>
    </xf>
    <xf numFmtId="0" fontId="5" fillId="17" borderId="4" xfId="0" applyFont="1" applyFill="1" applyBorder="1" applyAlignment="1">
      <alignment horizontal="right" wrapText="1"/>
    </xf>
    <xf numFmtId="0" fontId="79" fillId="17" borderId="6" xfId="0" applyFont="1" applyFill="1" applyBorder="1" applyAlignment="1">
      <alignment horizontal="center" wrapText="1"/>
    </xf>
    <xf numFmtId="0" fontId="81" fillId="18" borderId="5" xfId="0" applyFont="1" applyFill="1" applyBorder="1" applyAlignment="1">
      <alignment horizontal="center" wrapText="1"/>
    </xf>
    <xf numFmtId="0" fontId="81" fillId="18" borderId="3" xfId="0" applyFont="1" applyFill="1" applyBorder="1" applyAlignment="1">
      <alignment horizontal="right" wrapText="1" indent="1"/>
    </xf>
    <xf numFmtId="0" fontId="81" fillId="19" borderId="1" xfId="0" applyFont="1" applyFill="1" applyBorder="1" applyAlignment="1">
      <alignment horizontal="right" wrapText="1" indent="1"/>
    </xf>
    <xf numFmtId="0" fontId="81" fillId="18" borderId="3" xfId="0" applyFont="1" applyFill="1" applyBorder="1" applyAlignment="1">
      <alignment horizontal="center" wrapText="1"/>
    </xf>
    <xf numFmtId="0" fontId="81" fillId="18" borderId="6" xfId="0" applyFont="1" applyFill="1" applyBorder="1" applyAlignment="1">
      <alignment horizontal="right" wrapText="1" indent="1"/>
    </xf>
    <xf numFmtId="0" fontId="69" fillId="16" borderId="9" xfId="5" applyFont="1" applyFill="1" applyBorder="1" applyAlignment="1">
      <alignment horizontal="center" wrapText="1"/>
    </xf>
    <xf numFmtId="0" fontId="69" fillId="16" borderId="26" xfId="5" applyFont="1" applyFill="1" applyBorder="1"/>
    <xf numFmtId="0" fontId="69" fillId="16" borderId="9" xfId="5" applyFont="1" applyFill="1" applyBorder="1"/>
    <xf numFmtId="0" fontId="69" fillId="16" borderId="26" xfId="5" applyFont="1" applyFill="1" applyBorder="1" applyAlignment="1">
      <alignment horizontal="center"/>
    </xf>
    <xf numFmtId="0" fontId="69" fillId="16" borderId="11" xfId="5" applyFont="1" applyFill="1" applyBorder="1" applyAlignment="1">
      <alignment horizontal="right" indent="1"/>
    </xf>
    <xf numFmtId="0" fontId="69" fillId="0" borderId="0" xfId="5" applyFont="1" applyAlignment="1">
      <alignment horizontal="center"/>
    </xf>
    <xf numFmtId="0" fontId="69" fillId="16" borderId="9" xfId="5" applyFont="1" applyFill="1" applyBorder="1" applyAlignment="1">
      <alignment horizontal="center"/>
    </xf>
    <xf numFmtId="0" fontId="15" fillId="17" borderId="5" xfId="0" applyFont="1" applyFill="1" applyBorder="1"/>
    <xf numFmtId="0" fontId="15" fillId="17" borderId="3" xfId="0" applyFont="1" applyFill="1" applyBorder="1"/>
    <xf numFmtId="0" fontId="15" fillId="17" borderId="6" xfId="0" applyFont="1" applyFill="1" applyBorder="1" applyAlignment="1">
      <alignment horizontal="right" wrapText="1"/>
    </xf>
    <xf numFmtId="0" fontId="31" fillId="17" borderId="6" xfId="4" applyFont="1" applyFill="1" applyBorder="1"/>
    <xf numFmtId="0" fontId="79" fillId="17" borderId="2" xfId="0" applyFont="1" applyFill="1" applyBorder="1" applyAlignment="1">
      <alignment horizontal="center" wrapText="1"/>
    </xf>
    <xf numFmtId="0" fontId="79" fillId="17" borderId="7" xfId="0" applyFont="1" applyFill="1" applyBorder="1" applyAlignment="1">
      <alignment horizontal="center" wrapText="1"/>
    </xf>
    <xf numFmtId="0" fontId="79" fillId="17" borderId="4" xfId="0" applyFont="1" applyFill="1" applyBorder="1" applyAlignment="1">
      <alignment horizontal="center" wrapText="1"/>
    </xf>
    <xf numFmtId="0" fontId="82" fillId="18" borderId="5" xfId="0" applyFont="1" applyFill="1" applyBorder="1" applyAlignment="1">
      <alignment horizontal="center" wrapText="1"/>
    </xf>
    <xf numFmtId="0" fontId="82" fillId="18" borderId="3" xfId="0" applyFont="1" applyFill="1" applyBorder="1" applyAlignment="1">
      <alignment horizontal="right" wrapText="1" indent="1"/>
    </xf>
    <xf numFmtId="0" fontId="82" fillId="19" borderId="1" xfId="0" applyFont="1" applyFill="1" applyBorder="1" applyAlignment="1">
      <alignment horizontal="right" wrapText="1" indent="1"/>
    </xf>
    <xf numFmtId="0" fontId="82" fillId="18" borderId="3" xfId="0" applyFont="1" applyFill="1" applyBorder="1" applyAlignment="1">
      <alignment horizontal="center" wrapText="1"/>
    </xf>
    <xf numFmtId="0" fontId="82" fillId="18" borderId="6" xfId="0" applyFont="1" applyFill="1" applyBorder="1" applyAlignment="1">
      <alignment horizontal="right" wrapText="1" indent="1"/>
    </xf>
    <xf numFmtId="39" fontId="15" fillId="0" borderId="0" xfId="0" applyNumberFormat="1" applyFont="1"/>
    <xf numFmtId="37" fontId="15" fillId="0" borderId="0" xfId="0" applyNumberFormat="1" applyFont="1"/>
    <xf numFmtId="37" fontId="15" fillId="0" borderId="13" xfId="0" applyNumberFormat="1" applyFont="1" applyBorder="1"/>
    <xf numFmtId="37" fontId="83" fillId="0" borderId="0" xfId="0" applyNumberFormat="1" applyFont="1" applyAlignment="1">
      <alignment horizontal="center" vertical="center"/>
    </xf>
    <xf numFmtId="0" fontId="83" fillId="0" borderId="12" xfId="0" applyFont="1" applyBorder="1" applyAlignment="1">
      <alignment horizontal="center" vertical="center"/>
    </xf>
    <xf numFmtId="171" fontId="83" fillId="0" borderId="0" xfId="0" applyNumberFormat="1" applyFont="1" applyAlignment="1">
      <alignment horizontal="center" vertical="center"/>
    </xf>
    <xf numFmtId="37" fontId="83" fillId="0" borderId="13" xfId="0" applyNumberFormat="1" applyFont="1" applyBorder="1" applyAlignment="1">
      <alignment horizontal="center" vertical="center"/>
    </xf>
    <xf numFmtId="38" fontId="15" fillId="14" borderId="0" xfId="0" applyNumberFormat="1" applyFont="1" applyFill="1" applyAlignment="1">
      <alignment horizontal="right" indent="1"/>
    </xf>
    <xf numFmtId="38" fontId="15" fillId="14" borderId="8" xfId="0" applyNumberFormat="1" applyFont="1" applyFill="1" applyBorder="1" applyAlignment="1">
      <alignment horizontal="right" indent="1"/>
    </xf>
    <xf numFmtId="38" fontId="15" fillId="14" borderId="13" xfId="0" applyNumberFormat="1" applyFont="1" applyFill="1" applyBorder="1" applyAlignment="1">
      <alignment horizontal="right" indent="1"/>
    </xf>
    <xf numFmtId="39" fontId="83" fillId="0" borderId="12" xfId="0" applyNumberFormat="1" applyFont="1" applyBorder="1" applyAlignment="1">
      <alignment horizontal="center" vertical="center"/>
    </xf>
    <xf numFmtId="38" fontId="0" fillId="0" borderId="0" xfId="0" applyNumberFormat="1"/>
    <xf numFmtId="2" fontId="44" fillId="0" borderId="0" xfId="0" applyNumberFormat="1" applyFont="1"/>
    <xf numFmtId="2" fontId="45" fillId="0" borderId="0" xfId="0" applyNumberFormat="1" applyFont="1"/>
    <xf numFmtId="2" fontId="45" fillId="0" borderId="27" xfId="0" applyNumberFormat="1" applyFont="1" applyBorder="1"/>
    <xf numFmtId="49" fontId="44" fillId="0" borderId="31" xfId="0" applyNumberFormat="1" applyFon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0" fontId="0" fillId="0" borderId="31" xfId="0" applyBorder="1"/>
    <xf numFmtId="0" fontId="0" fillId="0" borderId="31" xfId="0" applyBorder="1" applyAlignment="1">
      <alignment horizontal="center"/>
    </xf>
    <xf numFmtId="0" fontId="31" fillId="17" borderId="13" xfId="4" applyFont="1" applyFill="1" applyBorder="1"/>
    <xf numFmtId="0" fontId="15" fillId="17" borderId="0" xfId="0" applyFont="1" applyFill="1"/>
    <xf numFmtId="0" fontId="5" fillId="17" borderId="6" xfId="0" applyFont="1" applyFill="1" applyBorder="1" applyAlignment="1">
      <alignment horizontal="right" wrapText="1"/>
    </xf>
    <xf numFmtId="0" fontId="15" fillId="17" borderId="12" xfId="0" applyFont="1" applyFill="1" applyBorder="1"/>
    <xf numFmtId="44" fontId="64" fillId="9" borderId="0" xfId="0" applyNumberFormat="1" applyFont="1" applyFill="1"/>
    <xf numFmtId="167" fontId="58" fillId="9" borderId="0" xfId="2" applyNumberFormat="1" applyFont="1" applyFill="1" applyBorder="1"/>
    <xf numFmtId="10" fontId="45" fillId="0" borderId="27" xfId="43" applyNumberFormat="1" applyFont="1" applyBorder="1"/>
    <xf numFmtId="172" fontId="0" fillId="0" borderId="0" xfId="0" applyNumberFormat="1"/>
    <xf numFmtId="10" fontId="45" fillId="0" borderId="14" xfId="43" applyNumberFormat="1" applyFont="1" applyBorder="1"/>
    <xf numFmtId="10" fontId="44" fillId="0" borderId="28" xfId="43" applyNumberFormat="1" applyFont="1" applyBorder="1"/>
    <xf numFmtId="10" fontId="45" fillId="0" borderId="0" xfId="43" applyNumberFormat="1" applyFont="1"/>
    <xf numFmtId="168" fontId="45" fillId="9" borderId="0" xfId="0" applyNumberFormat="1" applyFont="1" applyFill="1"/>
    <xf numFmtId="2" fontId="45" fillId="9" borderId="0" xfId="0" applyNumberFormat="1" applyFont="1" applyFill="1"/>
    <xf numFmtId="0" fontId="0" fillId="0" borderId="0" xfId="0" applyAlignment="1">
      <alignment horizontal="center"/>
    </xf>
    <xf numFmtId="0" fontId="19" fillId="3" borderId="3" xfId="3" applyFont="1" applyFill="1" applyBorder="1" applyAlignment="1">
      <alignment horizontal="center" vertical="center"/>
    </xf>
    <xf numFmtId="0" fontId="39" fillId="3" borderId="3" xfId="3" applyFont="1" applyFill="1" applyBorder="1" applyAlignment="1">
      <alignment horizontal="center" vertical="center"/>
    </xf>
  </cellXfs>
  <cellStyles count="44">
    <cellStyle name="Comma" xfId="2" builtinId="3"/>
    <cellStyle name="Comma 2" xfId="8" xr:uid="{00000000-0005-0000-0000-000001000000}"/>
    <cellStyle name="Comma 2 2" xfId="11" xr:uid="{A1051E74-93A5-4472-9B69-394C10410961}"/>
    <cellStyle name="Comma 3" xfId="13" xr:uid="{9E0D900D-A234-4EDA-B0A9-B30A96056BD1}"/>
    <cellStyle name="Currency" xfId="42" builtinId="4"/>
    <cellStyle name="Currency 2" xfId="21" xr:uid="{12E06F4F-52A4-4C50-882D-BD0893461235}"/>
    <cellStyle name="Currency 2 2" xfId="14" xr:uid="{8045257F-9BA4-45B3-B710-4F1B5C9F9B71}"/>
    <cellStyle name="Currency 2 3" xfId="17" xr:uid="{19CA20C6-4683-4DD9-8D3F-3B73B97F26D4}"/>
    <cellStyle name="Currency 2 4" xfId="20" xr:uid="{C0194C5C-7C9A-4194-886C-2FC7FDD2687E}"/>
    <cellStyle name="Currency 2 5" xfId="39" xr:uid="{8580F5E1-CC50-448E-B609-72CEAE193B98}"/>
    <cellStyle name="Hyperlink 2" xfId="18" xr:uid="{43CB0E3B-C211-4848-A5E3-3B6121CCA148}"/>
    <cellStyle name="Hyperlink 2 2" xfId="41" xr:uid="{6BB882AF-E453-4241-AC90-E893E3028FFA}"/>
    <cellStyle name="Hyperlink 3" xfId="37" xr:uid="{996D7D26-5C5B-4971-A62B-B6682A758C87}"/>
    <cellStyle name="Neutral 2" xfId="35" xr:uid="{E7072DB8-CDF6-4D5E-BBA4-A5B848962914}"/>
    <cellStyle name="Normal" xfId="0" builtinId="0"/>
    <cellStyle name="Normal 2" xfId="10" xr:uid="{EDCF5065-685A-41DB-9ECA-0B42B2C9AC09}"/>
    <cellStyle name="Normal 2 10" xfId="27" xr:uid="{4CF642C2-AC6C-4E8D-BC37-776554A4C75F}"/>
    <cellStyle name="Normal 2 11" xfId="28" xr:uid="{EAC5EA03-92E0-4666-BC02-39DD2C66461C}"/>
    <cellStyle name="Normal 2 12" xfId="29" xr:uid="{9EFD7945-3FB6-48A8-A607-0ADCAD94DD23}"/>
    <cellStyle name="Normal 2 13" xfId="30" xr:uid="{6E3698C3-367D-4842-A06D-39E2BA7DDBB8}"/>
    <cellStyle name="Normal 2 14" xfId="31" xr:uid="{5B357F49-5BE1-43A0-9081-D370C3D60B70}"/>
    <cellStyle name="Normal 2 15" xfId="32" xr:uid="{5D89B279-7D26-49C6-8338-6C287158F23A}"/>
    <cellStyle name="Normal 2 16" xfId="33" xr:uid="{066F296D-4462-42BD-B394-FAFAD88F4130}"/>
    <cellStyle name="Normal 2 17" xfId="38" xr:uid="{925D3DA8-EEC5-4E7A-BBF3-1584D8CAF82D}"/>
    <cellStyle name="Normal 2 2" xfId="15" xr:uid="{D8266EE2-70A2-4E35-91FB-170CE31BC894}"/>
    <cellStyle name="Normal 2 3" xfId="16" xr:uid="{CEB5AFC3-9E5C-47E8-B2E5-D6FBCD129645}"/>
    <cellStyle name="Normal 2 4" xfId="19" xr:uid="{8EB4200E-AC05-4602-A781-72D491C3CDCF}"/>
    <cellStyle name="Normal 2 5" xfId="22" xr:uid="{00B47964-4009-4AA6-B01E-F1940DEB2222}"/>
    <cellStyle name="Normal 2 6" xfId="23" xr:uid="{9BC474E1-E9AD-45EF-A946-A418393C0346}"/>
    <cellStyle name="Normal 2 7" xfId="24" xr:uid="{06F54D3B-C21A-4A97-BE1D-AF0EF7B16C19}"/>
    <cellStyle name="Normal 2 8" xfId="25" xr:uid="{8D081C6D-ED3B-4175-BD60-22DF6C593C82}"/>
    <cellStyle name="Normal 2 9" xfId="26" xr:uid="{7AEA40C4-D3D3-4612-A2F2-643822D11161}"/>
    <cellStyle name="Normal 3" xfId="12" xr:uid="{9C274AE8-25B0-4D1C-ACDC-B395765741D4}"/>
    <cellStyle name="Normal 3 2" xfId="40" xr:uid="{4D58343F-4CEB-4AD9-B6FB-3FA597724B14}"/>
    <cellStyle name="Normal 4" xfId="1" xr:uid="{00000000-0005-0000-0000-000004000000}"/>
    <cellStyle name="Normal 5" xfId="36" xr:uid="{6D1BFA98-B6E1-4267-AE30-5DB3F0D6FCF1}"/>
    <cellStyle name="Normal_01 - FIN chasum" xfId="5" xr:uid="{00000000-0005-0000-0000-000005000000}"/>
    <cellStyle name="Normal_03 - PJ chasum" xfId="7" xr:uid="{00000000-0005-0000-0000-000006000000}"/>
    <cellStyle name="Normal_11 - Q2  chasum old" xfId="4" xr:uid="{00000000-0005-0000-0000-000007000000}"/>
    <cellStyle name="Normal_11 - Q2  summaries" xfId="3" xr:uid="{00000000-0005-0000-0000-000008000000}"/>
    <cellStyle name="Normal_11 - Q2  summaries 2" xfId="9" xr:uid="{1FA9E849-55B0-4FEE-B872-A21AB5FE261F}"/>
    <cellStyle name="Normal_CHA99OCT" xfId="6" xr:uid="{00000000-0005-0000-0000-000009000000}"/>
    <cellStyle name="Percent" xfId="43" builtinId="5"/>
    <cellStyle name="Percent 2" xfId="34" xr:uid="{78C69F15-850A-48AB-B56E-1470BE7FC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1</xdr:row>
      <xdr:rowOff>28575</xdr:rowOff>
    </xdr:to>
    <xdr:pic>
      <xdr:nvPicPr>
        <xdr:cNvPr id="2" name="FILTER" hidden="1">
          <a:extLst>
            <a:ext uri="{FF2B5EF4-FFF2-40B4-BE49-F238E27FC236}">
              <a16:creationId xmlns:a16="http://schemas.microsoft.com/office/drawing/2014/main" id="{5808E324-8573-4F40-477F-3AD31FFC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1</xdr:row>
      <xdr:rowOff>28575</xdr:rowOff>
    </xdr:to>
    <xdr:pic>
      <xdr:nvPicPr>
        <xdr:cNvPr id="3" name="HEADER" hidden="1">
          <a:extLst>
            <a:ext uri="{FF2B5EF4-FFF2-40B4-BE49-F238E27FC236}">
              <a16:creationId xmlns:a16="http://schemas.microsoft.com/office/drawing/2014/main" id="{83333178-EFEA-7B2C-747C-2EFEFABD4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tabSelected="1" zoomScale="130" zoomScaleNormal="130" zoomScaleSheetLayoutView="40" workbookViewId="0">
      <selection activeCell="V7" sqref="V7"/>
    </sheetView>
  </sheetViews>
  <sheetFormatPr defaultRowHeight="15" x14ac:dyDescent="0.25"/>
  <cols>
    <col min="1" max="3" width="3" style="159" customWidth="1"/>
    <col min="4" max="4" width="3.7109375" style="159" customWidth="1"/>
    <col min="5" max="5" width="33.28515625" bestFit="1" customWidth="1"/>
    <col min="6" max="6" width="12" bestFit="1" customWidth="1"/>
    <col min="7" max="7" width="2.42578125" customWidth="1"/>
    <col min="8" max="8" width="10" bestFit="1" customWidth="1"/>
    <col min="9" max="9" width="2.42578125" customWidth="1"/>
    <col min="10" max="10" width="12" bestFit="1" customWidth="1"/>
    <col min="11" max="11" width="2.42578125" customWidth="1"/>
    <col min="12" max="12" width="10.28515625" bestFit="1" customWidth="1"/>
    <col min="13" max="13" width="2.42578125" customWidth="1"/>
    <col min="14" max="14" width="19.140625" bestFit="1" customWidth="1"/>
    <col min="15" max="15" width="2.42578125" customWidth="1"/>
    <col min="16" max="16" width="10.85546875" bestFit="1" customWidth="1"/>
    <col min="17" max="17" width="2.42578125" customWidth="1"/>
    <col min="18" max="18" width="12" bestFit="1" customWidth="1"/>
    <col min="19" max="19" width="2.42578125" customWidth="1"/>
    <col min="20" max="20" width="10.28515625" bestFit="1" customWidth="1"/>
    <col min="21" max="21" width="2.42578125" customWidth="1"/>
    <col min="22" max="22" width="12.42578125" bestFit="1" customWidth="1"/>
    <col min="23" max="23" width="14.7109375" bestFit="1" customWidth="1"/>
    <col min="25" max="25" width="30" bestFit="1" customWidth="1"/>
    <col min="28" max="28" width="32.42578125" customWidth="1"/>
  </cols>
  <sheetData>
    <row r="1" spans="1:27" x14ac:dyDescent="0.25">
      <c r="A1" s="159" t="s">
        <v>3</v>
      </c>
      <c r="M1" s="212"/>
      <c r="N1" s="212"/>
      <c r="O1" s="212"/>
      <c r="P1" s="212"/>
      <c r="Q1" s="212"/>
      <c r="R1" s="212"/>
      <c r="S1" s="212"/>
    </row>
    <row r="2" spans="1:27" x14ac:dyDescent="0.25">
      <c r="A2" s="157" t="s">
        <v>680</v>
      </c>
      <c r="B2" s="157"/>
      <c r="C2" s="157"/>
      <c r="D2" s="157"/>
      <c r="E2" s="212"/>
      <c r="F2" s="212"/>
      <c r="G2" s="212"/>
      <c r="H2" s="212"/>
      <c r="I2" s="212"/>
      <c r="J2" s="212"/>
      <c r="K2" s="212"/>
      <c r="L2" s="212"/>
      <c r="T2" s="212"/>
      <c r="U2" s="212"/>
      <c r="V2" s="212"/>
    </row>
    <row r="4" spans="1:27" x14ac:dyDescent="0.25">
      <c r="A4" s="157"/>
      <c r="B4" s="157"/>
      <c r="C4" s="157"/>
      <c r="D4" s="157"/>
      <c r="E4" s="212"/>
      <c r="F4" s="212"/>
      <c r="G4" s="212"/>
      <c r="H4" s="212"/>
      <c r="I4" s="212"/>
      <c r="J4" s="212"/>
      <c r="K4" s="212"/>
      <c r="U4" s="212"/>
    </row>
    <row r="5" spans="1:27" ht="15.75" thickBot="1" x14ac:dyDescent="0.3">
      <c r="A5" s="219"/>
      <c r="B5" s="219"/>
      <c r="C5" s="219"/>
      <c r="D5" s="219"/>
      <c r="F5" s="341" t="s">
        <v>681</v>
      </c>
      <c r="G5" s="343"/>
      <c r="H5" s="341" t="s">
        <v>204</v>
      </c>
      <c r="I5" s="342"/>
      <c r="J5" s="341" t="s">
        <v>205</v>
      </c>
      <c r="K5" s="342"/>
      <c r="L5" s="341" t="s">
        <v>0</v>
      </c>
      <c r="M5" s="344"/>
      <c r="N5" s="341" t="s">
        <v>682</v>
      </c>
      <c r="O5" s="342"/>
      <c r="P5" s="341" t="s">
        <v>204</v>
      </c>
      <c r="Q5" s="342"/>
      <c r="R5" s="341" t="s">
        <v>205</v>
      </c>
      <c r="S5" s="342"/>
      <c r="T5" s="341" t="s">
        <v>0</v>
      </c>
      <c r="U5" s="344"/>
      <c r="V5" s="341" t="s">
        <v>206</v>
      </c>
    </row>
    <row r="6" spans="1:27" x14ac:dyDescent="0.25">
      <c r="A6" s="157"/>
      <c r="B6" s="157"/>
      <c r="C6" s="157"/>
      <c r="D6" s="157" t="s">
        <v>129</v>
      </c>
      <c r="E6" s="157"/>
      <c r="F6" s="213"/>
      <c r="G6" s="214"/>
      <c r="H6" s="213"/>
      <c r="I6" s="214"/>
      <c r="J6" s="213"/>
      <c r="K6" s="214"/>
      <c r="L6" s="215"/>
      <c r="N6" s="213"/>
      <c r="O6" s="214"/>
      <c r="P6" s="213"/>
      <c r="Q6" s="214"/>
      <c r="R6" s="213"/>
      <c r="S6" s="214"/>
      <c r="T6" s="215"/>
      <c r="V6" s="338"/>
      <c r="W6" s="157"/>
      <c r="X6" s="157"/>
      <c r="Y6" s="157"/>
      <c r="Z6" s="214"/>
      <c r="AA6" s="213"/>
    </row>
    <row r="7" spans="1:27" x14ac:dyDescent="0.25">
      <c r="A7" s="157"/>
      <c r="B7" s="157"/>
      <c r="C7" s="157"/>
      <c r="D7" s="157"/>
      <c r="E7" s="157" t="s">
        <v>683</v>
      </c>
      <c r="F7" s="213">
        <v>4155501</v>
      </c>
      <c r="G7" s="214"/>
      <c r="H7" s="213">
        <v>4155501</v>
      </c>
      <c r="I7" s="214"/>
      <c r="J7" s="213">
        <f>+F7-H7</f>
        <v>0</v>
      </c>
      <c r="K7" s="214"/>
      <c r="L7" s="215">
        <f>+F7/H7</f>
        <v>1</v>
      </c>
      <c r="N7" s="213">
        <v>12466503</v>
      </c>
      <c r="O7" s="214"/>
      <c r="P7" s="356">
        <v>12466503</v>
      </c>
      <c r="Q7" s="214"/>
      <c r="R7" s="213">
        <f>+N7-P7</f>
        <v>0</v>
      </c>
      <c r="S7" s="214"/>
      <c r="T7" s="215">
        <f>+N7/P7</f>
        <v>1</v>
      </c>
      <c r="V7" s="357">
        <v>16622004</v>
      </c>
      <c r="W7" s="157" t="s">
        <v>722</v>
      </c>
      <c r="X7" s="338"/>
      <c r="Y7" s="157"/>
      <c r="Z7" s="214"/>
    </row>
    <row r="8" spans="1:27" x14ac:dyDescent="0.25">
      <c r="A8" s="157"/>
      <c r="B8" s="157"/>
      <c r="C8" s="157"/>
      <c r="D8" s="157"/>
      <c r="E8" s="157" t="s">
        <v>684</v>
      </c>
      <c r="F8" s="213">
        <v>110830.1</v>
      </c>
      <c r="G8" s="214"/>
      <c r="H8" s="213">
        <v>111405</v>
      </c>
      <c r="I8" s="214"/>
      <c r="J8" s="213">
        <f t="shared" ref="J8:J11" si="0">+F8-H8</f>
        <v>-574.89999999999418</v>
      </c>
      <c r="K8" s="214"/>
      <c r="L8" s="215">
        <f t="shared" ref="L8:L11" si="1">+F8/H8</f>
        <v>0.99483954939185859</v>
      </c>
      <c r="N8" s="213">
        <v>307382.89</v>
      </c>
      <c r="O8" s="214"/>
      <c r="P8" s="213">
        <v>260369</v>
      </c>
      <c r="Q8" s="214"/>
      <c r="R8" s="213">
        <f t="shared" ref="R8:R11" si="2">+N8-P8</f>
        <v>47013.890000000014</v>
      </c>
      <c r="S8" s="214"/>
      <c r="T8" s="215">
        <f t="shared" ref="T8:T32" si="3">+N8/P8</f>
        <v>1.1805663884717459</v>
      </c>
      <c r="V8" s="339">
        <v>371774</v>
      </c>
      <c r="W8" s="157" t="s">
        <v>552</v>
      </c>
      <c r="X8" s="157"/>
      <c r="Y8" s="157"/>
      <c r="Z8" s="214"/>
    </row>
    <row r="9" spans="1:27" x14ac:dyDescent="0.25">
      <c r="A9" s="157"/>
      <c r="B9" s="157"/>
      <c r="C9" s="157"/>
      <c r="D9" s="157"/>
      <c r="E9" s="157" t="s">
        <v>685</v>
      </c>
      <c r="F9" s="213">
        <v>92958.36</v>
      </c>
      <c r="G9" s="214"/>
      <c r="H9" s="213">
        <v>113475</v>
      </c>
      <c r="I9" s="214"/>
      <c r="J9" s="213">
        <f t="shared" si="0"/>
        <v>-20516.64</v>
      </c>
      <c r="K9" s="214"/>
      <c r="L9" s="215">
        <f t="shared" si="1"/>
        <v>0.81919682749504297</v>
      </c>
      <c r="N9" s="213">
        <v>347386.05</v>
      </c>
      <c r="O9" s="214"/>
      <c r="P9" s="213">
        <v>340425</v>
      </c>
      <c r="Q9" s="214"/>
      <c r="R9" s="213">
        <f t="shared" si="2"/>
        <v>6961.0499999999884</v>
      </c>
      <c r="S9" s="214"/>
      <c r="T9" s="215">
        <f t="shared" si="3"/>
        <v>1.0204481163251817</v>
      </c>
      <c r="V9" s="339">
        <v>453900</v>
      </c>
      <c r="W9" s="157"/>
      <c r="X9" s="157"/>
      <c r="Y9" s="157"/>
      <c r="Z9" s="214"/>
    </row>
    <row r="10" spans="1:27" x14ac:dyDescent="0.25">
      <c r="A10" s="157"/>
      <c r="B10" s="157"/>
      <c r="C10" s="157"/>
      <c r="D10" s="157"/>
      <c r="E10" s="157" t="s">
        <v>686</v>
      </c>
      <c r="F10" s="213">
        <v>47029.14</v>
      </c>
      <c r="G10" s="214"/>
      <c r="H10" s="213">
        <v>53205</v>
      </c>
      <c r="I10" s="214"/>
      <c r="J10" s="213">
        <f t="shared" si="0"/>
        <v>-6175.8600000000006</v>
      </c>
      <c r="K10" s="214"/>
      <c r="L10" s="215">
        <f t="shared" si="1"/>
        <v>0.88392331547786862</v>
      </c>
      <c r="N10" s="213">
        <v>166012.44</v>
      </c>
      <c r="O10" s="214"/>
      <c r="P10" s="213">
        <v>159615</v>
      </c>
      <c r="Q10" s="214"/>
      <c r="R10" s="213">
        <f t="shared" si="2"/>
        <v>6397.4400000000023</v>
      </c>
      <c r="S10" s="214"/>
      <c r="T10" s="215">
        <f t="shared" si="3"/>
        <v>1.0400804435673339</v>
      </c>
      <c r="V10" s="339">
        <v>212820</v>
      </c>
      <c r="W10" s="157"/>
      <c r="X10" s="157"/>
      <c r="Y10" s="157"/>
      <c r="Z10" s="214"/>
    </row>
    <row r="11" spans="1:27" ht="15.75" thickBot="1" x14ac:dyDescent="0.3">
      <c r="A11" s="157"/>
      <c r="B11" s="157"/>
      <c r="C11" s="157"/>
      <c r="D11" s="157"/>
      <c r="E11" s="157" t="s">
        <v>687</v>
      </c>
      <c r="F11" s="213">
        <v>118172.64</v>
      </c>
      <c r="G11" s="214"/>
      <c r="H11" s="213">
        <v>121380</v>
      </c>
      <c r="I11" s="214"/>
      <c r="J11" s="213">
        <f t="shared" si="0"/>
        <v>-3207.3600000000006</v>
      </c>
      <c r="K11" s="214"/>
      <c r="L11" s="215">
        <f t="shared" si="1"/>
        <v>0.97357587740978746</v>
      </c>
      <c r="N11" s="213">
        <v>713174.88</v>
      </c>
      <c r="O11" s="214"/>
      <c r="P11" s="213">
        <v>661615</v>
      </c>
      <c r="Q11" s="214"/>
      <c r="R11" s="213">
        <f t="shared" si="2"/>
        <v>51559.880000000005</v>
      </c>
      <c r="S11" s="214"/>
      <c r="T11" s="215">
        <f t="shared" si="3"/>
        <v>1.0779303371295996</v>
      </c>
      <c r="V11" s="339">
        <v>832231</v>
      </c>
      <c r="W11" s="157" t="s">
        <v>723</v>
      </c>
      <c r="X11" s="157"/>
      <c r="Y11" s="157"/>
      <c r="Z11" s="214"/>
    </row>
    <row r="12" spans="1:27" ht="15.75" thickBot="1" x14ac:dyDescent="0.3">
      <c r="A12" s="157"/>
      <c r="B12" s="157"/>
      <c r="C12" s="157"/>
      <c r="D12" s="157" t="s">
        <v>1</v>
      </c>
      <c r="E12" s="157"/>
      <c r="F12" s="216">
        <f>SUM(F7:F11)</f>
        <v>4524491.2399999993</v>
      </c>
      <c r="G12" s="216"/>
      <c r="H12" s="216">
        <f t="shared" ref="H12:R12" si="4">SUM(H7:H11)</f>
        <v>4554966</v>
      </c>
      <c r="I12" s="216"/>
      <c r="J12" s="216">
        <f t="shared" si="4"/>
        <v>-30474.759999999995</v>
      </c>
      <c r="K12" s="216"/>
      <c r="L12" s="216"/>
      <c r="M12" s="216"/>
      <c r="N12" s="216">
        <f t="shared" si="4"/>
        <v>14000459.260000002</v>
      </c>
      <c r="O12" s="216"/>
      <c r="P12" s="216">
        <f t="shared" si="4"/>
        <v>13888527</v>
      </c>
      <c r="Q12" s="216"/>
      <c r="R12" s="216">
        <f t="shared" si="4"/>
        <v>111932.26000000001</v>
      </c>
      <c r="S12" s="216"/>
      <c r="T12" s="351">
        <f t="shared" si="3"/>
        <v>1.0080593327139733</v>
      </c>
      <c r="U12" s="216"/>
      <c r="V12" s="340">
        <f>SUM(V7:V11)</f>
        <v>18492729</v>
      </c>
      <c r="W12" s="157"/>
      <c r="X12" s="338"/>
      <c r="Y12" s="338"/>
      <c r="Z12" s="214"/>
      <c r="AA12" s="213"/>
    </row>
    <row r="13" spans="1:27" x14ac:dyDescent="0.25">
      <c r="A13" s="157"/>
      <c r="B13" s="157"/>
      <c r="C13" s="157" t="s">
        <v>139</v>
      </c>
      <c r="D13" s="157"/>
      <c r="E13" s="157"/>
      <c r="F13" s="213">
        <f>+F12</f>
        <v>4524491.2399999993</v>
      </c>
      <c r="G13" s="213"/>
      <c r="H13" s="213">
        <f t="shared" ref="H13:R13" si="5">+H12</f>
        <v>4554966</v>
      </c>
      <c r="I13" s="213"/>
      <c r="J13" s="213">
        <f t="shared" si="5"/>
        <v>-30474.759999999995</v>
      </c>
      <c r="K13" s="213"/>
      <c r="L13" s="213">
        <f t="shared" si="5"/>
        <v>0</v>
      </c>
      <c r="M13" s="213"/>
      <c r="N13" s="213">
        <f t="shared" si="5"/>
        <v>14000459.260000002</v>
      </c>
      <c r="O13" s="213"/>
      <c r="P13" s="213">
        <f t="shared" si="5"/>
        <v>13888527</v>
      </c>
      <c r="Q13" s="213"/>
      <c r="R13" s="213">
        <f t="shared" si="5"/>
        <v>111932.26000000001</v>
      </c>
      <c r="S13" s="214"/>
      <c r="T13" s="355">
        <f t="shared" si="3"/>
        <v>1.0080593327139733</v>
      </c>
      <c r="V13" s="338">
        <f>+V12</f>
        <v>18492729</v>
      </c>
      <c r="W13" s="157"/>
      <c r="X13" s="338"/>
      <c r="Y13" s="338"/>
      <c r="Z13" s="214"/>
      <c r="AA13" s="213"/>
    </row>
    <row r="14" spans="1:27" x14ac:dyDescent="0.25">
      <c r="A14" s="157"/>
      <c r="B14" s="157"/>
      <c r="C14" s="157"/>
      <c r="D14" s="157" t="s">
        <v>140</v>
      </c>
      <c r="E14" s="157"/>
      <c r="F14" s="213"/>
      <c r="G14" s="214"/>
      <c r="H14" s="213"/>
      <c r="I14" s="214"/>
      <c r="J14" s="213"/>
      <c r="K14" s="214"/>
      <c r="L14" s="215"/>
      <c r="N14" s="213"/>
      <c r="O14" s="214"/>
      <c r="P14" s="213"/>
      <c r="Q14" s="214"/>
      <c r="R14" s="213"/>
      <c r="S14" s="214"/>
      <c r="T14" s="215"/>
      <c r="V14" s="338"/>
      <c r="W14" s="157"/>
      <c r="X14" s="338"/>
      <c r="Y14" s="338"/>
      <c r="Z14" s="214"/>
      <c r="AA14" s="213"/>
    </row>
    <row r="15" spans="1:27" x14ac:dyDescent="0.25">
      <c r="A15" s="157"/>
      <c r="B15" s="157"/>
      <c r="C15" s="157"/>
      <c r="D15" s="157"/>
      <c r="E15" s="157" t="s">
        <v>141</v>
      </c>
      <c r="F15" s="213">
        <v>2629944.36</v>
      </c>
      <c r="G15" s="214"/>
      <c r="H15" s="213">
        <v>2630742</v>
      </c>
      <c r="I15" s="214"/>
      <c r="J15" s="213">
        <f t="shared" ref="J15:J29" si="6">+F15-H15</f>
        <v>-797.64000000013039</v>
      </c>
      <c r="K15" s="214"/>
      <c r="L15" s="215">
        <f t="shared" ref="L15:L32" si="7">+F15/H15</f>
        <v>0.99969680037038977</v>
      </c>
      <c r="N15" s="213">
        <v>7929107.8300000001</v>
      </c>
      <c r="O15" s="214"/>
      <c r="P15" s="213">
        <v>7967226</v>
      </c>
      <c r="Q15" s="214"/>
      <c r="R15" s="213">
        <f t="shared" ref="R15:R29" si="8">+N15-P15</f>
        <v>-38118.169999999925</v>
      </c>
      <c r="S15" s="214"/>
      <c r="T15" s="215">
        <f t="shared" si="3"/>
        <v>0.99521562837554756</v>
      </c>
      <c r="V15" s="339">
        <v>10597968</v>
      </c>
      <c r="W15" s="157"/>
      <c r="X15" s="338"/>
      <c r="Y15" s="338"/>
      <c r="Z15" s="214"/>
    </row>
    <row r="16" spans="1:27" x14ac:dyDescent="0.25">
      <c r="A16" s="157"/>
      <c r="B16" s="157"/>
      <c r="C16" s="157"/>
      <c r="D16" s="157"/>
      <c r="E16" s="157" t="s">
        <v>688</v>
      </c>
      <c r="F16" s="213">
        <v>84975.51</v>
      </c>
      <c r="G16" s="214"/>
      <c r="H16" s="213">
        <v>64926</v>
      </c>
      <c r="I16" s="214"/>
      <c r="J16" s="213">
        <f t="shared" si="6"/>
        <v>20049.509999999995</v>
      </c>
      <c r="K16" s="214"/>
      <c r="L16" s="215">
        <f t="shared" si="7"/>
        <v>1.3088055632566304</v>
      </c>
      <c r="N16" s="213">
        <v>239502.99</v>
      </c>
      <c r="O16" s="214"/>
      <c r="P16" s="213">
        <v>194778</v>
      </c>
      <c r="Q16" s="214"/>
      <c r="R16" s="213">
        <f t="shared" si="8"/>
        <v>44724.989999999991</v>
      </c>
      <c r="S16" s="214"/>
      <c r="T16" s="215">
        <f t="shared" si="3"/>
        <v>1.229620336999045</v>
      </c>
      <c r="V16" s="339">
        <v>259710</v>
      </c>
      <c r="W16" s="157" t="s">
        <v>724</v>
      </c>
      <c r="X16" s="157"/>
      <c r="Y16" s="157"/>
      <c r="Z16" s="214"/>
    </row>
    <row r="17" spans="1:27" x14ac:dyDescent="0.25">
      <c r="A17" s="157"/>
      <c r="B17" s="157"/>
      <c r="C17" s="157"/>
      <c r="D17" s="157"/>
      <c r="E17" s="157" t="s">
        <v>689</v>
      </c>
      <c r="F17" s="213">
        <v>440846.37</v>
      </c>
      <c r="G17" s="214"/>
      <c r="H17" s="213">
        <v>429438</v>
      </c>
      <c r="I17" s="214"/>
      <c r="J17" s="213">
        <f t="shared" si="6"/>
        <v>11408.369999999995</v>
      </c>
      <c r="K17" s="214"/>
      <c r="L17" s="215">
        <f t="shared" si="7"/>
        <v>1.0265658139242451</v>
      </c>
      <c r="N17" s="213">
        <v>1283795.8999999999</v>
      </c>
      <c r="O17" s="214"/>
      <c r="P17" s="213">
        <v>1288314</v>
      </c>
      <c r="Q17" s="214"/>
      <c r="R17" s="213">
        <f t="shared" si="8"/>
        <v>-4518.1000000000931</v>
      </c>
      <c r="S17" s="214"/>
      <c r="T17" s="215">
        <f t="shared" si="3"/>
        <v>0.99649301334923002</v>
      </c>
      <c r="V17" s="339">
        <v>1717758</v>
      </c>
      <c r="W17" s="157"/>
      <c r="X17" s="157"/>
      <c r="Y17" s="157"/>
      <c r="Z17" s="214"/>
    </row>
    <row r="18" spans="1:27" x14ac:dyDescent="0.25">
      <c r="A18" s="157"/>
      <c r="B18" s="157"/>
      <c r="C18" s="157"/>
      <c r="D18" s="157"/>
      <c r="E18" s="157" t="s">
        <v>690</v>
      </c>
      <c r="F18" s="213">
        <v>5885</v>
      </c>
      <c r="G18" s="214"/>
      <c r="H18" s="213">
        <v>32700</v>
      </c>
      <c r="I18" s="214"/>
      <c r="J18" s="213">
        <f t="shared" si="6"/>
        <v>-26815</v>
      </c>
      <c r="K18" s="214"/>
      <c r="L18" s="215">
        <f t="shared" si="7"/>
        <v>0.17996941896024465</v>
      </c>
      <c r="N18" s="213">
        <v>21915.200000000001</v>
      </c>
      <c r="O18" s="214"/>
      <c r="P18" s="213">
        <v>76300</v>
      </c>
      <c r="Q18" s="214"/>
      <c r="R18" s="213">
        <f t="shared" si="8"/>
        <v>-54384.800000000003</v>
      </c>
      <c r="S18" s="214"/>
      <c r="T18" s="215">
        <f t="shared" si="3"/>
        <v>0.28722411533420711</v>
      </c>
      <c r="V18" s="339">
        <v>109000</v>
      </c>
      <c r="W18" s="157" t="s">
        <v>725</v>
      </c>
      <c r="X18" s="157"/>
      <c r="Y18" s="157"/>
      <c r="Z18" s="214"/>
    </row>
    <row r="19" spans="1:27" x14ac:dyDescent="0.25">
      <c r="A19" s="157"/>
      <c r="B19" s="157"/>
      <c r="C19" s="157"/>
      <c r="D19" s="157"/>
      <c r="E19" s="157" t="s">
        <v>691</v>
      </c>
      <c r="F19" s="213">
        <v>76308.11</v>
      </c>
      <c r="G19" s="214"/>
      <c r="H19" s="213">
        <v>82892</v>
      </c>
      <c r="I19" s="214"/>
      <c r="J19" s="213">
        <f t="shared" si="6"/>
        <v>-6583.8899999999994</v>
      </c>
      <c r="K19" s="214"/>
      <c r="L19" s="215">
        <f t="shared" si="7"/>
        <v>0.92057267287554889</v>
      </c>
      <c r="N19" s="213">
        <v>216304.97</v>
      </c>
      <c r="O19" s="214"/>
      <c r="P19" s="213">
        <v>227906</v>
      </c>
      <c r="Q19" s="214"/>
      <c r="R19" s="213">
        <f t="shared" si="8"/>
        <v>-11601.029999999999</v>
      </c>
      <c r="S19" s="214"/>
      <c r="T19" s="215">
        <f t="shared" si="3"/>
        <v>0.94909730327415687</v>
      </c>
      <c r="V19" s="339">
        <v>313129</v>
      </c>
      <c r="W19" s="157"/>
      <c r="X19" s="157"/>
      <c r="Y19" s="157"/>
      <c r="Z19" s="214"/>
    </row>
    <row r="20" spans="1:27" x14ac:dyDescent="0.25">
      <c r="A20" s="157"/>
      <c r="B20" s="157"/>
      <c r="C20" s="157"/>
      <c r="D20" s="157"/>
      <c r="E20" s="157" t="s">
        <v>692</v>
      </c>
      <c r="F20" s="213">
        <v>0</v>
      </c>
      <c r="G20" s="214"/>
      <c r="H20" s="213">
        <v>3000</v>
      </c>
      <c r="I20" s="214"/>
      <c r="J20" s="213">
        <f t="shared" si="6"/>
        <v>-3000</v>
      </c>
      <c r="K20" s="214"/>
      <c r="L20" s="215">
        <f t="shared" si="7"/>
        <v>0</v>
      </c>
      <c r="N20" s="213">
        <v>7482.34</v>
      </c>
      <c r="O20" s="214"/>
      <c r="P20" s="213">
        <v>7355</v>
      </c>
      <c r="Q20" s="214"/>
      <c r="R20" s="213">
        <f t="shared" si="8"/>
        <v>127.34000000000015</v>
      </c>
      <c r="S20" s="214"/>
      <c r="T20" s="215">
        <f t="shared" si="3"/>
        <v>1.01731339225017</v>
      </c>
      <c r="V20" s="339">
        <v>10355</v>
      </c>
      <c r="W20" s="157"/>
      <c r="X20" s="157"/>
      <c r="Y20" s="157"/>
      <c r="Z20" s="214"/>
    </row>
    <row r="21" spans="1:27" x14ac:dyDescent="0.25">
      <c r="A21" s="157"/>
      <c r="B21" s="157"/>
      <c r="C21" s="157"/>
      <c r="D21" s="157"/>
      <c r="E21" s="157" t="s">
        <v>693</v>
      </c>
      <c r="F21" s="213">
        <v>372135.32</v>
      </c>
      <c r="G21" s="214"/>
      <c r="H21" s="213">
        <v>385342</v>
      </c>
      <c r="I21" s="214"/>
      <c r="J21" s="213">
        <f t="shared" si="6"/>
        <v>-13206.679999999993</v>
      </c>
      <c r="K21" s="214"/>
      <c r="L21" s="215">
        <f t="shared" si="7"/>
        <v>0.96572737983401757</v>
      </c>
      <c r="N21" s="213">
        <v>972514.27</v>
      </c>
      <c r="O21" s="214"/>
      <c r="P21" s="213">
        <v>958710</v>
      </c>
      <c r="Q21" s="214"/>
      <c r="R21" s="213">
        <f t="shared" si="8"/>
        <v>13804.270000000019</v>
      </c>
      <c r="S21" s="214"/>
      <c r="T21" s="215">
        <f t="shared" si="3"/>
        <v>1.0143987962991938</v>
      </c>
      <c r="V21" s="339">
        <v>1402252</v>
      </c>
      <c r="W21" s="157" t="s">
        <v>723</v>
      </c>
      <c r="X21" s="157"/>
      <c r="Y21" s="157"/>
      <c r="Z21" s="214"/>
    </row>
    <row r="22" spans="1:27" x14ac:dyDescent="0.25">
      <c r="A22" s="157"/>
      <c r="B22" s="157"/>
      <c r="C22" s="157"/>
      <c r="D22" s="157"/>
      <c r="E22" s="157" t="s">
        <v>694</v>
      </c>
      <c r="F22" s="213">
        <v>193752.94</v>
      </c>
      <c r="G22" s="214"/>
      <c r="H22" s="213">
        <v>196899</v>
      </c>
      <c r="I22" s="214"/>
      <c r="J22" s="213">
        <f t="shared" si="6"/>
        <v>-3146.0599999999977</v>
      </c>
      <c r="K22" s="214"/>
      <c r="L22" s="215">
        <f t="shared" si="7"/>
        <v>0.984021960497514</v>
      </c>
      <c r="N22" s="213">
        <v>592921.55000000005</v>
      </c>
      <c r="O22" s="214"/>
      <c r="P22" s="213">
        <v>590697</v>
      </c>
      <c r="Q22" s="214"/>
      <c r="R22" s="213">
        <f t="shared" si="8"/>
        <v>2224.5500000000466</v>
      </c>
      <c r="S22" s="214"/>
      <c r="T22" s="215">
        <f t="shared" si="3"/>
        <v>1.0037659747721761</v>
      </c>
      <c r="V22" s="339">
        <v>787596</v>
      </c>
      <c r="W22" s="157"/>
      <c r="X22" s="157"/>
      <c r="Y22" s="157"/>
      <c r="Z22" s="214"/>
    </row>
    <row r="23" spans="1:27" x14ac:dyDescent="0.25">
      <c r="A23" s="157"/>
      <c r="B23" s="157"/>
      <c r="C23" s="157"/>
      <c r="D23" s="157"/>
      <c r="E23" s="157" t="s">
        <v>695</v>
      </c>
      <c r="F23" s="213">
        <v>5715.32</v>
      </c>
      <c r="G23" s="214"/>
      <c r="H23" s="213">
        <v>1365</v>
      </c>
      <c r="I23" s="214"/>
      <c r="J23" s="213">
        <f t="shared" si="6"/>
        <v>4350.32</v>
      </c>
      <c r="K23" s="214"/>
      <c r="L23" s="215">
        <f t="shared" si="7"/>
        <v>4.1870476190476191</v>
      </c>
      <c r="N23" s="213">
        <v>9657.11</v>
      </c>
      <c r="O23" s="214"/>
      <c r="P23" s="213">
        <v>4095</v>
      </c>
      <c r="Q23" s="214"/>
      <c r="R23" s="213">
        <f t="shared" si="8"/>
        <v>5562.1100000000006</v>
      </c>
      <c r="S23" s="214"/>
      <c r="T23" s="215">
        <f t="shared" si="3"/>
        <v>2.3582686202686203</v>
      </c>
      <c r="V23" s="339">
        <v>5460</v>
      </c>
      <c r="W23" s="157"/>
      <c r="X23" s="157"/>
      <c r="Y23" s="157"/>
      <c r="Z23" s="214"/>
    </row>
    <row r="24" spans="1:27" x14ac:dyDescent="0.25">
      <c r="A24" s="157"/>
      <c r="B24" s="157"/>
      <c r="C24" s="157"/>
      <c r="D24" s="157"/>
      <c r="E24" s="157" t="s">
        <v>696</v>
      </c>
      <c r="F24" s="213">
        <v>131106.01</v>
      </c>
      <c r="G24" s="214"/>
      <c r="H24" s="213">
        <v>134874</v>
      </c>
      <c r="I24" s="214"/>
      <c r="J24" s="213">
        <f t="shared" si="6"/>
        <v>-3767.9899999999907</v>
      </c>
      <c r="K24" s="214"/>
      <c r="L24" s="215">
        <f t="shared" si="7"/>
        <v>0.97206288832540011</v>
      </c>
      <c r="N24" s="213">
        <v>332676.75</v>
      </c>
      <c r="O24" s="214"/>
      <c r="P24" s="213">
        <v>404622</v>
      </c>
      <c r="Q24" s="214"/>
      <c r="R24" s="213">
        <f t="shared" si="8"/>
        <v>-71945.25</v>
      </c>
      <c r="S24" s="214"/>
      <c r="T24" s="215">
        <f t="shared" si="3"/>
        <v>0.82219145276331984</v>
      </c>
      <c r="V24" s="339">
        <v>539496</v>
      </c>
      <c r="W24" s="157" t="s">
        <v>725</v>
      </c>
      <c r="X24" s="157"/>
      <c r="Y24" s="157"/>
      <c r="Z24" s="214"/>
    </row>
    <row r="25" spans="1:27" x14ac:dyDescent="0.25">
      <c r="A25" s="157"/>
      <c r="B25" s="157"/>
      <c r="C25" s="157"/>
      <c r="D25" s="157"/>
      <c r="E25" s="157" t="s">
        <v>697</v>
      </c>
      <c r="F25" s="213">
        <v>117333.05</v>
      </c>
      <c r="G25" s="214"/>
      <c r="H25" s="213">
        <v>99624</v>
      </c>
      <c r="I25" s="214"/>
      <c r="J25" s="213">
        <f t="shared" si="6"/>
        <v>17709.050000000003</v>
      </c>
      <c r="K25" s="214"/>
      <c r="L25" s="215">
        <f t="shared" si="7"/>
        <v>1.177758873363848</v>
      </c>
      <c r="N25" s="213">
        <v>252909.04</v>
      </c>
      <c r="O25" s="214"/>
      <c r="P25" s="213">
        <v>216624</v>
      </c>
      <c r="Q25" s="214"/>
      <c r="R25" s="213">
        <f t="shared" si="8"/>
        <v>36285.040000000008</v>
      </c>
      <c r="S25" s="214"/>
      <c r="T25" s="215">
        <f t="shared" si="3"/>
        <v>1.1675024004727086</v>
      </c>
      <c r="V25" s="339">
        <v>316248</v>
      </c>
      <c r="W25" s="157"/>
      <c r="X25" s="157"/>
      <c r="Y25" s="157"/>
      <c r="Z25" s="214"/>
    </row>
    <row r="26" spans="1:27" x14ac:dyDescent="0.25">
      <c r="A26" s="157"/>
      <c r="B26" s="157"/>
      <c r="C26" s="157"/>
      <c r="D26" s="157"/>
      <c r="E26" s="157" t="s">
        <v>698</v>
      </c>
      <c r="F26" s="213">
        <v>53218.31</v>
      </c>
      <c r="G26" s="214"/>
      <c r="H26" s="213">
        <v>67224</v>
      </c>
      <c r="I26" s="214"/>
      <c r="J26" s="213">
        <f t="shared" si="6"/>
        <v>-14005.690000000002</v>
      </c>
      <c r="K26" s="214"/>
      <c r="L26" s="215">
        <f t="shared" si="7"/>
        <v>0.79165640247530644</v>
      </c>
      <c r="N26" s="213">
        <v>291221.87</v>
      </c>
      <c r="O26" s="214"/>
      <c r="P26" s="213">
        <v>292044</v>
      </c>
      <c r="Q26" s="214"/>
      <c r="R26" s="213">
        <f t="shared" si="8"/>
        <v>-822.13000000000466</v>
      </c>
      <c r="S26" s="214"/>
      <c r="T26" s="215">
        <f t="shared" si="3"/>
        <v>0.99718491049293945</v>
      </c>
      <c r="V26" s="339">
        <v>359268</v>
      </c>
      <c r="W26" s="157"/>
      <c r="X26" s="157"/>
      <c r="Y26" s="157"/>
      <c r="Z26" s="214"/>
    </row>
    <row r="27" spans="1:27" x14ac:dyDescent="0.25">
      <c r="A27" s="157"/>
      <c r="B27" s="157"/>
      <c r="C27" s="157"/>
      <c r="D27" s="157"/>
      <c r="E27" s="157" t="s">
        <v>699</v>
      </c>
      <c r="F27" s="213">
        <v>38310.47</v>
      </c>
      <c r="G27" s="214"/>
      <c r="H27" s="213">
        <v>46395</v>
      </c>
      <c r="I27" s="214"/>
      <c r="J27" s="213">
        <f t="shared" si="6"/>
        <v>-8084.5299999999988</v>
      </c>
      <c r="K27" s="214"/>
      <c r="L27" s="215">
        <f t="shared" si="7"/>
        <v>0.8257456622480871</v>
      </c>
      <c r="N27" s="213">
        <v>138458.28</v>
      </c>
      <c r="O27" s="214"/>
      <c r="P27" s="213">
        <v>139185</v>
      </c>
      <c r="Q27" s="214"/>
      <c r="R27" s="213">
        <f t="shared" si="8"/>
        <v>-726.72000000000116</v>
      </c>
      <c r="S27" s="214"/>
      <c r="T27" s="215">
        <f t="shared" si="3"/>
        <v>0.9947787477098825</v>
      </c>
      <c r="V27" s="339">
        <v>185580</v>
      </c>
      <c r="W27" s="157"/>
      <c r="X27" s="157"/>
      <c r="Y27" s="157"/>
      <c r="Z27" s="214"/>
    </row>
    <row r="28" spans="1:27" x14ac:dyDescent="0.25">
      <c r="A28" s="157"/>
      <c r="B28" s="157"/>
      <c r="C28" s="157"/>
      <c r="D28" s="157"/>
      <c r="E28" s="157" t="s">
        <v>700</v>
      </c>
      <c r="F28" s="213">
        <v>59649.23</v>
      </c>
      <c r="G28" s="214"/>
      <c r="H28" s="213">
        <v>143847</v>
      </c>
      <c r="I28" s="214"/>
      <c r="J28" s="213">
        <f t="shared" si="6"/>
        <v>-84197.76999999999</v>
      </c>
      <c r="K28" s="214"/>
      <c r="L28" s="215">
        <f t="shared" si="7"/>
        <v>0.41467135220060203</v>
      </c>
      <c r="N28" s="213">
        <v>220138.81</v>
      </c>
      <c r="O28" s="214"/>
      <c r="P28" s="213">
        <v>468558</v>
      </c>
      <c r="Q28" s="214"/>
      <c r="R28" s="213">
        <f t="shared" si="8"/>
        <v>-248419.19</v>
      </c>
      <c r="S28" s="214"/>
      <c r="T28" s="215">
        <f t="shared" si="3"/>
        <v>0.46982190038373051</v>
      </c>
      <c r="V28" s="339">
        <v>612405</v>
      </c>
      <c r="W28" s="157"/>
      <c r="X28" s="157"/>
      <c r="Y28" s="157"/>
      <c r="Z28" s="214"/>
    </row>
    <row r="29" spans="1:27" ht="15.75" thickBot="1" x14ac:dyDescent="0.3">
      <c r="A29" s="157"/>
      <c r="B29" s="157"/>
      <c r="C29" s="157"/>
      <c r="D29" s="157"/>
      <c r="E29" s="157" t="s">
        <v>701</v>
      </c>
      <c r="F29" s="213">
        <v>270343.03999999998</v>
      </c>
      <c r="G29" s="214"/>
      <c r="H29" s="213">
        <v>294876</v>
      </c>
      <c r="I29" s="214"/>
      <c r="J29" s="213">
        <f t="shared" si="6"/>
        <v>-24532.960000000021</v>
      </c>
      <c r="K29" s="214"/>
      <c r="L29" s="215">
        <f t="shared" si="7"/>
        <v>0.91680245255632864</v>
      </c>
      <c r="N29" s="213">
        <v>802247.23</v>
      </c>
      <c r="O29" s="214"/>
      <c r="P29" s="213">
        <v>884628</v>
      </c>
      <c r="Q29" s="214"/>
      <c r="R29" s="213">
        <f t="shared" si="8"/>
        <v>-82380.770000000019</v>
      </c>
      <c r="S29" s="214"/>
      <c r="T29" s="215">
        <f t="shared" si="3"/>
        <v>0.90687524021396559</v>
      </c>
      <c r="V29" s="339">
        <v>1179504</v>
      </c>
      <c r="W29" s="157"/>
      <c r="X29" s="157"/>
      <c r="Y29" s="157"/>
      <c r="Z29" s="214"/>
    </row>
    <row r="30" spans="1:27" ht="15.75" thickBot="1" x14ac:dyDescent="0.3">
      <c r="A30" s="157"/>
      <c r="B30" s="157"/>
      <c r="C30" s="157"/>
      <c r="D30" s="157" t="s">
        <v>2</v>
      </c>
      <c r="E30" s="157"/>
      <c r="F30" s="217">
        <f>SUM(F15:F29)</f>
        <v>4479523.04</v>
      </c>
      <c r="G30" s="214"/>
      <c r="H30" s="217">
        <f>SUM(H15:H29)</f>
        <v>4614144</v>
      </c>
      <c r="I30" s="214"/>
      <c r="J30" s="217">
        <f>SUM(J15:J29)</f>
        <v>-134620.96000000014</v>
      </c>
      <c r="K30" s="214"/>
      <c r="L30" s="353">
        <f t="shared" si="7"/>
        <v>0.97082428290057698</v>
      </c>
      <c r="N30" s="217">
        <f>SUM(N15:N29)</f>
        <v>13310854.139999999</v>
      </c>
      <c r="O30" s="214"/>
      <c r="P30" s="217">
        <f>SUM(P15:P29)</f>
        <v>13721042</v>
      </c>
      <c r="Q30" s="214"/>
      <c r="R30" s="217">
        <f>SUM(R15:R29)</f>
        <v>-410187.86</v>
      </c>
      <c r="S30" s="214"/>
      <c r="T30" s="353">
        <f t="shared" si="3"/>
        <v>0.9701051960922501</v>
      </c>
      <c r="V30" s="217">
        <f>SUM(V15:V29)</f>
        <v>18395729</v>
      </c>
      <c r="W30" s="157"/>
      <c r="X30" s="157"/>
      <c r="Y30" s="157"/>
      <c r="Z30" s="214"/>
      <c r="AA30" s="213"/>
    </row>
    <row r="31" spans="1:27" ht="15.75" thickBot="1" x14ac:dyDescent="0.3">
      <c r="A31" s="157"/>
      <c r="B31" s="157" t="s">
        <v>702</v>
      </c>
      <c r="C31" s="157"/>
      <c r="D31" s="157"/>
      <c r="E31" s="157"/>
      <c r="F31" s="217">
        <f>+F12-F30</f>
        <v>44968.199999999255</v>
      </c>
      <c r="G31" s="214"/>
      <c r="H31" s="217">
        <f>+H12-H30</f>
        <v>-59178</v>
      </c>
      <c r="I31" s="214"/>
      <c r="J31" s="217">
        <f>+J12-J30</f>
        <v>104146.20000000014</v>
      </c>
      <c r="K31" s="214"/>
      <c r="L31" s="353">
        <f t="shared" si="7"/>
        <v>-0.75988036094493316</v>
      </c>
      <c r="N31" s="217">
        <f>+N12-N30</f>
        <v>689605.12000000291</v>
      </c>
      <c r="O31" s="214"/>
      <c r="P31" s="217">
        <f>+P12-P30</f>
        <v>167485</v>
      </c>
      <c r="Q31" s="214"/>
      <c r="R31" s="217">
        <f>+R12-R30</f>
        <v>522120.12</v>
      </c>
      <c r="S31" s="214"/>
      <c r="T31" s="353">
        <f t="shared" si="3"/>
        <v>4.1174142161984832</v>
      </c>
      <c r="V31" s="217">
        <f>+V13-V30</f>
        <v>97000</v>
      </c>
      <c r="W31" s="157"/>
      <c r="X31" s="157"/>
      <c r="Y31" s="157"/>
      <c r="Z31" s="214"/>
      <c r="AA31" s="213"/>
    </row>
    <row r="32" spans="1:27" ht="15.75" thickBot="1" x14ac:dyDescent="0.3">
      <c r="A32" s="157" t="s">
        <v>126</v>
      </c>
      <c r="B32" s="157"/>
      <c r="C32" s="157"/>
      <c r="D32" s="157"/>
      <c r="E32" s="157"/>
      <c r="F32" s="218">
        <f>+F31</f>
        <v>44968.199999999255</v>
      </c>
      <c r="G32" s="157"/>
      <c r="H32" s="218">
        <f>+H31</f>
        <v>-59178</v>
      </c>
      <c r="I32" s="157"/>
      <c r="J32" s="218">
        <f>+J31</f>
        <v>104146.20000000014</v>
      </c>
      <c r="K32" s="157"/>
      <c r="L32" s="354">
        <f t="shared" si="7"/>
        <v>-0.75988036094493316</v>
      </c>
      <c r="N32" s="218">
        <f>+N31</f>
        <v>689605.12000000291</v>
      </c>
      <c r="O32" s="157"/>
      <c r="P32" s="218">
        <f>+P31</f>
        <v>167485</v>
      </c>
      <c r="Q32" s="157"/>
      <c r="R32" s="218">
        <f>+R31</f>
        <v>522120.12</v>
      </c>
      <c r="S32" s="157"/>
      <c r="T32" s="354">
        <f t="shared" si="3"/>
        <v>4.1174142161984832</v>
      </c>
      <c r="V32" s="218">
        <f>+V31</f>
        <v>97000</v>
      </c>
      <c r="W32" s="157"/>
      <c r="X32" s="157"/>
      <c r="Y32" s="157"/>
      <c r="Z32" s="157"/>
      <c r="AA32" s="251"/>
    </row>
    <row r="33" spans="1:24" ht="15.75" thickTop="1" x14ac:dyDescent="0.25">
      <c r="A33"/>
      <c r="B33"/>
      <c r="C33"/>
      <c r="D33"/>
      <c r="V33" s="338"/>
      <c r="W33" s="157"/>
      <c r="X33" s="157"/>
    </row>
    <row r="35" spans="1:24" x14ac:dyDescent="0.25">
      <c r="N35" s="352"/>
    </row>
  </sheetData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O162"/>
  <sheetViews>
    <sheetView topLeftCell="A147" zoomScale="140" zoomScaleNormal="140" workbookViewId="0">
      <selection activeCell="O154" sqref="O154"/>
    </sheetView>
  </sheetViews>
  <sheetFormatPr defaultRowHeight="15" x14ac:dyDescent="0.25"/>
  <cols>
    <col min="1" max="4" width="3" style="159" customWidth="1"/>
    <col min="5" max="5" width="3.28515625" style="159" customWidth="1"/>
    <col min="6" max="6" width="3.42578125" customWidth="1"/>
    <col min="7" max="7" width="26.5703125" bestFit="1" customWidth="1"/>
    <col min="8" max="8" width="10.85546875" bestFit="1" customWidth="1"/>
    <col min="9" max="9" width="2.85546875" customWidth="1"/>
    <col min="10" max="10" width="10.85546875" bestFit="1" customWidth="1"/>
  </cols>
  <sheetData>
    <row r="1" spans="1:15" x14ac:dyDescent="0.25">
      <c r="A1" s="159" t="s">
        <v>3</v>
      </c>
      <c r="B1"/>
      <c r="C1"/>
      <c r="D1"/>
      <c r="E1"/>
    </row>
    <row r="2" spans="1:15" x14ac:dyDescent="0.25">
      <c r="A2" s="159" t="s">
        <v>230</v>
      </c>
      <c r="B2"/>
      <c r="C2"/>
      <c r="D2"/>
      <c r="E2"/>
    </row>
    <row r="4" spans="1:15" ht="15.75" thickBot="1" x14ac:dyDescent="0.3">
      <c r="A4" s="219"/>
      <c r="B4" s="219"/>
      <c r="C4" s="219"/>
      <c r="D4" s="219"/>
      <c r="E4" s="219"/>
      <c r="F4" s="219"/>
      <c r="G4" s="219"/>
      <c r="H4" s="193" t="s">
        <v>703</v>
      </c>
      <c r="I4" s="221"/>
      <c r="J4" s="219"/>
    </row>
    <row r="5" spans="1:15" ht="15.75" thickTop="1" x14ac:dyDescent="0.25">
      <c r="A5" s="157" t="s">
        <v>114</v>
      </c>
      <c r="B5" s="157"/>
      <c r="C5" s="157"/>
      <c r="D5" s="157"/>
      <c r="E5" s="157"/>
      <c r="F5" s="157"/>
      <c r="G5" s="157"/>
      <c r="H5" s="213"/>
      <c r="I5" s="214"/>
      <c r="J5" s="213"/>
    </row>
    <row r="6" spans="1:15" x14ac:dyDescent="0.25">
      <c r="A6" s="157"/>
      <c r="B6" s="157" t="s">
        <v>115</v>
      </c>
      <c r="C6" s="157"/>
      <c r="D6" s="157"/>
      <c r="E6" s="157"/>
      <c r="F6" s="157"/>
      <c r="G6" s="157"/>
      <c r="H6" s="213"/>
      <c r="I6" s="214"/>
      <c r="J6" s="213"/>
    </row>
    <row r="7" spans="1:15" x14ac:dyDescent="0.25">
      <c r="A7" s="157"/>
      <c r="B7" s="157"/>
      <c r="C7" s="157" t="s">
        <v>116</v>
      </c>
      <c r="D7" s="157"/>
      <c r="E7" s="157"/>
      <c r="F7" s="157"/>
      <c r="G7" s="157"/>
      <c r="H7" s="213"/>
      <c r="I7" s="214"/>
      <c r="J7" s="213"/>
    </row>
    <row r="8" spans="1:15" x14ac:dyDescent="0.25">
      <c r="A8" s="157"/>
      <c r="B8" s="157"/>
      <c r="C8" s="157"/>
      <c r="D8" s="157" t="s">
        <v>209</v>
      </c>
      <c r="E8" s="157"/>
      <c r="F8" s="157"/>
      <c r="G8" s="157"/>
      <c r="H8" s="213"/>
      <c r="I8" s="214"/>
      <c r="J8" s="213"/>
    </row>
    <row r="9" spans="1:15" x14ac:dyDescent="0.25">
      <c r="A9" s="157"/>
      <c r="B9" s="157"/>
      <c r="C9" s="157"/>
      <c r="D9" s="157"/>
      <c r="E9" s="157" t="s">
        <v>553</v>
      </c>
      <c r="F9" s="157"/>
      <c r="G9" s="157"/>
      <c r="H9" s="213">
        <v>148217.71</v>
      </c>
      <c r="I9" s="214"/>
      <c r="J9" s="213"/>
      <c r="L9" s="157"/>
      <c r="M9" s="157"/>
      <c r="N9" s="157"/>
      <c r="O9" s="213"/>
    </row>
    <row r="10" spans="1:15" x14ac:dyDescent="0.25">
      <c r="A10" s="157"/>
      <c r="B10" s="157"/>
      <c r="C10" s="157"/>
      <c r="D10" s="157"/>
      <c r="E10" s="157" t="s">
        <v>554</v>
      </c>
      <c r="F10" s="157"/>
      <c r="G10" s="157"/>
      <c r="H10" s="213">
        <v>39708.5</v>
      </c>
      <c r="I10" s="214"/>
      <c r="J10" s="213"/>
      <c r="L10" s="157"/>
      <c r="M10" s="157"/>
      <c r="N10" s="157"/>
      <c r="O10" s="213"/>
    </row>
    <row r="11" spans="1:15" x14ac:dyDescent="0.25">
      <c r="A11" s="157"/>
      <c r="B11" s="157"/>
      <c r="C11" s="157"/>
      <c r="D11" s="157"/>
      <c r="E11" s="157" t="s">
        <v>555</v>
      </c>
      <c r="F11" s="157"/>
      <c r="G11" s="157"/>
      <c r="H11" s="213">
        <v>825682.51</v>
      </c>
      <c r="I11" s="214"/>
      <c r="J11" s="213"/>
      <c r="L11" s="157"/>
      <c r="M11" s="157"/>
      <c r="N11" s="157"/>
      <c r="O11" s="213"/>
    </row>
    <row r="12" spans="1:15" x14ac:dyDescent="0.25">
      <c r="A12" s="157"/>
      <c r="B12" s="157"/>
      <c r="C12" s="157"/>
      <c r="D12" s="157"/>
      <c r="E12" s="157" t="s">
        <v>556</v>
      </c>
      <c r="F12" s="157"/>
      <c r="G12" s="157"/>
      <c r="H12" s="213">
        <v>150000</v>
      </c>
      <c r="I12" s="214"/>
      <c r="J12" s="213"/>
      <c r="L12" s="157"/>
      <c r="M12" s="157"/>
      <c r="N12" s="157"/>
      <c r="O12" s="213"/>
    </row>
    <row r="13" spans="1:15" x14ac:dyDescent="0.25">
      <c r="A13" s="157"/>
      <c r="B13" s="157"/>
      <c r="C13" s="157"/>
      <c r="D13" s="157"/>
      <c r="E13" s="157" t="s">
        <v>557</v>
      </c>
      <c r="F13" s="157"/>
      <c r="G13" s="157"/>
      <c r="H13" s="213">
        <v>100000</v>
      </c>
      <c r="I13" s="214"/>
      <c r="J13" s="213"/>
      <c r="L13" s="157"/>
      <c r="M13" s="157"/>
      <c r="N13" s="157"/>
      <c r="O13" s="213"/>
    </row>
    <row r="14" spans="1:15" x14ac:dyDescent="0.25">
      <c r="A14" s="157"/>
      <c r="B14" s="157"/>
      <c r="C14" s="157"/>
      <c r="D14" s="157"/>
      <c r="E14" s="157" t="s">
        <v>558</v>
      </c>
      <c r="F14" s="157"/>
      <c r="G14" s="157"/>
      <c r="H14" s="213">
        <v>-742089.68</v>
      </c>
      <c r="I14" s="214"/>
      <c r="J14" s="213"/>
      <c r="L14" s="157"/>
      <c r="M14" s="157"/>
      <c r="N14" s="157"/>
      <c r="O14" s="213"/>
    </row>
    <row r="15" spans="1:15" x14ac:dyDescent="0.25">
      <c r="A15" s="157"/>
      <c r="B15" s="157"/>
      <c r="C15" s="157"/>
      <c r="D15" s="157"/>
      <c r="E15" s="157" t="s">
        <v>559</v>
      </c>
      <c r="F15" s="157"/>
      <c r="G15" s="157"/>
      <c r="H15" s="213">
        <v>3974320.76</v>
      </c>
      <c r="I15" s="214"/>
      <c r="J15" s="213"/>
      <c r="L15" s="157"/>
      <c r="M15" s="157"/>
      <c r="N15" s="157"/>
      <c r="O15" s="213"/>
    </row>
    <row r="16" spans="1:15" x14ac:dyDescent="0.25">
      <c r="A16" s="157"/>
      <c r="B16" s="157"/>
      <c r="C16" s="157"/>
      <c r="D16" s="157"/>
      <c r="E16" s="157" t="s">
        <v>560</v>
      </c>
      <c r="F16" s="157"/>
      <c r="G16" s="157"/>
      <c r="H16" s="213">
        <v>2230884.7799999998</v>
      </c>
      <c r="I16" s="214"/>
      <c r="J16" s="213"/>
      <c r="L16" s="157"/>
      <c r="M16" s="157"/>
      <c r="N16" s="157"/>
      <c r="O16" s="213"/>
    </row>
    <row r="17" spans="1:15" x14ac:dyDescent="0.25">
      <c r="A17" s="157"/>
      <c r="B17" s="157"/>
      <c r="C17" s="157"/>
      <c r="D17" s="157"/>
      <c r="E17" s="157" t="s">
        <v>561</v>
      </c>
      <c r="F17" s="157"/>
      <c r="G17" s="157"/>
      <c r="H17" s="213">
        <v>4433017.6500000004</v>
      </c>
      <c r="I17" s="214"/>
      <c r="J17" s="213"/>
      <c r="L17" s="157"/>
      <c r="M17" s="157"/>
      <c r="N17" s="157"/>
      <c r="O17" s="213"/>
    </row>
    <row r="18" spans="1:15" x14ac:dyDescent="0.25">
      <c r="A18" s="157"/>
      <c r="B18" s="157"/>
      <c r="C18" s="157"/>
      <c r="D18" s="157"/>
      <c r="E18" s="157" t="s">
        <v>562</v>
      </c>
      <c r="F18" s="157"/>
      <c r="G18" s="157"/>
      <c r="H18" s="213">
        <v>100</v>
      </c>
      <c r="I18" s="214"/>
      <c r="J18" s="213"/>
      <c r="L18" s="157"/>
      <c r="M18" s="157"/>
      <c r="N18" s="157"/>
      <c r="O18" s="213"/>
    </row>
    <row r="19" spans="1:15" ht="15.75" thickBot="1" x14ac:dyDescent="0.3">
      <c r="A19" s="157"/>
      <c r="B19" s="157"/>
      <c r="C19" s="157"/>
      <c r="D19" s="157"/>
      <c r="E19" s="157" t="s">
        <v>210</v>
      </c>
      <c r="F19" s="157"/>
      <c r="G19" s="157"/>
      <c r="H19" s="213">
        <v>0.05</v>
      </c>
      <c r="I19" s="214"/>
      <c r="J19" s="213"/>
      <c r="L19" s="157"/>
      <c r="M19" s="157"/>
      <c r="N19" s="157"/>
      <c r="O19" s="213"/>
    </row>
    <row r="20" spans="1:15" ht="15.75" thickBot="1" x14ac:dyDescent="0.3">
      <c r="A20" s="157"/>
      <c r="B20" s="157"/>
      <c r="C20" s="157"/>
      <c r="D20" s="157" t="s">
        <v>211</v>
      </c>
      <c r="E20" s="157"/>
      <c r="F20" s="157"/>
      <c r="G20" s="157"/>
      <c r="H20" s="216">
        <v>11159842.279999999</v>
      </c>
      <c r="I20" s="214"/>
      <c r="J20" s="213"/>
      <c r="L20" s="157"/>
      <c r="M20" s="157"/>
      <c r="N20" s="157"/>
      <c r="O20" s="213"/>
    </row>
    <row r="21" spans="1:15" x14ac:dyDescent="0.25">
      <c r="A21" s="157"/>
      <c r="B21" s="157"/>
      <c r="C21" s="157" t="s">
        <v>212</v>
      </c>
      <c r="D21" s="157"/>
      <c r="E21" s="157"/>
      <c r="F21" s="157"/>
      <c r="G21" s="157"/>
      <c r="H21" s="213">
        <v>11159842.279999999</v>
      </c>
      <c r="I21" s="214"/>
      <c r="J21" s="213"/>
    </row>
    <row r="22" spans="1:15" x14ac:dyDescent="0.25">
      <c r="A22" s="157"/>
      <c r="B22" s="157"/>
      <c r="C22" s="157" t="s">
        <v>117</v>
      </c>
      <c r="D22" s="157"/>
      <c r="E22" s="157"/>
      <c r="F22" s="157"/>
      <c r="G22" s="157"/>
      <c r="H22" s="213"/>
      <c r="I22" s="214"/>
      <c r="J22" s="213"/>
    </row>
    <row r="23" spans="1:15" ht="15.75" thickBot="1" x14ac:dyDescent="0.3">
      <c r="A23" s="157"/>
      <c r="B23" s="157"/>
      <c r="C23" s="157"/>
      <c r="D23" s="157" t="s">
        <v>563</v>
      </c>
      <c r="E23" s="157"/>
      <c r="F23" s="157"/>
      <c r="G23" s="157"/>
      <c r="H23" s="192">
        <v>68528.98</v>
      </c>
      <c r="I23" s="214"/>
      <c r="J23" s="213"/>
    </row>
    <row r="24" spans="1:15" x14ac:dyDescent="0.25">
      <c r="A24" s="157"/>
      <c r="B24" s="157"/>
      <c r="C24" s="157" t="s">
        <v>213</v>
      </c>
      <c r="D24" s="157"/>
      <c r="E24" s="157"/>
      <c r="F24" s="157"/>
      <c r="G24" s="157"/>
      <c r="H24" s="213">
        <v>68528.98</v>
      </c>
      <c r="I24" s="214"/>
      <c r="J24" s="213"/>
    </row>
    <row r="25" spans="1:15" x14ac:dyDescent="0.25">
      <c r="A25" s="157"/>
      <c r="B25" s="157"/>
      <c r="C25" s="157" t="s">
        <v>118</v>
      </c>
      <c r="D25" s="157"/>
      <c r="E25" s="157"/>
      <c r="F25" s="157"/>
      <c r="G25" s="157"/>
      <c r="H25" s="213"/>
      <c r="I25" s="214"/>
      <c r="J25" s="213"/>
    </row>
    <row r="26" spans="1:15" ht="15.75" thickBot="1" x14ac:dyDescent="0.3">
      <c r="A26" s="157"/>
      <c r="B26" s="157"/>
      <c r="C26" s="157"/>
      <c r="D26" s="157" t="s">
        <v>188</v>
      </c>
      <c r="E26" s="157"/>
      <c r="F26" s="157"/>
      <c r="G26" s="157"/>
      <c r="H26" s="213">
        <v>248432.58</v>
      </c>
      <c r="I26" s="214"/>
      <c r="J26" s="213"/>
    </row>
    <row r="27" spans="1:15" ht="15.75" thickBot="1" x14ac:dyDescent="0.3">
      <c r="A27" s="157"/>
      <c r="B27" s="157"/>
      <c r="C27" s="157" t="s">
        <v>214</v>
      </c>
      <c r="D27" s="157"/>
      <c r="E27" s="157"/>
      <c r="F27" s="157"/>
      <c r="G27" s="157"/>
      <c r="H27" s="216">
        <v>248432.58</v>
      </c>
      <c r="I27" s="214"/>
      <c r="J27" s="213"/>
    </row>
    <row r="28" spans="1:15" x14ac:dyDescent="0.25">
      <c r="A28" s="157"/>
      <c r="B28" s="157" t="s">
        <v>119</v>
      </c>
      <c r="C28" s="157"/>
      <c r="D28" s="157"/>
      <c r="E28" s="157"/>
      <c r="F28" s="157"/>
      <c r="G28" s="157"/>
      <c r="H28" s="213">
        <v>11476803.84</v>
      </c>
      <c r="I28" s="214"/>
      <c r="J28" s="213"/>
    </row>
    <row r="29" spans="1:15" x14ac:dyDescent="0.25">
      <c r="A29" s="157"/>
      <c r="B29" s="157" t="s">
        <v>120</v>
      </c>
      <c r="C29" s="157"/>
      <c r="D29" s="157"/>
      <c r="E29" s="157"/>
      <c r="F29" s="157"/>
      <c r="G29" s="157"/>
      <c r="H29" s="213"/>
      <c r="I29" s="214"/>
      <c r="J29" s="213"/>
    </row>
    <row r="30" spans="1:15" x14ac:dyDescent="0.25">
      <c r="A30" s="157"/>
      <c r="B30" s="157"/>
      <c r="C30" s="157" t="s">
        <v>564</v>
      </c>
      <c r="D30" s="157"/>
      <c r="E30" s="157"/>
      <c r="F30" s="157"/>
      <c r="G30" s="157"/>
      <c r="H30" s="213"/>
      <c r="I30" s="214"/>
      <c r="J30" s="213"/>
    </row>
    <row r="31" spans="1:15" x14ac:dyDescent="0.25">
      <c r="A31" s="157"/>
      <c r="B31" s="157"/>
      <c r="C31" s="157"/>
      <c r="D31" s="157" t="s">
        <v>565</v>
      </c>
      <c r="E31" s="157"/>
      <c r="F31" s="157"/>
      <c r="G31" s="157"/>
      <c r="H31" s="213">
        <v>415323.31</v>
      </c>
      <c r="I31" s="214"/>
      <c r="J31" s="213"/>
    </row>
    <row r="32" spans="1:15" x14ac:dyDescent="0.25">
      <c r="A32" s="157"/>
      <c r="B32" s="157"/>
      <c r="C32" s="157"/>
      <c r="D32" s="157" t="s">
        <v>566</v>
      </c>
      <c r="E32" s="157"/>
      <c r="F32" s="157"/>
      <c r="G32" s="157"/>
      <c r="H32" s="213">
        <v>25616.99</v>
      </c>
      <c r="I32" s="214"/>
      <c r="J32" s="213"/>
    </row>
    <row r="33" spans="1:10" x14ac:dyDescent="0.25">
      <c r="A33" s="157"/>
      <c r="B33" s="157"/>
      <c r="C33" s="157"/>
      <c r="D33" s="157" t="s">
        <v>567</v>
      </c>
      <c r="E33" s="157"/>
      <c r="F33" s="157"/>
      <c r="G33" s="157"/>
      <c r="H33" s="213">
        <v>14835.36</v>
      </c>
      <c r="I33" s="214"/>
      <c r="J33" s="213"/>
    </row>
    <row r="34" spans="1:10" x14ac:dyDescent="0.25">
      <c r="A34" s="157"/>
      <c r="B34" s="157"/>
      <c r="C34" s="157"/>
      <c r="D34" s="157" t="s">
        <v>568</v>
      </c>
      <c r="E34" s="157"/>
      <c r="F34" s="157"/>
      <c r="G34" s="157"/>
      <c r="H34" s="213">
        <v>14090606.380000001</v>
      </c>
      <c r="I34" s="214"/>
      <c r="J34" s="213"/>
    </row>
    <row r="35" spans="1:10" x14ac:dyDescent="0.25">
      <c r="A35" s="157"/>
      <c r="B35" s="157"/>
      <c r="C35" s="157"/>
      <c r="D35" s="157" t="s">
        <v>569</v>
      </c>
      <c r="E35" s="157"/>
      <c r="F35" s="157"/>
      <c r="G35" s="157"/>
      <c r="H35" s="213">
        <v>13024383.73</v>
      </c>
      <c r="I35" s="214"/>
      <c r="J35" s="213"/>
    </row>
    <row r="36" spans="1:10" x14ac:dyDescent="0.25">
      <c r="A36" s="157"/>
      <c r="B36" s="157"/>
      <c r="C36" s="157"/>
      <c r="D36" s="157" t="s">
        <v>570</v>
      </c>
      <c r="E36" s="157"/>
      <c r="F36" s="157"/>
      <c r="G36" s="157"/>
      <c r="H36" s="213">
        <v>4361050.34</v>
      </c>
      <c r="I36" s="214"/>
      <c r="J36" s="213"/>
    </row>
    <row r="37" spans="1:10" x14ac:dyDescent="0.25">
      <c r="A37" s="157"/>
      <c r="B37" s="157"/>
      <c r="C37" s="157"/>
      <c r="D37" s="157" t="s">
        <v>571</v>
      </c>
      <c r="E37" s="157"/>
      <c r="F37" s="157"/>
      <c r="G37" s="157"/>
      <c r="H37" s="213">
        <v>87409</v>
      </c>
      <c r="I37" s="214"/>
      <c r="J37" s="213"/>
    </row>
    <row r="38" spans="1:10" x14ac:dyDescent="0.25">
      <c r="A38" s="157"/>
      <c r="B38" s="157"/>
      <c r="C38" s="157"/>
      <c r="D38" s="157" t="s">
        <v>572</v>
      </c>
      <c r="E38" s="157"/>
      <c r="F38" s="157"/>
      <c r="G38" s="157"/>
      <c r="H38" s="213">
        <v>753400.6</v>
      </c>
      <c r="I38" s="214"/>
      <c r="J38" s="213"/>
    </row>
    <row r="39" spans="1:10" x14ac:dyDescent="0.25">
      <c r="A39" s="157"/>
      <c r="B39" s="157"/>
      <c r="C39" s="157"/>
      <c r="D39" s="157" t="s">
        <v>573</v>
      </c>
      <c r="E39" s="157"/>
      <c r="F39" s="157"/>
      <c r="G39" s="157"/>
      <c r="H39" s="213">
        <v>512304.98</v>
      </c>
      <c r="I39" s="214"/>
      <c r="J39" s="213"/>
    </row>
    <row r="40" spans="1:10" x14ac:dyDescent="0.25">
      <c r="A40" s="157"/>
      <c r="B40" s="157"/>
      <c r="C40" s="157"/>
      <c r="D40" s="157" t="s">
        <v>574</v>
      </c>
      <c r="E40" s="157"/>
      <c r="F40" s="157"/>
      <c r="G40" s="157"/>
      <c r="H40" s="213">
        <v>266904.21000000002</v>
      </c>
      <c r="I40" s="214"/>
      <c r="J40" s="213"/>
    </row>
    <row r="41" spans="1:10" x14ac:dyDescent="0.25">
      <c r="A41" s="157"/>
      <c r="B41" s="157"/>
      <c r="C41" s="157"/>
      <c r="D41" s="157" t="s">
        <v>575</v>
      </c>
      <c r="E41" s="157"/>
      <c r="F41" s="157"/>
      <c r="G41" s="157"/>
      <c r="H41" s="213"/>
      <c r="I41" s="214"/>
      <c r="J41" s="213"/>
    </row>
    <row r="42" spans="1:10" x14ac:dyDescent="0.25">
      <c r="A42" s="157"/>
      <c r="B42" s="157"/>
      <c r="C42" s="157"/>
      <c r="D42" s="157"/>
      <c r="E42" s="157" t="s">
        <v>576</v>
      </c>
      <c r="F42" s="157"/>
      <c r="G42" s="157"/>
      <c r="H42" s="213">
        <v>18257.09</v>
      </c>
      <c r="I42" s="214"/>
      <c r="J42" s="213"/>
    </row>
    <row r="43" spans="1:10" x14ac:dyDescent="0.25">
      <c r="A43" s="157"/>
      <c r="B43" s="157"/>
      <c r="C43" s="157"/>
      <c r="D43" s="157"/>
      <c r="E43" s="157" t="s">
        <v>577</v>
      </c>
      <c r="F43" s="157"/>
      <c r="G43" s="157"/>
      <c r="H43" s="213">
        <v>552665.43000000005</v>
      </c>
      <c r="I43" s="214"/>
      <c r="J43" s="213"/>
    </row>
    <row r="44" spans="1:10" x14ac:dyDescent="0.25">
      <c r="A44" s="157"/>
      <c r="B44" s="157"/>
      <c r="C44" s="157"/>
      <c r="D44" s="157"/>
      <c r="E44" s="157" t="s">
        <v>578</v>
      </c>
      <c r="F44" s="157"/>
      <c r="G44" s="157"/>
      <c r="H44" s="213">
        <v>95544.59</v>
      </c>
      <c r="I44" s="214"/>
      <c r="J44" s="213"/>
    </row>
    <row r="45" spans="1:10" ht="15.75" thickBot="1" x14ac:dyDescent="0.3">
      <c r="A45" s="157"/>
      <c r="B45" s="157"/>
      <c r="C45" s="157"/>
      <c r="D45" s="157"/>
      <c r="E45" s="157" t="s">
        <v>579</v>
      </c>
      <c r="F45" s="157"/>
      <c r="G45" s="157"/>
      <c r="H45" s="192">
        <v>110412.91</v>
      </c>
      <c r="I45" s="214"/>
      <c r="J45" s="213"/>
    </row>
    <row r="46" spans="1:10" x14ac:dyDescent="0.25">
      <c r="A46" s="157"/>
      <c r="B46" s="157"/>
      <c r="C46" s="157"/>
      <c r="D46" s="157" t="s">
        <v>580</v>
      </c>
      <c r="E46" s="157"/>
      <c r="F46" s="157"/>
      <c r="G46" s="157"/>
      <c r="H46" s="213">
        <v>776880.02</v>
      </c>
      <c r="I46" s="214"/>
      <c r="J46" s="213"/>
    </row>
    <row r="47" spans="1:10" x14ac:dyDescent="0.25">
      <c r="A47" s="157"/>
      <c r="B47" s="157"/>
      <c r="C47" s="157"/>
      <c r="D47" s="157" t="s">
        <v>581</v>
      </c>
      <c r="E47" s="157"/>
      <c r="F47" s="157"/>
      <c r="G47" s="157"/>
      <c r="H47" s="213">
        <v>347331.54</v>
      </c>
      <c r="I47" s="214"/>
      <c r="J47" s="213"/>
    </row>
    <row r="48" spans="1:10" x14ac:dyDescent="0.25">
      <c r="A48" s="157"/>
      <c r="B48" s="157"/>
      <c r="C48" s="157"/>
      <c r="D48" s="157" t="s">
        <v>582</v>
      </c>
      <c r="E48" s="157"/>
      <c r="F48" s="157"/>
      <c r="G48" s="157"/>
      <c r="H48" s="213">
        <v>2583724.33</v>
      </c>
      <c r="I48" s="214"/>
      <c r="J48" s="213"/>
    </row>
    <row r="49" spans="1:10" x14ac:dyDescent="0.25">
      <c r="A49" s="157"/>
      <c r="B49" s="157"/>
      <c r="C49" s="157"/>
      <c r="D49" s="157" t="s">
        <v>583</v>
      </c>
      <c r="E49" s="157"/>
      <c r="F49" s="157"/>
      <c r="G49" s="157"/>
      <c r="H49" s="213">
        <v>138836.66</v>
      </c>
      <c r="I49" s="214"/>
      <c r="J49" s="213"/>
    </row>
    <row r="50" spans="1:10" ht="15.75" thickBot="1" x14ac:dyDescent="0.3">
      <c r="A50" s="157"/>
      <c r="B50" s="157"/>
      <c r="C50" s="157"/>
      <c r="D50" s="157" t="s">
        <v>247</v>
      </c>
      <c r="E50" s="157"/>
      <c r="F50" s="157"/>
      <c r="G50" s="157"/>
      <c r="H50" s="192">
        <v>425265.03</v>
      </c>
      <c r="I50" s="214"/>
      <c r="J50" s="213"/>
    </row>
    <row r="51" spans="1:10" x14ac:dyDescent="0.25">
      <c r="A51" s="157"/>
      <c r="B51" s="157"/>
      <c r="C51" s="157" t="s">
        <v>584</v>
      </c>
      <c r="D51" s="157"/>
      <c r="E51" s="157"/>
      <c r="F51" s="157"/>
      <c r="G51" s="157"/>
      <c r="H51" s="213">
        <v>37823872.479999997</v>
      </c>
      <c r="I51" s="214"/>
      <c r="J51" s="213"/>
    </row>
    <row r="52" spans="1:10" x14ac:dyDescent="0.25">
      <c r="A52" s="157"/>
      <c r="B52" s="157"/>
      <c r="C52" s="157" t="s">
        <v>585</v>
      </c>
      <c r="D52" s="157"/>
      <c r="E52" s="157"/>
      <c r="F52" s="157"/>
      <c r="G52" s="157"/>
      <c r="H52" s="213"/>
      <c r="I52" s="214"/>
      <c r="J52" s="213"/>
    </row>
    <row r="53" spans="1:10" x14ac:dyDescent="0.25">
      <c r="A53" s="157"/>
      <c r="B53" s="157"/>
      <c r="C53" s="157"/>
      <c r="D53" s="157" t="s">
        <v>586</v>
      </c>
      <c r="E53" s="157"/>
      <c r="F53" s="157"/>
      <c r="G53" s="157"/>
      <c r="H53" s="213">
        <v>-1058231.0900000001</v>
      </c>
      <c r="I53" s="214"/>
      <c r="J53" s="213"/>
    </row>
    <row r="54" spans="1:10" x14ac:dyDescent="0.25">
      <c r="A54" s="157"/>
      <c r="B54" s="157"/>
      <c r="C54" s="157"/>
      <c r="D54" s="157" t="s">
        <v>587</v>
      </c>
      <c r="E54" s="157"/>
      <c r="F54" s="157"/>
      <c r="G54" s="157"/>
      <c r="H54" s="213">
        <v>-790440.27</v>
      </c>
      <c r="I54" s="214"/>
      <c r="J54" s="213"/>
    </row>
    <row r="55" spans="1:10" x14ac:dyDescent="0.25">
      <c r="A55" s="157"/>
      <c r="B55" s="157"/>
      <c r="C55" s="157"/>
      <c r="D55" s="157" t="s">
        <v>588</v>
      </c>
      <c r="E55" s="157"/>
      <c r="F55" s="157"/>
      <c r="G55" s="157"/>
      <c r="H55" s="213">
        <v>-87408.94</v>
      </c>
      <c r="I55" s="214"/>
      <c r="J55" s="213"/>
    </row>
    <row r="56" spans="1:10" x14ac:dyDescent="0.25">
      <c r="A56" s="157"/>
      <c r="B56" s="157"/>
      <c r="C56" s="157"/>
      <c r="D56" s="157" t="s">
        <v>589</v>
      </c>
      <c r="E56" s="157"/>
      <c r="F56" s="157"/>
      <c r="G56" s="157"/>
      <c r="H56" s="213">
        <v>-41484.46</v>
      </c>
      <c r="I56" s="214"/>
      <c r="J56" s="213"/>
    </row>
    <row r="57" spans="1:10" x14ac:dyDescent="0.25">
      <c r="A57" s="157"/>
      <c r="B57" s="157"/>
      <c r="C57" s="157"/>
      <c r="D57" s="157" t="s">
        <v>590</v>
      </c>
      <c r="E57" s="157"/>
      <c r="F57" s="157"/>
      <c r="G57" s="157"/>
      <c r="H57" s="213">
        <v>-371609.86</v>
      </c>
      <c r="I57" s="214"/>
      <c r="J57" s="213"/>
    </row>
    <row r="58" spans="1:10" x14ac:dyDescent="0.25">
      <c r="A58" s="157"/>
      <c r="B58" s="157"/>
      <c r="C58" s="157"/>
      <c r="D58" s="157" t="s">
        <v>591</v>
      </c>
      <c r="E58" s="157"/>
      <c r="F58" s="157"/>
      <c r="G58" s="157"/>
      <c r="H58" s="213">
        <v>-140846.74</v>
      </c>
      <c r="I58" s="214"/>
      <c r="J58" s="213"/>
    </row>
    <row r="59" spans="1:10" x14ac:dyDescent="0.25">
      <c r="A59" s="157"/>
      <c r="B59" s="157"/>
      <c r="C59" s="157"/>
      <c r="D59" s="157" t="s">
        <v>592</v>
      </c>
      <c r="E59" s="157"/>
      <c r="F59" s="157"/>
      <c r="G59" s="157"/>
      <c r="H59" s="213">
        <v>-655147.44999999995</v>
      </c>
      <c r="I59" s="214"/>
      <c r="J59" s="213"/>
    </row>
    <row r="60" spans="1:10" x14ac:dyDescent="0.25">
      <c r="A60" s="157"/>
      <c r="B60" s="157"/>
      <c r="C60" s="157"/>
      <c r="D60" s="157" t="s">
        <v>593</v>
      </c>
      <c r="E60" s="157"/>
      <c r="F60" s="157"/>
      <c r="G60" s="157"/>
      <c r="H60" s="213">
        <v>-305913.23</v>
      </c>
      <c r="I60" s="214"/>
      <c r="J60" s="213"/>
    </row>
    <row r="61" spans="1:10" x14ac:dyDescent="0.25">
      <c r="A61" s="157"/>
      <c r="B61" s="157"/>
      <c r="C61" s="157"/>
      <c r="D61" s="157" t="s">
        <v>594</v>
      </c>
      <c r="E61" s="157"/>
      <c r="F61" s="157"/>
      <c r="G61" s="157"/>
      <c r="H61" s="213">
        <v>-2091040.5</v>
      </c>
      <c r="I61" s="214"/>
      <c r="J61" s="213"/>
    </row>
    <row r="62" spans="1:10" x14ac:dyDescent="0.25">
      <c r="A62" s="157"/>
      <c r="B62" s="157"/>
      <c r="C62" s="157"/>
      <c r="D62" s="157" t="s">
        <v>595</v>
      </c>
      <c r="E62" s="157"/>
      <c r="F62" s="157"/>
      <c r="G62" s="157"/>
      <c r="H62" s="213">
        <v>-136041.81</v>
      </c>
      <c r="I62" s="214"/>
      <c r="J62" s="213"/>
    </row>
    <row r="63" spans="1:10" ht="15.75" thickBot="1" x14ac:dyDescent="0.3">
      <c r="A63" s="157"/>
      <c r="B63" s="157"/>
      <c r="C63" s="157"/>
      <c r="D63" s="157" t="s">
        <v>248</v>
      </c>
      <c r="E63" s="157"/>
      <c r="F63" s="157"/>
      <c r="G63" s="157"/>
      <c r="H63" s="213">
        <v>-406644.72</v>
      </c>
      <c r="I63" s="214"/>
      <c r="J63" s="213"/>
    </row>
    <row r="64" spans="1:10" ht="15.75" thickBot="1" x14ac:dyDescent="0.3">
      <c r="A64" s="157"/>
      <c r="B64" s="157"/>
      <c r="C64" s="157" t="s">
        <v>596</v>
      </c>
      <c r="D64" s="157"/>
      <c r="E64" s="157"/>
      <c r="F64" s="157"/>
      <c r="G64" s="157"/>
      <c r="H64" s="216">
        <v>-6084809.0700000003</v>
      </c>
      <c r="I64" s="214"/>
      <c r="J64" s="213"/>
    </row>
    <row r="65" spans="1:10" x14ac:dyDescent="0.25">
      <c r="A65" s="157"/>
      <c r="B65" s="157" t="s">
        <v>215</v>
      </c>
      <c r="C65" s="157"/>
      <c r="D65" s="157"/>
      <c r="E65" s="157"/>
      <c r="F65" s="157"/>
      <c r="G65" s="157"/>
      <c r="H65" s="213">
        <v>31739063.41</v>
      </c>
      <c r="I65" s="214"/>
      <c r="J65" s="213"/>
    </row>
    <row r="66" spans="1:10" x14ac:dyDescent="0.25">
      <c r="A66" s="157"/>
      <c r="B66" s="157" t="s">
        <v>121</v>
      </c>
      <c r="C66" s="157"/>
      <c r="D66" s="157"/>
      <c r="E66" s="157"/>
      <c r="F66" s="157"/>
      <c r="G66" s="157"/>
      <c r="H66" s="213"/>
      <c r="I66" s="214"/>
      <c r="J66" s="213"/>
    </row>
    <row r="67" spans="1:10" ht="15.75" thickBot="1" x14ac:dyDescent="0.3">
      <c r="A67" s="157"/>
      <c r="B67" s="157"/>
      <c r="C67" s="157" t="s">
        <v>597</v>
      </c>
      <c r="D67" s="157"/>
      <c r="E67" s="157"/>
      <c r="F67" s="157"/>
      <c r="G67" s="157"/>
      <c r="H67" s="213">
        <v>720261.15</v>
      </c>
      <c r="I67" s="214"/>
      <c r="J67" s="213"/>
    </row>
    <row r="68" spans="1:10" ht="15.75" thickBot="1" x14ac:dyDescent="0.3">
      <c r="A68" s="157"/>
      <c r="B68" s="157" t="s">
        <v>216</v>
      </c>
      <c r="C68" s="157"/>
      <c r="D68" s="157"/>
      <c r="E68" s="157"/>
      <c r="F68" s="157"/>
      <c r="G68" s="157"/>
      <c r="H68" s="217">
        <v>720261.15</v>
      </c>
      <c r="I68" s="214"/>
      <c r="J68" s="213"/>
    </row>
    <row r="69" spans="1:10" ht="15.75" thickBot="1" x14ac:dyDescent="0.3">
      <c r="A69" s="157" t="s">
        <v>122</v>
      </c>
      <c r="B69" s="157"/>
      <c r="C69" s="157"/>
      <c r="D69" s="157"/>
      <c r="E69" s="157"/>
      <c r="F69" s="157"/>
      <c r="G69" s="157"/>
      <c r="H69" s="218">
        <v>43936128.399999999</v>
      </c>
      <c r="I69" s="214"/>
      <c r="J69" s="213"/>
    </row>
    <row r="70" spans="1:10" ht="15.75" thickTop="1" x14ac:dyDescent="0.25">
      <c r="A70" s="157" t="s">
        <v>123</v>
      </c>
      <c r="B70" s="157"/>
      <c r="C70" s="157"/>
      <c r="D70" s="157"/>
      <c r="E70" s="157"/>
      <c r="F70" s="157"/>
      <c r="G70" s="157"/>
      <c r="H70" s="213"/>
      <c r="I70" s="157"/>
      <c r="J70" s="251"/>
    </row>
    <row r="71" spans="1:10" x14ac:dyDescent="0.25">
      <c r="A71" s="157"/>
      <c r="B71" s="157" t="s">
        <v>217</v>
      </c>
      <c r="C71" s="157"/>
      <c r="D71" s="157"/>
      <c r="E71" s="157"/>
      <c r="F71" s="157"/>
      <c r="G71" s="157"/>
      <c r="H71" s="213"/>
      <c r="I71" s="214"/>
      <c r="J71" s="213"/>
    </row>
    <row r="72" spans="1:10" x14ac:dyDescent="0.25">
      <c r="A72" s="157"/>
      <c r="B72" s="157"/>
      <c r="C72" s="157" t="s">
        <v>175</v>
      </c>
      <c r="D72" s="157"/>
      <c r="E72" s="157"/>
      <c r="F72" s="157"/>
      <c r="G72" s="157"/>
      <c r="H72" s="213"/>
      <c r="I72" s="214"/>
      <c r="J72" s="213"/>
    </row>
    <row r="73" spans="1:10" x14ac:dyDescent="0.25">
      <c r="A73" s="157"/>
      <c r="B73" s="157"/>
      <c r="C73" s="157"/>
      <c r="D73" s="157" t="s">
        <v>218</v>
      </c>
      <c r="E73" s="157"/>
      <c r="F73" s="157"/>
      <c r="G73" s="157"/>
      <c r="H73" s="213"/>
      <c r="I73" s="214"/>
      <c r="J73" s="213"/>
    </row>
    <row r="74" spans="1:10" ht="15.75" thickBot="1" x14ac:dyDescent="0.3">
      <c r="A74" s="157"/>
      <c r="B74" s="157"/>
      <c r="C74" s="157"/>
      <c r="D74" s="157"/>
      <c r="E74" s="157" t="s">
        <v>189</v>
      </c>
      <c r="F74" s="157"/>
      <c r="G74" s="157"/>
      <c r="H74" s="192">
        <v>-52523.33</v>
      </c>
      <c r="I74" s="214"/>
      <c r="J74" s="213"/>
    </row>
    <row r="75" spans="1:10" x14ac:dyDescent="0.25">
      <c r="A75" s="157"/>
      <c r="B75" s="157"/>
      <c r="C75" s="157"/>
      <c r="D75" s="157" t="s">
        <v>219</v>
      </c>
      <c r="E75" s="157"/>
      <c r="F75" s="157"/>
      <c r="G75" s="157"/>
      <c r="H75" s="213">
        <v>-52523.33</v>
      </c>
      <c r="I75" s="214"/>
      <c r="J75" s="213"/>
    </row>
    <row r="76" spans="1:10" x14ac:dyDescent="0.25">
      <c r="A76" s="157"/>
      <c r="B76" s="157"/>
      <c r="C76" s="157"/>
      <c r="D76" s="157" t="s">
        <v>220</v>
      </c>
      <c r="E76" s="157"/>
      <c r="F76" s="157"/>
      <c r="G76" s="157"/>
      <c r="H76" s="213"/>
      <c r="I76" s="214"/>
      <c r="J76" s="213"/>
    </row>
    <row r="77" spans="1:10" x14ac:dyDescent="0.25">
      <c r="A77" s="157"/>
      <c r="B77" s="157"/>
      <c r="C77" s="157"/>
      <c r="D77" s="157"/>
      <c r="E77" s="157" t="s">
        <v>190</v>
      </c>
      <c r="F77" s="157"/>
      <c r="G77" s="157"/>
      <c r="H77" s="213"/>
      <c r="I77" s="214"/>
      <c r="J77" s="213"/>
    </row>
    <row r="78" spans="1:10" ht="15.75" thickBot="1" x14ac:dyDescent="0.3">
      <c r="A78" s="157"/>
      <c r="B78" s="157"/>
      <c r="C78" s="157"/>
      <c r="D78" s="157"/>
      <c r="E78" s="157"/>
      <c r="F78" s="157" t="s">
        <v>249</v>
      </c>
      <c r="G78" s="157"/>
      <c r="H78" s="192">
        <v>-0.01</v>
      </c>
      <c r="I78" s="214"/>
      <c r="J78" s="213"/>
    </row>
    <row r="79" spans="1:10" x14ac:dyDescent="0.25">
      <c r="A79" s="157"/>
      <c r="B79" s="157"/>
      <c r="C79" s="157"/>
      <c r="D79" s="157"/>
      <c r="E79" s="157" t="s">
        <v>250</v>
      </c>
      <c r="F79" s="157"/>
      <c r="G79" s="157"/>
      <c r="H79" s="213">
        <v>-0.01</v>
      </c>
      <c r="I79" s="214"/>
      <c r="J79" s="213"/>
    </row>
    <row r="80" spans="1:10" x14ac:dyDescent="0.25">
      <c r="A80" s="157"/>
      <c r="B80" s="157"/>
      <c r="C80" s="157"/>
      <c r="D80" s="157"/>
      <c r="E80" s="157" t="s">
        <v>191</v>
      </c>
      <c r="F80" s="157"/>
      <c r="G80" s="157"/>
      <c r="H80" s="213">
        <v>1624740.91</v>
      </c>
      <c r="I80" s="214"/>
      <c r="J80" s="213"/>
    </row>
    <row r="81" spans="1:10" x14ac:dyDescent="0.25">
      <c r="A81" s="157"/>
      <c r="B81" s="157"/>
      <c r="C81" s="157"/>
      <c r="D81" s="157"/>
      <c r="E81" s="157" t="s">
        <v>598</v>
      </c>
      <c r="F81" s="157"/>
      <c r="G81" s="157"/>
      <c r="H81" s="213">
        <v>168542.58</v>
      </c>
      <c r="I81" s="214"/>
      <c r="J81" s="213"/>
    </row>
    <row r="82" spans="1:10" x14ac:dyDescent="0.25">
      <c r="A82" s="157"/>
      <c r="B82" s="157"/>
      <c r="C82" s="157"/>
      <c r="D82" s="157"/>
      <c r="E82" s="157" t="s">
        <v>203</v>
      </c>
      <c r="F82" s="157"/>
      <c r="G82" s="157"/>
      <c r="H82" s="213">
        <v>31552.35</v>
      </c>
      <c r="I82" s="214"/>
      <c r="J82" s="213"/>
    </row>
    <row r="83" spans="1:10" x14ac:dyDescent="0.25">
      <c r="A83" s="157"/>
      <c r="B83" s="157"/>
      <c r="C83" s="157"/>
      <c r="D83" s="157"/>
      <c r="E83" s="157" t="s">
        <v>599</v>
      </c>
      <c r="F83" s="157"/>
      <c r="G83" s="157"/>
      <c r="H83" s="213">
        <v>-2917.84</v>
      </c>
      <c r="I83" s="214"/>
      <c r="J83" s="213"/>
    </row>
    <row r="84" spans="1:10" x14ac:dyDescent="0.25">
      <c r="A84" s="157"/>
      <c r="B84" s="157"/>
      <c r="C84" s="157"/>
      <c r="D84" s="157"/>
      <c r="E84" s="157" t="s">
        <v>600</v>
      </c>
      <c r="F84" s="157"/>
      <c r="G84" s="157"/>
      <c r="H84" s="213"/>
      <c r="I84" s="214"/>
      <c r="J84" s="213"/>
    </row>
    <row r="85" spans="1:10" x14ac:dyDescent="0.25">
      <c r="A85" s="157"/>
      <c r="B85" s="157"/>
      <c r="C85" s="157"/>
      <c r="D85" s="157"/>
      <c r="E85" s="157"/>
      <c r="F85" s="157" t="s">
        <v>251</v>
      </c>
      <c r="G85" s="157"/>
      <c r="H85" s="213"/>
      <c r="I85" s="214"/>
      <c r="J85" s="213"/>
    </row>
    <row r="86" spans="1:10" x14ac:dyDescent="0.25">
      <c r="A86" s="157"/>
      <c r="B86" s="157"/>
      <c r="C86" s="157"/>
      <c r="D86" s="157"/>
      <c r="E86" s="157"/>
      <c r="F86" s="157"/>
      <c r="G86" s="157" t="s">
        <v>601</v>
      </c>
      <c r="H86" s="213">
        <v>119.18</v>
      </c>
      <c r="I86" s="214"/>
      <c r="J86" s="213"/>
    </row>
    <row r="87" spans="1:10" x14ac:dyDescent="0.25">
      <c r="A87" s="157"/>
      <c r="B87" s="157"/>
      <c r="C87" s="157"/>
      <c r="D87" s="157"/>
      <c r="E87" s="157"/>
      <c r="F87" s="157"/>
      <c r="G87" s="157" t="s">
        <v>602</v>
      </c>
      <c r="H87" s="213">
        <v>5869.92</v>
      </c>
      <c r="I87" s="214"/>
      <c r="J87" s="213"/>
    </row>
    <row r="88" spans="1:10" x14ac:dyDescent="0.25">
      <c r="A88" s="157"/>
      <c r="B88" s="157"/>
      <c r="C88" s="157"/>
      <c r="D88" s="157"/>
      <c r="E88" s="157"/>
      <c r="F88" s="157"/>
      <c r="G88" s="157" t="s">
        <v>603</v>
      </c>
      <c r="H88" s="213">
        <v>357.84</v>
      </c>
      <c r="I88" s="214"/>
      <c r="J88" s="213"/>
    </row>
    <row r="89" spans="1:10" x14ac:dyDescent="0.25">
      <c r="A89" s="157"/>
      <c r="B89" s="157"/>
      <c r="C89" s="157"/>
      <c r="D89" s="157"/>
      <c r="E89" s="157"/>
      <c r="F89" s="157"/>
      <c r="G89" s="157" t="s">
        <v>604</v>
      </c>
      <c r="H89" s="213">
        <v>224.43</v>
      </c>
      <c r="I89" s="214"/>
      <c r="J89" s="213"/>
    </row>
    <row r="90" spans="1:10" x14ac:dyDescent="0.25">
      <c r="A90" s="157"/>
      <c r="B90" s="157"/>
      <c r="C90" s="157"/>
      <c r="D90" s="157"/>
      <c r="E90" s="157"/>
      <c r="F90" s="157"/>
      <c r="G90" s="157" t="s">
        <v>605</v>
      </c>
      <c r="H90" s="213">
        <v>69.09</v>
      </c>
      <c r="I90" s="214"/>
      <c r="J90" s="213"/>
    </row>
    <row r="91" spans="1:10" x14ac:dyDescent="0.25">
      <c r="A91" s="157"/>
      <c r="B91" s="157"/>
      <c r="C91" s="157"/>
      <c r="D91" s="157"/>
      <c r="E91" s="157"/>
      <c r="F91" s="157"/>
      <c r="G91" s="157" t="s">
        <v>606</v>
      </c>
      <c r="H91" s="213">
        <v>1.26</v>
      </c>
      <c r="I91" s="214"/>
      <c r="J91" s="213"/>
    </row>
    <row r="92" spans="1:10" x14ac:dyDescent="0.25">
      <c r="A92" s="157"/>
      <c r="B92" s="157"/>
      <c r="C92" s="157"/>
      <c r="D92" s="157"/>
      <c r="E92" s="157"/>
      <c r="F92" s="157"/>
      <c r="G92" s="157" t="s">
        <v>607</v>
      </c>
      <c r="H92" s="213">
        <v>21.98</v>
      </c>
      <c r="I92" s="214"/>
      <c r="J92" s="213"/>
    </row>
    <row r="93" spans="1:10" x14ac:dyDescent="0.25">
      <c r="A93" s="157"/>
      <c r="B93" s="157"/>
      <c r="C93" s="157"/>
      <c r="D93" s="157"/>
      <c r="E93" s="157"/>
      <c r="F93" s="157"/>
      <c r="G93" s="157" t="s">
        <v>608</v>
      </c>
      <c r="H93" s="213">
        <v>3.51</v>
      </c>
      <c r="I93" s="214"/>
      <c r="J93" s="213"/>
    </row>
    <row r="94" spans="1:10" ht="15.75" thickBot="1" x14ac:dyDescent="0.3">
      <c r="A94" s="157"/>
      <c r="B94" s="157"/>
      <c r="C94" s="157"/>
      <c r="D94" s="157"/>
      <c r="E94" s="157"/>
      <c r="F94" s="157"/>
      <c r="G94" s="157" t="s">
        <v>609</v>
      </c>
      <c r="H94" s="192">
        <v>-0.92</v>
      </c>
      <c r="I94" s="214"/>
      <c r="J94" s="213"/>
    </row>
    <row r="95" spans="1:10" x14ac:dyDescent="0.25">
      <c r="A95" s="157"/>
      <c r="B95" s="157"/>
      <c r="C95" s="157"/>
      <c r="D95" s="157"/>
      <c r="E95" s="157"/>
      <c r="F95" s="157" t="s">
        <v>252</v>
      </c>
      <c r="G95" s="157"/>
      <c r="H95" s="213">
        <v>6666.29</v>
      </c>
      <c r="I95" s="214"/>
      <c r="J95" s="213"/>
    </row>
    <row r="96" spans="1:10" x14ac:dyDescent="0.25">
      <c r="A96" s="157"/>
      <c r="B96" s="157"/>
      <c r="C96" s="157"/>
      <c r="D96" s="157"/>
      <c r="E96" s="157"/>
      <c r="F96" s="157" t="s">
        <v>610</v>
      </c>
      <c r="G96" s="157"/>
      <c r="H96" s="213">
        <v>1327.58</v>
      </c>
      <c r="I96" s="214"/>
      <c r="J96" s="213"/>
    </row>
    <row r="97" spans="1:10" x14ac:dyDescent="0.25">
      <c r="A97" s="157"/>
      <c r="B97" s="157"/>
      <c r="C97" s="157"/>
      <c r="D97" s="157"/>
      <c r="E97" s="157"/>
      <c r="F97" s="157" t="s">
        <v>611</v>
      </c>
      <c r="G97" s="157"/>
      <c r="H97" s="213">
        <v>4104.63</v>
      </c>
      <c r="I97" s="214"/>
      <c r="J97" s="213"/>
    </row>
    <row r="98" spans="1:10" x14ac:dyDescent="0.25">
      <c r="A98" s="157"/>
      <c r="B98" s="157"/>
      <c r="C98" s="157"/>
      <c r="D98" s="157"/>
      <c r="E98" s="157"/>
      <c r="F98" s="157" t="s">
        <v>612</v>
      </c>
      <c r="G98" s="157"/>
      <c r="H98" s="213">
        <v>3533.75</v>
      </c>
      <c r="I98" s="214"/>
      <c r="J98" s="213"/>
    </row>
    <row r="99" spans="1:10" x14ac:dyDescent="0.25">
      <c r="A99" s="157"/>
      <c r="B99" s="157"/>
      <c r="C99" s="157"/>
      <c r="D99" s="157"/>
      <c r="E99" s="157"/>
      <c r="F99" s="157" t="s">
        <v>613</v>
      </c>
      <c r="G99" s="157"/>
      <c r="H99" s="213"/>
      <c r="I99" s="214"/>
      <c r="J99" s="213"/>
    </row>
    <row r="100" spans="1:10" x14ac:dyDescent="0.25">
      <c r="A100" s="157"/>
      <c r="B100" s="157"/>
      <c r="C100" s="157"/>
      <c r="D100" s="157"/>
      <c r="E100" s="157"/>
      <c r="F100" s="157"/>
      <c r="G100" s="157" t="s">
        <v>614</v>
      </c>
      <c r="H100" s="213">
        <v>-187.69</v>
      </c>
      <c r="I100" s="214"/>
      <c r="J100" s="213"/>
    </row>
    <row r="101" spans="1:10" x14ac:dyDescent="0.25">
      <c r="A101" s="157"/>
      <c r="B101" s="157"/>
      <c r="C101" s="157"/>
      <c r="D101" s="157"/>
      <c r="E101" s="157"/>
      <c r="F101" s="157"/>
      <c r="G101" s="157" t="s">
        <v>615</v>
      </c>
      <c r="H101" s="213">
        <v>-136.24</v>
      </c>
      <c r="I101" s="214"/>
      <c r="J101" s="213"/>
    </row>
    <row r="102" spans="1:10" x14ac:dyDescent="0.25">
      <c r="A102" s="157"/>
      <c r="B102" s="157"/>
      <c r="C102" s="157"/>
      <c r="D102" s="157"/>
      <c r="E102" s="157"/>
      <c r="F102" s="157"/>
      <c r="G102" s="157" t="s">
        <v>616</v>
      </c>
      <c r="H102" s="213">
        <v>-29</v>
      </c>
      <c r="I102" s="214"/>
      <c r="J102" s="213"/>
    </row>
    <row r="103" spans="1:10" x14ac:dyDescent="0.25">
      <c r="A103" s="157"/>
      <c r="B103" s="157"/>
      <c r="C103" s="157"/>
      <c r="D103" s="157"/>
      <c r="E103" s="157"/>
      <c r="F103" s="157"/>
      <c r="G103" s="157" t="s">
        <v>617</v>
      </c>
      <c r="H103" s="213">
        <v>-9676.2099999999991</v>
      </c>
      <c r="I103" s="214"/>
      <c r="J103" s="213"/>
    </row>
    <row r="104" spans="1:10" x14ac:dyDescent="0.25">
      <c r="A104" s="157"/>
      <c r="B104" s="157"/>
      <c r="C104" s="157"/>
      <c r="D104" s="157"/>
      <c r="E104" s="157"/>
      <c r="F104" s="157"/>
      <c r="G104" s="157" t="s">
        <v>618</v>
      </c>
      <c r="H104" s="213">
        <v>-665.01</v>
      </c>
      <c r="I104" s="214"/>
      <c r="J104" s="213"/>
    </row>
    <row r="105" spans="1:10" ht="15.75" thickBot="1" x14ac:dyDescent="0.3">
      <c r="A105" s="157"/>
      <c r="B105" s="157"/>
      <c r="C105" s="157"/>
      <c r="D105" s="157"/>
      <c r="E105" s="157"/>
      <c r="F105" s="157"/>
      <c r="G105" s="157" t="s">
        <v>619</v>
      </c>
      <c r="H105" s="213">
        <v>-425.2</v>
      </c>
      <c r="I105" s="214"/>
      <c r="J105" s="213"/>
    </row>
    <row r="106" spans="1:10" ht="15.75" thickBot="1" x14ac:dyDescent="0.3">
      <c r="A106" s="157"/>
      <c r="B106" s="157"/>
      <c r="C106" s="157"/>
      <c r="D106" s="157"/>
      <c r="E106" s="157"/>
      <c r="F106" s="157" t="s">
        <v>620</v>
      </c>
      <c r="G106" s="157"/>
      <c r="H106" s="216">
        <v>-11119.35</v>
      </c>
      <c r="I106" s="214"/>
      <c r="J106" s="213"/>
    </row>
    <row r="107" spans="1:10" x14ac:dyDescent="0.25">
      <c r="A107" s="157"/>
      <c r="B107" s="157"/>
      <c r="C107" s="157"/>
      <c r="D107" s="157"/>
      <c r="E107" s="157" t="s">
        <v>621</v>
      </c>
      <c r="F107" s="157"/>
      <c r="G107" s="157"/>
      <c r="H107" s="213">
        <v>4512.8999999999996</v>
      </c>
      <c r="I107" s="214"/>
      <c r="J107" s="213"/>
    </row>
    <row r="108" spans="1:10" x14ac:dyDescent="0.25">
      <c r="A108" s="157"/>
      <c r="B108" s="157"/>
      <c r="C108" s="157"/>
      <c r="D108" s="157"/>
      <c r="E108" s="157" t="s">
        <v>622</v>
      </c>
      <c r="F108" s="157"/>
      <c r="G108" s="157"/>
      <c r="H108" s="213"/>
      <c r="I108" s="214"/>
      <c r="J108" s="213"/>
    </row>
    <row r="109" spans="1:10" x14ac:dyDescent="0.25">
      <c r="A109" s="157"/>
      <c r="B109" s="157"/>
      <c r="C109" s="157"/>
      <c r="D109" s="157"/>
      <c r="E109" s="157"/>
      <c r="F109" s="157" t="s">
        <v>623</v>
      </c>
      <c r="G109" s="157"/>
      <c r="H109" s="213">
        <v>15628.54</v>
      </c>
      <c r="I109" s="214"/>
      <c r="J109" s="213"/>
    </row>
    <row r="110" spans="1:10" x14ac:dyDescent="0.25">
      <c r="A110" s="157"/>
      <c r="B110" s="157"/>
      <c r="C110" s="157"/>
      <c r="D110" s="157"/>
      <c r="E110" s="157"/>
      <c r="F110" s="157" t="s">
        <v>624</v>
      </c>
      <c r="G110" s="157"/>
      <c r="H110" s="213">
        <v>12079.53</v>
      </c>
      <c r="I110" s="214"/>
      <c r="J110" s="213"/>
    </row>
    <row r="111" spans="1:10" x14ac:dyDescent="0.25">
      <c r="A111" s="157"/>
      <c r="B111" s="157"/>
      <c r="C111" s="157"/>
      <c r="D111" s="157"/>
      <c r="E111" s="157"/>
      <c r="F111" s="157" t="s">
        <v>625</v>
      </c>
      <c r="G111" s="157"/>
      <c r="H111" s="213">
        <v>8639.27</v>
      </c>
      <c r="I111" s="214"/>
      <c r="J111" s="213"/>
    </row>
    <row r="112" spans="1:10" x14ac:dyDescent="0.25">
      <c r="A112" s="157"/>
      <c r="B112" s="157"/>
      <c r="C112" s="157"/>
      <c r="D112" s="157"/>
      <c r="E112" s="157"/>
      <c r="F112" s="157" t="s">
        <v>626</v>
      </c>
      <c r="G112" s="157"/>
      <c r="H112" s="213">
        <v>9218</v>
      </c>
      <c r="I112" s="214"/>
      <c r="J112" s="213"/>
    </row>
    <row r="113" spans="1:10" x14ac:dyDescent="0.25">
      <c r="A113" s="157"/>
      <c r="B113" s="157"/>
      <c r="C113" s="157"/>
      <c r="D113" s="157"/>
      <c r="E113" s="157"/>
      <c r="F113" s="157" t="s">
        <v>627</v>
      </c>
      <c r="G113" s="157"/>
      <c r="H113" s="213">
        <v>7520</v>
      </c>
      <c r="I113" s="214"/>
      <c r="J113" s="213"/>
    </row>
    <row r="114" spans="1:10" x14ac:dyDescent="0.25">
      <c r="A114" s="157"/>
      <c r="B114" s="157"/>
      <c r="C114" s="157"/>
      <c r="D114" s="157"/>
      <c r="E114" s="157"/>
      <c r="F114" s="157" t="s">
        <v>628</v>
      </c>
      <c r="G114" s="157"/>
      <c r="H114" s="213">
        <v>7777.5</v>
      </c>
      <c r="I114" s="214"/>
      <c r="J114" s="213"/>
    </row>
    <row r="115" spans="1:10" x14ac:dyDescent="0.25">
      <c r="A115" s="157"/>
      <c r="B115" s="157"/>
      <c r="C115" s="157"/>
      <c r="D115" s="157"/>
      <c r="E115" s="157"/>
      <c r="F115" s="157" t="s">
        <v>629</v>
      </c>
      <c r="G115" s="157"/>
      <c r="H115" s="213">
        <v>3727.5</v>
      </c>
      <c r="I115" s="214"/>
      <c r="J115" s="213"/>
    </row>
    <row r="116" spans="1:10" x14ac:dyDescent="0.25">
      <c r="A116" s="157"/>
      <c r="B116" s="157"/>
      <c r="C116" s="157"/>
      <c r="D116" s="157"/>
      <c r="E116" s="157"/>
      <c r="F116" s="157" t="s">
        <v>704</v>
      </c>
      <c r="G116" s="157"/>
      <c r="H116" s="213">
        <v>300</v>
      </c>
      <c r="I116" s="214"/>
      <c r="J116" s="213"/>
    </row>
    <row r="117" spans="1:10" x14ac:dyDescent="0.25">
      <c r="A117" s="157"/>
      <c r="B117" s="157"/>
      <c r="C117" s="157"/>
      <c r="D117" s="157"/>
      <c r="E117" s="157"/>
      <c r="F117" s="157" t="s">
        <v>630</v>
      </c>
      <c r="G117" s="157"/>
      <c r="H117" s="213">
        <v>-0.04</v>
      </c>
      <c r="I117" s="214"/>
      <c r="J117" s="213"/>
    </row>
    <row r="118" spans="1:10" x14ac:dyDescent="0.25">
      <c r="A118" s="157"/>
      <c r="B118" s="157"/>
      <c r="C118" s="157"/>
      <c r="D118" s="157"/>
      <c r="E118" s="157"/>
      <c r="F118" s="157" t="s">
        <v>705</v>
      </c>
      <c r="G118" s="157"/>
      <c r="H118" s="213">
        <v>3000</v>
      </c>
      <c r="I118" s="214"/>
      <c r="J118" s="213"/>
    </row>
    <row r="119" spans="1:10" ht="15.75" thickBot="1" x14ac:dyDescent="0.3">
      <c r="A119" s="157"/>
      <c r="B119" s="157"/>
      <c r="C119" s="157"/>
      <c r="D119" s="157"/>
      <c r="E119" s="157"/>
      <c r="F119" s="157" t="s">
        <v>727</v>
      </c>
      <c r="G119" s="157"/>
      <c r="H119" s="213">
        <v>448280</v>
      </c>
      <c r="I119" s="214"/>
      <c r="J119" s="213"/>
    </row>
    <row r="120" spans="1:10" ht="15.75" thickBot="1" x14ac:dyDescent="0.3">
      <c r="A120" s="157"/>
      <c r="B120" s="157"/>
      <c r="C120" s="157"/>
      <c r="D120" s="157"/>
      <c r="E120" s="157" t="s">
        <v>631</v>
      </c>
      <c r="F120" s="157"/>
      <c r="G120" s="157"/>
      <c r="H120" s="217">
        <v>516170.3</v>
      </c>
      <c r="I120" s="214"/>
      <c r="J120" s="213"/>
    </row>
    <row r="121" spans="1:10" ht="15.75" thickBot="1" x14ac:dyDescent="0.3">
      <c r="A121" s="157"/>
      <c r="B121" s="157"/>
      <c r="C121" s="157"/>
      <c r="D121" s="157" t="s">
        <v>221</v>
      </c>
      <c r="E121" s="157"/>
      <c r="F121" s="157"/>
      <c r="G121" s="157"/>
      <c r="H121" s="216">
        <v>2342601.19</v>
      </c>
      <c r="I121" s="214"/>
      <c r="J121" s="213"/>
    </row>
    <row r="122" spans="1:10" x14ac:dyDescent="0.25">
      <c r="A122" s="157"/>
      <c r="B122" s="157"/>
      <c r="C122" s="157" t="s">
        <v>222</v>
      </c>
      <c r="D122" s="157"/>
      <c r="E122" s="157"/>
      <c r="F122" s="157"/>
      <c r="G122" s="157"/>
      <c r="H122" s="213">
        <v>2290077.86</v>
      </c>
      <c r="I122" s="214"/>
      <c r="J122" s="213"/>
    </row>
    <row r="123" spans="1:10" x14ac:dyDescent="0.25">
      <c r="A123" s="157"/>
      <c r="B123" s="157"/>
      <c r="C123" s="157" t="s">
        <v>223</v>
      </c>
      <c r="D123" s="157"/>
      <c r="E123" s="157"/>
      <c r="F123" s="157"/>
      <c r="G123" s="157"/>
      <c r="H123" s="213"/>
      <c r="I123" s="214"/>
      <c r="J123" s="213"/>
    </row>
    <row r="124" spans="1:10" x14ac:dyDescent="0.25">
      <c r="A124" s="157"/>
      <c r="B124" s="157"/>
      <c r="C124" s="157"/>
      <c r="D124" s="157" t="s">
        <v>632</v>
      </c>
      <c r="E124" s="157"/>
      <c r="F124" s="157"/>
      <c r="G124" s="157"/>
      <c r="H124" s="213">
        <v>676522.66</v>
      </c>
      <c r="I124" s="214"/>
      <c r="J124" s="213"/>
    </row>
    <row r="125" spans="1:10" x14ac:dyDescent="0.25">
      <c r="A125" s="157"/>
      <c r="B125" s="157"/>
      <c r="C125" s="157"/>
      <c r="D125" s="157" t="s">
        <v>633</v>
      </c>
      <c r="E125" s="157"/>
      <c r="F125" s="157"/>
      <c r="G125" s="157"/>
      <c r="H125" s="213">
        <v>412508.08</v>
      </c>
      <c r="I125" s="214"/>
      <c r="J125" s="213"/>
    </row>
    <row r="126" spans="1:10" x14ac:dyDescent="0.25">
      <c r="A126" s="157"/>
      <c r="B126" s="157"/>
      <c r="C126" s="157"/>
      <c r="D126" s="157" t="s">
        <v>634</v>
      </c>
      <c r="E126" s="157"/>
      <c r="F126" s="157"/>
      <c r="G126" s="157"/>
      <c r="H126" s="213">
        <v>26046.76</v>
      </c>
      <c r="I126" s="214"/>
      <c r="J126" s="213"/>
    </row>
    <row r="127" spans="1:10" x14ac:dyDescent="0.25">
      <c r="A127" s="157"/>
      <c r="B127" s="157"/>
      <c r="C127" s="157"/>
      <c r="D127" s="157" t="s">
        <v>635</v>
      </c>
      <c r="E127" s="157"/>
      <c r="F127" s="157"/>
      <c r="G127" s="157"/>
      <c r="H127" s="213">
        <v>6423.84</v>
      </c>
      <c r="I127" s="214"/>
      <c r="J127" s="213"/>
    </row>
    <row r="128" spans="1:10" ht="15.75" thickBot="1" x14ac:dyDescent="0.3">
      <c r="A128" s="157"/>
      <c r="B128" s="157"/>
      <c r="C128" s="157"/>
      <c r="D128" s="157" t="s">
        <v>224</v>
      </c>
      <c r="E128" s="157"/>
      <c r="F128" s="157"/>
      <c r="G128" s="157"/>
      <c r="H128" s="213">
        <v>23331635.34</v>
      </c>
      <c r="I128" s="214"/>
      <c r="J128" s="213"/>
    </row>
    <row r="129" spans="1:10" ht="15.75" thickBot="1" x14ac:dyDescent="0.3">
      <c r="A129" s="157"/>
      <c r="B129" s="157"/>
      <c r="C129" s="157" t="s">
        <v>225</v>
      </c>
      <c r="D129" s="157"/>
      <c r="E129" s="157"/>
      <c r="F129" s="157"/>
      <c r="G129" s="157"/>
      <c r="H129" s="216">
        <v>24453136.68</v>
      </c>
      <c r="I129" s="214"/>
      <c r="J129" s="213"/>
    </row>
    <row r="130" spans="1:10" x14ac:dyDescent="0.25">
      <c r="A130" s="157"/>
      <c r="B130" s="157" t="s">
        <v>226</v>
      </c>
      <c r="C130" s="157"/>
      <c r="D130" s="157"/>
      <c r="E130" s="157"/>
      <c r="F130" s="157"/>
      <c r="G130" s="157"/>
      <c r="H130" s="213">
        <v>26743214.539999999</v>
      </c>
      <c r="I130" s="214"/>
      <c r="J130" s="213"/>
    </row>
    <row r="131" spans="1:10" x14ac:dyDescent="0.25">
      <c r="A131" s="157"/>
      <c r="B131" s="157" t="s">
        <v>124</v>
      </c>
      <c r="C131" s="157"/>
      <c r="D131" s="157"/>
      <c r="E131" s="157"/>
      <c r="F131" s="157"/>
      <c r="G131" s="157"/>
      <c r="H131" s="213"/>
      <c r="I131" s="214"/>
      <c r="J131" s="213"/>
    </row>
    <row r="132" spans="1:10" x14ac:dyDescent="0.25">
      <c r="A132" s="157"/>
      <c r="B132" s="157"/>
      <c r="C132" s="157" t="s">
        <v>227</v>
      </c>
      <c r="D132" s="157"/>
      <c r="E132" s="157"/>
      <c r="F132" s="157"/>
      <c r="G132" s="157"/>
      <c r="H132" s="213">
        <v>-288209</v>
      </c>
      <c r="I132" s="214"/>
      <c r="J132" s="213"/>
    </row>
    <row r="133" spans="1:10" x14ac:dyDescent="0.25">
      <c r="A133" s="157"/>
      <c r="B133" s="157"/>
      <c r="C133" s="157" t="s">
        <v>228</v>
      </c>
      <c r="D133" s="157"/>
      <c r="E133" s="157"/>
      <c r="F133" s="157"/>
      <c r="G133" s="157"/>
      <c r="H133" s="213">
        <v>15761339.140000001</v>
      </c>
      <c r="I133" s="214"/>
      <c r="J133" s="213"/>
    </row>
    <row r="134" spans="1:10" x14ac:dyDescent="0.25">
      <c r="A134" s="157"/>
      <c r="B134" s="157"/>
      <c r="C134" s="157" t="s">
        <v>636</v>
      </c>
      <c r="D134" s="157"/>
      <c r="E134" s="157"/>
      <c r="F134" s="157"/>
      <c r="G134" s="157"/>
      <c r="H134" s="213">
        <v>834428.02</v>
      </c>
      <c r="I134" s="214"/>
      <c r="J134" s="213"/>
    </row>
    <row r="135" spans="1:10" x14ac:dyDescent="0.25">
      <c r="A135" s="157"/>
      <c r="B135" s="157"/>
      <c r="C135" s="157" t="s">
        <v>202</v>
      </c>
      <c r="D135" s="157"/>
      <c r="E135" s="157"/>
      <c r="F135" s="157"/>
      <c r="G135" s="157"/>
      <c r="H135" s="213"/>
      <c r="I135" s="214"/>
      <c r="J135" s="213"/>
    </row>
    <row r="136" spans="1:10" x14ac:dyDescent="0.25">
      <c r="A136" s="157"/>
      <c r="B136" s="157"/>
      <c r="C136" s="157"/>
      <c r="D136" s="157" t="s">
        <v>253</v>
      </c>
      <c r="E136" s="157"/>
      <c r="F136" s="157"/>
      <c r="G136" s="157"/>
      <c r="H136" s="213">
        <v>18716.43</v>
      </c>
      <c r="I136" s="214"/>
      <c r="J136" s="213"/>
    </row>
    <row r="137" spans="1:10" x14ac:dyDescent="0.25">
      <c r="A137" s="157"/>
      <c r="B137" s="157"/>
      <c r="C137" s="157"/>
      <c r="D137" s="157" t="s">
        <v>254</v>
      </c>
      <c r="E137" s="157"/>
      <c r="F137" s="157"/>
      <c r="G137" s="157"/>
      <c r="H137" s="213">
        <v>12130.77</v>
      </c>
      <c r="I137" s="214"/>
      <c r="J137" s="213"/>
    </row>
    <row r="138" spans="1:10" x14ac:dyDescent="0.25">
      <c r="A138" s="157"/>
      <c r="B138" s="157"/>
      <c r="C138" s="157"/>
      <c r="D138" s="157" t="s">
        <v>255</v>
      </c>
      <c r="E138" s="157"/>
      <c r="F138" s="157"/>
      <c r="G138" s="157"/>
      <c r="H138" s="213">
        <v>2970.05</v>
      </c>
      <c r="I138" s="214"/>
      <c r="J138" s="213"/>
    </row>
    <row r="139" spans="1:10" x14ac:dyDescent="0.25">
      <c r="A139" s="157"/>
      <c r="B139" s="157"/>
      <c r="C139" s="157"/>
      <c r="D139" s="157" t="s">
        <v>256</v>
      </c>
      <c r="E139" s="157"/>
      <c r="F139" s="157"/>
      <c r="G139" s="157"/>
      <c r="H139" s="213">
        <v>504.87</v>
      </c>
      <c r="I139" s="214"/>
      <c r="J139" s="213"/>
    </row>
    <row r="140" spans="1:10" x14ac:dyDescent="0.25">
      <c r="A140" s="157"/>
      <c r="B140" s="157"/>
      <c r="C140" s="157"/>
      <c r="D140" s="157" t="s">
        <v>257</v>
      </c>
      <c r="E140" s="157"/>
      <c r="F140" s="157"/>
      <c r="G140" s="157"/>
      <c r="H140" s="213">
        <v>737.02</v>
      </c>
      <c r="I140" s="214"/>
      <c r="J140" s="213"/>
    </row>
    <row r="141" spans="1:10" x14ac:dyDescent="0.25">
      <c r="A141" s="157"/>
      <c r="B141" s="157"/>
      <c r="C141" s="157"/>
      <c r="D141" s="157" t="s">
        <v>258</v>
      </c>
      <c r="E141" s="157"/>
      <c r="F141" s="157"/>
      <c r="G141" s="157"/>
      <c r="H141" s="213">
        <v>2000</v>
      </c>
      <c r="I141" s="214"/>
      <c r="J141" s="213"/>
    </row>
    <row r="142" spans="1:10" x14ac:dyDescent="0.25">
      <c r="A142" s="157"/>
      <c r="B142" s="157"/>
      <c r="C142" s="157"/>
      <c r="D142" s="157" t="s">
        <v>259</v>
      </c>
      <c r="E142" s="157"/>
      <c r="F142" s="157"/>
      <c r="G142" s="157"/>
      <c r="H142" s="213">
        <v>274.10000000000002</v>
      </c>
      <c r="I142" s="214"/>
      <c r="J142" s="213"/>
    </row>
    <row r="143" spans="1:10" x14ac:dyDescent="0.25">
      <c r="A143" s="157"/>
      <c r="B143" s="157"/>
      <c r="C143" s="157"/>
      <c r="D143" s="157" t="s">
        <v>260</v>
      </c>
      <c r="E143" s="157"/>
      <c r="F143" s="157"/>
      <c r="G143" s="157"/>
      <c r="H143" s="213">
        <v>94069.55</v>
      </c>
      <c r="I143" s="214"/>
      <c r="J143" s="213"/>
    </row>
    <row r="144" spans="1:10" x14ac:dyDescent="0.25">
      <c r="A144" s="157"/>
      <c r="B144" s="157"/>
      <c r="C144" s="157"/>
      <c r="D144" s="157" t="s">
        <v>261</v>
      </c>
      <c r="E144" s="157"/>
      <c r="F144" s="157"/>
      <c r="G144" s="157"/>
      <c r="H144" s="213">
        <v>86.4</v>
      </c>
      <c r="I144" s="214"/>
      <c r="J144" s="213"/>
    </row>
    <row r="145" spans="1:10" x14ac:dyDescent="0.25">
      <c r="A145" s="157"/>
      <c r="B145" s="157"/>
      <c r="C145" s="157"/>
      <c r="D145" s="157" t="s">
        <v>262</v>
      </c>
      <c r="E145" s="157"/>
      <c r="F145" s="157"/>
      <c r="G145" s="157"/>
      <c r="H145" s="213">
        <v>1807.21</v>
      </c>
      <c r="I145" s="214"/>
      <c r="J145" s="213"/>
    </row>
    <row r="146" spans="1:10" x14ac:dyDescent="0.25">
      <c r="A146" s="157"/>
      <c r="B146" s="157"/>
      <c r="C146" s="157"/>
      <c r="D146" s="157" t="s">
        <v>263</v>
      </c>
      <c r="E146" s="157"/>
      <c r="F146" s="157"/>
      <c r="G146" s="157"/>
      <c r="H146" s="213">
        <v>425</v>
      </c>
      <c r="I146" s="214"/>
      <c r="J146" s="213"/>
    </row>
    <row r="147" spans="1:10" x14ac:dyDescent="0.25">
      <c r="A147" s="157"/>
      <c r="B147" s="157"/>
      <c r="C147" s="157"/>
      <c r="D147" s="157" t="s">
        <v>264</v>
      </c>
      <c r="E147" s="157"/>
      <c r="F147" s="157"/>
      <c r="G147" s="157"/>
      <c r="H147" s="213">
        <v>35000</v>
      </c>
      <c r="I147" s="214"/>
      <c r="J147" s="213"/>
    </row>
    <row r="148" spans="1:10" x14ac:dyDescent="0.25">
      <c r="A148" s="157"/>
      <c r="B148" s="157"/>
      <c r="C148" s="157"/>
      <c r="D148" s="157" t="s">
        <v>265</v>
      </c>
      <c r="E148" s="157"/>
      <c r="F148" s="157"/>
      <c r="G148" s="157"/>
      <c r="H148" s="213">
        <v>8695.5</v>
      </c>
      <c r="I148" s="214"/>
      <c r="J148" s="213"/>
    </row>
    <row r="149" spans="1:10" x14ac:dyDescent="0.25">
      <c r="A149" s="157"/>
      <c r="B149" s="157"/>
      <c r="C149" s="157"/>
      <c r="D149" s="157" t="s">
        <v>266</v>
      </c>
      <c r="E149" s="157"/>
      <c r="F149" s="157"/>
      <c r="G149" s="157"/>
      <c r="H149" s="213">
        <v>4605.83</v>
      </c>
      <c r="I149" s="214"/>
      <c r="J149" s="213"/>
    </row>
    <row r="150" spans="1:10" x14ac:dyDescent="0.25">
      <c r="A150" s="157"/>
      <c r="B150" s="157"/>
      <c r="C150" s="157"/>
      <c r="D150" s="157" t="s">
        <v>706</v>
      </c>
      <c r="E150" s="157"/>
      <c r="F150" s="157"/>
      <c r="G150" s="157"/>
      <c r="H150" s="213">
        <v>6885.25</v>
      </c>
      <c r="I150" s="214"/>
      <c r="J150" s="213"/>
    </row>
    <row r="151" spans="1:10" ht="15.75" thickBot="1" x14ac:dyDescent="0.3">
      <c r="A151" s="157"/>
      <c r="B151" s="157"/>
      <c r="C151" s="157"/>
      <c r="D151" s="157" t="s">
        <v>707</v>
      </c>
      <c r="E151" s="157"/>
      <c r="F151" s="157"/>
      <c r="G151" s="157"/>
      <c r="H151" s="192">
        <v>6842.6</v>
      </c>
      <c r="I151" s="214"/>
      <c r="J151" s="213"/>
    </row>
    <row r="152" spans="1:10" x14ac:dyDescent="0.25">
      <c r="A152" s="157"/>
      <c r="B152" s="157"/>
      <c r="C152" s="157" t="s">
        <v>267</v>
      </c>
      <c r="D152" s="157"/>
      <c r="E152" s="157"/>
      <c r="F152" s="157"/>
      <c r="G152" s="157"/>
      <c r="H152" s="213">
        <v>195750.58</v>
      </c>
      <c r="I152" s="214"/>
      <c r="J152" s="213"/>
    </row>
    <row r="153" spans="1:10" ht="15.75" thickBot="1" x14ac:dyDescent="0.3">
      <c r="A153" s="157"/>
      <c r="B153" s="157"/>
      <c r="C153" s="157" t="s">
        <v>126</v>
      </c>
      <c r="D153" s="157"/>
      <c r="E153" s="157"/>
      <c r="F153" s="157"/>
      <c r="G153" s="157"/>
      <c r="H153" s="213">
        <v>689605.12</v>
      </c>
      <c r="I153" s="214"/>
      <c r="J153" s="213"/>
    </row>
    <row r="154" spans="1:10" ht="15.75" thickBot="1" x14ac:dyDescent="0.3">
      <c r="A154" s="157"/>
      <c r="B154" s="157" t="s">
        <v>229</v>
      </c>
      <c r="C154" s="157"/>
      <c r="D154" s="157"/>
      <c r="E154" s="157"/>
      <c r="F154" s="157"/>
      <c r="G154" s="157"/>
      <c r="H154" s="217">
        <v>17192913.859999999</v>
      </c>
      <c r="I154" s="214"/>
      <c r="J154" s="213"/>
    </row>
    <row r="155" spans="1:10" ht="15.75" thickBot="1" x14ac:dyDescent="0.3">
      <c r="A155" s="157" t="s">
        <v>125</v>
      </c>
      <c r="B155" s="157"/>
      <c r="C155" s="157"/>
      <c r="D155" s="157"/>
      <c r="E155" s="157"/>
      <c r="F155" s="157"/>
      <c r="G155" s="157"/>
      <c r="H155" s="218">
        <v>43936128.399999999</v>
      </c>
      <c r="I155" s="214"/>
      <c r="J155" s="213"/>
    </row>
    <row r="156" spans="1:10" ht="15.75" thickTop="1" x14ac:dyDescent="0.25">
      <c r="A156"/>
      <c r="B156"/>
      <c r="C156"/>
      <c r="D156"/>
      <c r="E156"/>
      <c r="I156" s="214"/>
      <c r="J156" s="213"/>
    </row>
    <row r="157" spans="1:10" x14ac:dyDescent="0.25">
      <c r="A157"/>
      <c r="B157"/>
      <c r="C157"/>
      <c r="D157"/>
      <c r="E157"/>
      <c r="I157" s="214"/>
      <c r="J157" s="213"/>
    </row>
    <row r="158" spans="1:10" x14ac:dyDescent="0.25">
      <c r="A158" s="157"/>
      <c r="B158" s="157"/>
      <c r="C158" s="157"/>
      <c r="D158" s="157"/>
      <c r="E158" s="157"/>
      <c r="F158" s="157"/>
      <c r="G158" s="157"/>
      <c r="H158" s="213"/>
      <c r="I158" s="214"/>
      <c r="J158" s="213"/>
    </row>
    <row r="159" spans="1:10" x14ac:dyDescent="0.25">
      <c r="A159" s="157"/>
      <c r="B159" s="157"/>
      <c r="C159" s="157"/>
      <c r="D159" s="157"/>
      <c r="E159" s="157"/>
      <c r="F159" s="157"/>
      <c r="G159" s="157"/>
      <c r="H159" s="213"/>
      <c r="I159" s="214"/>
      <c r="J159" s="213"/>
    </row>
    <row r="160" spans="1:10" x14ac:dyDescent="0.25">
      <c r="A160" s="157"/>
      <c r="B160" s="157"/>
      <c r="C160" s="157"/>
      <c r="D160" s="157"/>
      <c r="E160" s="157"/>
      <c r="F160" s="157"/>
      <c r="G160" s="157"/>
      <c r="H160" s="213"/>
      <c r="I160" s="214"/>
      <c r="J160" s="213"/>
    </row>
    <row r="161" spans="1:10" x14ac:dyDescent="0.25">
      <c r="A161" s="157"/>
      <c r="B161" s="157"/>
      <c r="C161" s="157"/>
      <c r="D161" s="157"/>
      <c r="E161" s="157"/>
      <c r="F161" s="157"/>
      <c r="G161" s="157"/>
      <c r="H161" s="213"/>
      <c r="I161" s="214"/>
      <c r="J161" s="213"/>
    </row>
    <row r="162" spans="1:10" x14ac:dyDescent="0.25">
      <c r="A162" s="157"/>
      <c r="B162" s="157"/>
      <c r="C162" s="157"/>
      <c r="D162" s="157"/>
      <c r="E162" s="157"/>
      <c r="F162" s="157"/>
      <c r="G162" s="157"/>
      <c r="H162" s="251"/>
      <c r="I162" s="157"/>
      <c r="J162" s="2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80"/>
  <sheetViews>
    <sheetView topLeftCell="A42" workbookViewId="0">
      <selection activeCell="I18" sqref="I18"/>
    </sheetView>
  </sheetViews>
  <sheetFormatPr defaultRowHeight="15" x14ac:dyDescent="0.25"/>
  <cols>
    <col min="1" max="4" width="3" style="159" customWidth="1"/>
    <col min="5" max="5" width="72.42578125" style="159" customWidth="1"/>
    <col min="6" max="6" width="14.42578125" bestFit="1" customWidth="1"/>
  </cols>
  <sheetData>
    <row r="1" spans="1:6" s="160" customFormat="1" ht="15.75" thickBot="1" x14ac:dyDescent="0.3">
      <c r="A1" s="219"/>
      <c r="B1" s="219"/>
      <c r="C1" s="219"/>
      <c r="D1" s="219"/>
      <c r="E1" s="219"/>
      <c r="F1" s="193" t="s">
        <v>708</v>
      </c>
    </row>
    <row r="2" spans="1:6" ht="15.75" thickTop="1" x14ac:dyDescent="0.25">
      <c r="A2" s="157"/>
      <c r="B2" s="157"/>
      <c r="C2" s="157" t="s">
        <v>185</v>
      </c>
      <c r="D2" s="157"/>
      <c r="E2" s="157"/>
      <c r="F2" s="213"/>
    </row>
    <row r="3" spans="1:6" x14ac:dyDescent="0.25">
      <c r="A3" s="157"/>
      <c r="B3" s="157"/>
      <c r="C3" s="157"/>
      <c r="D3" s="157" t="s">
        <v>126</v>
      </c>
      <c r="E3" s="157"/>
      <c r="F3" s="213">
        <v>689605.12</v>
      </c>
    </row>
    <row r="4" spans="1:6" x14ac:dyDescent="0.25">
      <c r="A4" s="157"/>
      <c r="B4" s="157"/>
      <c r="C4" s="157"/>
      <c r="D4" s="157" t="s">
        <v>186</v>
      </c>
      <c r="E4" s="157"/>
      <c r="F4" s="213"/>
    </row>
    <row r="5" spans="1:6" x14ac:dyDescent="0.25">
      <c r="A5" s="157"/>
      <c r="B5" s="157"/>
      <c r="C5" s="157"/>
      <c r="D5" s="157" t="s">
        <v>187</v>
      </c>
      <c r="E5" s="157"/>
      <c r="F5" s="213"/>
    </row>
    <row r="6" spans="1:6" x14ac:dyDescent="0.25">
      <c r="A6" s="157"/>
      <c r="B6" s="157"/>
      <c r="C6" s="157"/>
      <c r="D6" s="157"/>
      <c r="E6" s="157" t="s">
        <v>563</v>
      </c>
      <c r="F6" s="213">
        <v>70773.820000000007</v>
      </c>
    </row>
    <row r="7" spans="1:6" x14ac:dyDescent="0.25">
      <c r="A7" s="157"/>
      <c r="B7" s="157"/>
      <c r="C7" s="157"/>
      <c r="D7" s="157"/>
      <c r="E7" s="157" t="s">
        <v>188</v>
      </c>
      <c r="F7" s="213">
        <v>484921.56</v>
      </c>
    </row>
    <row r="8" spans="1:6" x14ac:dyDescent="0.25">
      <c r="A8" s="157"/>
      <c r="B8" s="157"/>
      <c r="C8" s="157"/>
      <c r="D8" s="157"/>
      <c r="E8" s="157" t="s">
        <v>189</v>
      </c>
      <c r="F8" s="213">
        <v>-2523441.7000000002</v>
      </c>
    </row>
    <row r="9" spans="1:6" x14ac:dyDescent="0.25">
      <c r="A9" s="157"/>
      <c r="B9" s="157"/>
      <c r="C9" s="157"/>
      <c r="D9" s="157"/>
      <c r="E9" s="157" t="s">
        <v>190</v>
      </c>
      <c r="F9" s="213">
        <v>-399004</v>
      </c>
    </row>
    <row r="10" spans="1:6" x14ac:dyDescent="0.25">
      <c r="A10" s="157"/>
      <c r="B10" s="157"/>
      <c r="C10" s="157"/>
      <c r="D10" s="157"/>
      <c r="E10" s="157" t="s">
        <v>191</v>
      </c>
      <c r="F10" s="213">
        <v>55673.51</v>
      </c>
    </row>
    <row r="11" spans="1:6" x14ac:dyDescent="0.25">
      <c r="A11" s="157"/>
      <c r="B11" s="157"/>
      <c r="C11" s="157"/>
      <c r="D11" s="157"/>
      <c r="E11" s="157" t="s">
        <v>192</v>
      </c>
      <c r="F11" s="213">
        <v>-65468.160000000003</v>
      </c>
    </row>
    <row r="12" spans="1:6" x14ac:dyDescent="0.25">
      <c r="A12" s="157"/>
      <c r="B12" s="157"/>
      <c r="C12" s="157"/>
      <c r="D12" s="157"/>
      <c r="E12" s="157" t="s">
        <v>599</v>
      </c>
      <c r="F12" s="213">
        <v>-7492.13</v>
      </c>
    </row>
    <row r="13" spans="1:6" x14ac:dyDescent="0.25">
      <c r="A13" s="157"/>
      <c r="B13" s="157"/>
      <c r="C13" s="157"/>
      <c r="D13" s="157"/>
      <c r="E13" s="157" t="s">
        <v>637</v>
      </c>
      <c r="F13" s="213">
        <v>119.18</v>
      </c>
    </row>
    <row r="14" spans="1:6" x14ac:dyDescent="0.25">
      <c r="A14" s="157"/>
      <c r="B14" s="157"/>
      <c r="C14" s="157"/>
      <c r="D14" s="157"/>
      <c r="E14" s="157" t="s">
        <v>638</v>
      </c>
      <c r="F14" s="213">
        <v>5869.92</v>
      </c>
    </row>
    <row r="15" spans="1:6" x14ac:dyDescent="0.25">
      <c r="A15" s="157"/>
      <c r="B15" s="157"/>
      <c r="C15" s="157"/>
      <c r="D15" s="157"/>
      <c r="E15" s="157" t="s">
        <v>639</v>
      </c>
      <c r="F15" s="213">
        <v>357.84</v>
      </c>
    </row>
    <row r="16" spans="1:6" x14ac:dyDescent="0.25">
      <c r="A16" s="157"/>
      <c r="B16" s="157"/>
      <c r="C16" s="157"/>
      <c r="D16" s="157"/>
      <c r="E16" s="157" t="s">
        <v>640</v>
      </c>
      <c r="F16" s="213">
        <v>224.43</v>
      </c>
    </row>
    <row r="17" spans="1:6" x14ac:dyDescent="0.25">
      <c r="A17" s="157"/>
      <c r="B17" s="157"/>
      <c r="C17" s="157"/>
      <c r="D17" s="157"/>
      <c r="E17" s="157" t="s">
        <v>641</v>
      </c>
      <c r="F17" s="213">
        <v>69.09</v>
      </c>
    </row>
    <row r="18" spans="1:6" x14ac:dyDescent="0.25">
      <c r="A18" s="157"/>
      <c r="B18" s="157"/>
      <c r="C18" s="157"/>
      <c r="D18" s="157"/>
      <c r="E18" s="157" t="s">
        <v>642</v>
      </c>
      <c r="F18" s="213">
        <v>1.26</v>
      </c>
    </row>
    <row r="19" spans="1:6" x14ac:dyDescent="0.25">
      <c r="A19" s="157"/>
      <c r="B19" s="157"/>
      <c r="C19" s="157"/>
      <c r="D19" s="157"/>
      <c r="E19" s="157" t="s">
        <v>643</v>
      </c>
      <c r="F19" s="213">
        <v>21.98</v>
      </c>
    </row>
    <row r="20" spans="1:6" x14ac:dyDescent="0.25">
      <c r="A20" s="157"/>
      <c r="B20" s="157"/>
      <c r="C20" s="157"/>
      <c r="D20" s="157"/>
      <c r="E20" s="157" t="s">
        <v>644</v>
      </c>
      <c r="F20" s="213">
        <v>3.51</v>
      </c>
    </row>
    <row r="21" spans="1:6" x14ac:dyDescent="0.25">
      <c r="A21" s="157"/>
      <c r="B21" s="157"/>
      <c r="C21" s="157"/>
      <c r="D21" s="157"/>
      <c r="E21" s="157" t="s">
        <v>645</v>
      </c>
      <c r="F21" s="213">
        <v>-0.92</v>
      </c>
    </row>
    <row r="22" spans="1:6" x14ac:dyDescent="0.25">
      <c r="A22" s="157"/>
      <c r="B22" s="157"/>
      <c r="C22" s="157"/>
      <c r="D22" s="157"/>
      <c r="E22" s="157" t="s">
        <v>646</v>
      </c>
      <c r="F22" s="213">
        <v>1327.58</v>
      </c>
    </row>
    <row r="23" spans="1:6" x14ac:dyDescent="0.25">
      <c r="A23" s="157"/>
      <c r="B23" s="157"/>
      <c r="C23" s="157"/>
      <c r="D23" s="157"/>
      <c r="E23" s="157" t="s">
        <v>647</v>
      </c>
      <c r="F23" s="213">
        <v>4104.63</v>
      </c>
    </row>
    <row r="24" spans="1:6" x14ac:dyDescent="0.25">
      <c r="A24" s="157"/>
      <c r="B24" s="157"/>
      <c r="C24" s="157"/>
      <c r="D24" s="157"/>
      <c r="E24" s="157" t="s">
        <v>709</v>
      </c>
      <c r="F24" s="213">
        <v>3533.75</v>
      </c>
    </row>
    <row r="25" spans="1:6" x14ac:dyDescent="0.25">
      <c r="A25" s="157"/>
      <c r="B25" s="157"/>
      <c r="C25" s="157"/>
      <c r="D25" s="157"/>
      <c r="E25" s="157" t="s">
        <v>648</v>
      </c>
      <c r="F25" s="213">
        <v>-9676.2099999999991</v>
      </c>
    </row>
    <row r="26" spans="1:6" x14ac:dyDescent="0.25">
      <c r="A26" s="157"/>
      <c r="B26" s="157"/>
      <c r="C26" s="157"/>
      <c r="D26" s="157"/>
      <c r="E26" s="157" t="s">
        <v>710</v>
      </c>
      <c r="F26" s="213">
        <v>-662.81</v>
      </c>
    </row>
    <row r="27" spans="1:6" x14ac:dyDescent="0.25">
      <c r="A27" s="157"/>
      <c r="B27" s="157"/>
      <c r="C27" s="157"/>
      <c r="D27" s="157"/>
      <c r="E27" s="157" t="s">
        <v>649</v>
      </c>
      <c r="F27" s="213">
        <v>-421.04</v>
      </c>
    </row>
    <row r="28" spans="1:6" x14ac:dyDescent="0.25">
      <c r="A28" s="157"/>
      <c r="B28" s="157"/>
      <c r="C28" s="157"/>
      <c r="D28" s="157"/>
      <c r="E28" s="157" t="s">
        <v>650</v>
      </c>
      <c r="F28" s="213">
        <v>3451.94</v>
      </c>
    </row>
    <row r="29" spans="1:6" x14ac:dyDescent="0.25">
      <c r="A29" s="157"/>
      <c r="B29" s="157"/>
      <c r="C29" s="157"/>
      <c r="D29" s="157"/>
      <c r="E29" s="157" t="s">
        <v>651</v>
      </c>
      <c r="F29" s="213">
        <v>5603</v>
      </c>
    </row>
    <row r="30" spans="1:6" x14ac:dyDescent="0.25">
      <c r="A30" s="157"/>
      <c r="B30" s="157"/>
      <c r="C30" s="157"/>
      <c r="D30" s="157"/>
      <c r="E30" s="157" t="s">
        <v>652</v>
      </c>
      <c r="F30" s="213">
        <v>4380</v>
      </c>
    </row>
    <row r="31" spans="1:6" x14ac:dyDescent="0.25">
      <c r="A31" s="157"/>
      <c r="B31" s="157"/>
      <c r="C31" s="157"/>
      <c r="D31" s="157"/>
      <c r="E31" s="157" t="s">
        <v>653</v>
      </c>
      <c r="F31" s="213">
        <v>4803</v>
      </c>
    </row>
    <row r="32" spans="1:6" x14ac:dyDescent="0.25">
      <c r="A32" s="157"/>
      <c r="B32" s="157"/>
      <c r="C32" s="157"/>
      <c r="D32" s="157"/>
      <c r="E32" s="157" t="s">
        <v>654</v>
      </c>
      <c r="F32" s="213">
        <v>3570</v>
      </c>
    </row>
    <row r="33" spans="1:6" x14ac:dyDescent="0.25">
      <c r="A33" s="157"/>
      <c r="B33" s="157"/>
      <c r="C33" s="157"/>
      <c r="D33" s="157"/>
      <c r="E33" s="157" t="s">
        <v>655</v>
      </c>
      <c r="F33" s="213">
        <v>3967.5</v>
      </c>
    </row>
    <row r="34" spans="1:6" x14ac:dyDescent="0.25">
      <c r="A34" s="157"/>
      <c r="B34" s="157"/>
      <c r="C34" s="157"/>
      <c r="D34" s="157"/>
      <c r="E34" s="157" t="s">
        <v>656</v>
      </c>
      <c r="F34" s="213">
        <v>3727.5</v>
      </c>
    </row>
    <row r="35" spans="1:6" x14ac:dyDescent="0.25">
      <c r="A35" s="157"/>
      <c r="B35" s="157"/>
      <c r="C35" s="157"/>
      <c r="D35" s="157"/>
      <c r="E35" s="157" t="s">
        <v>711</v>
      </c>
      <c r="F35" s="213">
        <v>300</v>
      </c>
    </row>
    <row r="36" spans="1:6" x14ac:dyDescent="0.25">
      <c r="A36" s="157"/>
      <c r="B36" s="157"/>
      <c r="C36" s="157"/>
      <c r="D36" s="157"/>
      <c r="E36" s="157" t="s">
        <v>657</v>
      </c>
      <c r="F36" s="213">
        <v>-25000.02</v>
      </c>
    </row>
    <row r="37" spans="1:6" x14ac:dyDescent="0.25">
      <c r="A37" s="157"/>
      <c r="B37" s="157"/>
      <c r="C37" s="157"/>
      <c r="D37" s="157"/>
      <c r="E37" s="157" t="s">
        <v>658</v>
      </c>
      <c r="F37" s="213">
        <v>-92830</v>
      </c>
    </row>
    <row r="38" spans="1:6" x14ac:dyDescent="0.25">
      <c r="A38" s="157"/>
      <c r="B38" s="157"/>
      <c r="C38" s="157"/>
      <c r="D38" s="157"/>
      <c r="E38" s="157" t="s">
        <v>712</v>
      </c>
      <c r="F38" s="213">
        <v>3000</v>
      </c>
    </row>
    <row r="39" spans="1:6" ht="15.75" thickBot="1" x14ac:dyDescent="0.3">
      <c r="A39" s="157"/>
      <c r="B39" s="157"/>
      <c r="C39" s="157"/>
      <c r="D39" s="157"/>
      <c r="E39" s="157" t="s">
        <v>728</v>
      </c>
      <c r="F39" s="192">
        <v>448280</v>
      </c>
    </row>
    <row r="40" spans="1:6" x14ac:dyDescent="0.25">
      <c r="A40" s="157"/>
      <c r="B40" s="157"/>
      <c r="C40" s="157" t="s">
        <v>193</v>
      </c>
      <c r="D40" s="157"/>
      <c r="E40" s="157"/>
      <c r="F40" s="213">
        <v>-1326306.8700000001</v>
      </c>
    </row>
    <row r="41" spans="1:6" x14ac:dyDescent="0.25">
      <c r="A41" s="157"/>
      <c r="B41" s="157"/>
      <c r="C41" s="157" t="s">
        <v>194</v>
      </c>
      <c r="D41" s="157"/>
      <c r="E41" s="157"/>
      <c r="F41" s="213"/>
    </row>
    <row r="42" spans="1:6" x14ac:dyDescent="0.25">
      <c r="A42" s="157"/>
      <c r="B42" s="157"/>
      <c r="C42" s="157"/>
      <c r="D42" s="157" t="s">
        <v>659</v>
      </c>
      <c r="E42" s="157"/>
      <c r="F42" s="213">
        <v>-251996.05</v>
      </c>
    </row>
    <row r="43" spans="1:6" x14ac:dyDescent="0.25">
      <c r="A43" s="157"/>
      <c r="B43" s="157"/>
      <c r="C43" s="157"/>
      <c r="D43" s="157" t="s">
        <v>660</v>
      </c>
      <c r="E43" s="157"/>
      <c r="F43" s="213">
        <v>-25616.959999999999</v>
      </c>
    </row>
    <row r="44" spans="1:6" x14ac:dyDescent="0.25">
      <c r="A44" s="157"/>
      <c r="B44" s="157"/>
      <c r="C44" s="157"/>
      <c r="D44" s="157" t="s">
        <v>661</v>
      </c>
      <c r="E44" s="157"/>
      <c r="F44" s="213">
        <v>26704.799999999999</v>
      </c>
    </row>
    <row r="45" spans="1:6" x14ac:dyDescent="0.25">
      <c r="A45" s="157"/>
      <c r="B45" s="157"/>
      <c r="C45" s="157"/>
      <c r="D45" s="157" t="s">
        <v>662</v>
      </c>
      <c r="E45" s="157"/>
      <c r="F45" s="213">
        <v>-3899061.56</v>
      </c>
    </row>
    <row r="46" spans="1:6" x14ac:dyDescent="0.25">
      <c r="A46" s="157"/>
      <c r="B46" s="157"/>
      <c r="C46" s="157"/>
      <c r="D46" s="157" t="s">
        <v>663</v>
      </c>
      <c r="E46" s="157"/>
      <c r="F46" s="213">
        <v>-128069.6</v>
      </c>
    </row>
    <row r="47" spans="1:6" x14ac:dyDescent="0.25">
      <c r="A47" s="157"/>
      <c r="B47" s="157"/>
      <c r="C47" s="157"/>
      <c r="D47" s="157" t="s">
        <v>713</v>
      </c>
      <c r="E47" s="157"/>
      <c r="F47" s="213">
        <v>-83081.75</v>
      </c>
    </row>
    <row r="48" spans="1:6" x14ac:dyDescent="0.25">
      <c r="A48" s="157"/>
      <c r="B48" s="157"/>
      <c r="C48" s="157"/>
      <c r="D48" s="157" t="s">
        <v>664</v>
      </c>
      <c r="E48" s="157"/>
      <c r="F48" s="213">
        <v>-13866.47</v>
      </c>
    </row>
    <row r="49" spans="1:6" x14ac:dyDescent="0.25">
      <c r="A49" s="157"/>
      <c r="B49" s="157"/>
      <c r="C49" s="157"/>
      <c r="D49" s="157" t="s">
        <v>729</v>
      </c>
      <c r="E49" s="157"/>
      <c r="F49" s="213">
        <v>-8628.2099999999991</v>
      </c>
    </row>
    <row r="50" spans="1:6" x14ac:dyDescent="0.25">
      <c r="A50" s="157"/>
      <c r="B50" s="157"/>
      <c r="C50" s="157"/>
      <c r="D50" s="157" t="s">
        <v>665</v>
      </c>
      <c r="E50" s="157"/>
      <c r="F50" s="213">
        <v>-174482.76</v>
      </c>
    </row>
    <row r="51" spans="1:6" x14ac:dyDescent="0.25">
      <c r="A51" s="157"/>
      <c r="B51" s="157"/>
      <c r="C51" s="157"/>
      <c r="D51" s="157" t="s">
        <v>666</v>
      </c>
      <c r="E51" s="157"/>
      <c r="F51" s="213">
        <v>244207.17</v>
      </c>
    </row>
    <row r="52" spans="1:6" x14ac:dyDescent="0.25">
      <c r="A52" s="157"/>
      <c r="B52" s="157"/>
      <c r="C52" s="157"/>
      <c r="D52" s="157" t="s">
        <v>667</v>
      </c>
      <c r="E52" s="157"/>
      <c r="F52" s="213">
        <v>81769.679999999993</v>
      </c>
    </row>
    <row r="53" spans="1:6" x14ac:dyDescent="0.25">
      <c r="A53" s="157"/>
      <c r="B53" s="157"/>
      <c r="C53" s="157"/>
      <c r="D53" s="157" t="s">
        <v>668</v>
      </c>
      <c r="E53" s="157"/>
      <c r="F53" s="213">
        <v>25851.22</v>
      </c>
    </row>
    <row r="54" spans="1:6" x14ac:dyDescent="0.25">
      <c r="A54" s="157"/>
      <c r="B54" s="157"/>
      <c r="C54" s="157"/>
      <c r="D54" s="157" t="s">
        <v>669</v>
      </c>
      <c r="E54" s="157"/>
      <c r="F54" s="213">
        <v>24520.14</v>
      </c>
    </row>
    <row r="55" spans="1:6" x14ac:dyDescent="0.25">
      <c r="A55" s="157"/>
      <c r="B55" s="157"/>
      <c r="C55" s="157"/>
      <c r="D55" s="157" t="s">
        <v>670</v>
      </c>
      <c r="E55" s="157"/>
      <c r="F55" s="213">
        <v>20017.8</v>
      </c>
    </row>
    <row r="56" spans="1:6" x14ac:dyDescent="0.25">
      <c r="A56" s="157"/>
      <c r="B56" s="157"/>
      <c r="C56" s="157"/>
      <c r="D56" s="157" t="s">
        <v>671</v>
      </c>
      <c r="E56" s="157"/>
      <c r="F56" s="213">
        <v>21390.63</v>
      </c>
    </row>
    <row r="57" spans="1:6" x14ac:dyDescent="0.25">
      <c r="A57" s="157"/>
      <c r="B57" s="157"/>
      <c r="C57" s="157"/>
      <c r="D57" s="157" t="s">
        <v>672</v>
      </c>
      <c r="E57" s="157"/>
      <c r="F57" s="213">
        <v>14895.45</v>
      </c>
    </row>
    <row r="58" spans="1:6" x14ac:dyDescent="0.25">
      <c r="A58" s="157"/>
      <c r="B58" s="157"/>
      <c r="C58" s="157"/>
      <c r="D58" s="157" t="s">
        <v>673</v>
      </c>
      <c r="E58" s="157"/>
      <c r="F58" s="213">
        <v>252132.84</v>
      </c>
    </row>
    <row r="59" spans="1:6" x14ac:dyDescent="0.25">
      <c r="A59" s="157"/>
      <c r="B59" s="157"/>
      <c r="C59" s="157"/>
      <c r="D59" s="157" t="s">
        <v>674</v>
      </c>
      <c r="E59" s="157"/>
      <c r="F59" s="213">
        <v>3314.16</v>
      </c>
    </row>
    <row r="60" spans="1:6" x14ac:dyDescent="0.25">
      <c r="A60" s="157"/>
      <c r="B60" s="157"/>
      <c r="C60" s="157"/>
      <c r="D60" s="157" t="s">
        <v>675</v>
      </c>
      <c r="E60" s="157"/>
      <c r="F60" s="213">
        <v>11202.03</v>
      </c>
    </row>
    <row r="61" spans="1:6" ht="15.75" thickBot="1" x14ac:dyDescent="0.3">
      <c r="A61" s="157"/>
      <c r="B61" s="157"/>
      <c r="C61" s="157"/>
      <c r="D61" s="157" t="s">
        <v>597</v>
      </c>
      <c r="E61" s="157"/>
      <c r="F61" s="192">
        <v>121513.24</v>
      </c>
    </row>
    <row r="62" spans="1:6" x14ac:dyDescent="0.25">
      <c r="A62" s="157"/>
      <c r="B62" s="157"/>
      <c r="C62" s="157" t="s">
        <v>195</v>
      </c>
      <c r="D62" s="157"/>
      <c r="E62" s="157"/>
      <c r="F62" s="213">
        <v>-3737284.2</v>
      </c>
    </row>
    <row r="63" spans="1:6" x14ac:dyDescent="0.25">
      <c r="A63" s="157"/>
      <c r="B63" s="157"/>
      <c r="C63" s="157" t="s">
        <v>196</v>
      </c>
      <c r="D63" s="157"/>
      <c r="E63" s="157"/>
      <c r="F63" s="213"/>
    </row>
    <row r="64" spans="1:6" x14ac:dyDescent="0.25">
      <c r="A64" s="157"/>
      <c r="B64" s="157"/>
      <c r="C64" s="157"/>
      <c r="D64" s="157" t="s">
        <v>632</v>
      </c>
      <c r="E64" s="157"/>
      <c r="F64" s="213">
        <v>-124259.31</v>
      </c>
    </row>
    <row r="65" spans="1:6" x14ac:dyDescent="0.25">
      <c r="A65" s="157"/>
      <c r="B65" s="157"/>
      <c r="C65" s="157"/>
      <c r="D65" s="157" t="s">
        <v>633</v>
      </c>
      <c r="E65" s="157"/>
      <c r="F65" s="213">
        <v>241350.56</v>
      </c>
    </row>
    <row r="66" spans="1:6" s="159" customFormat="1" ht="11.25" x14ac:dyDescent="0.2">
      <c r="A66" s="157"/>
      <c r="B66" s="157"/>
      <c r="C66" s="157"/>
      <c r="D66" s="157" t="s">
        <v>634</v>
      </c>
      <c r="E66" s="157"/>
      <c r="F66" s="213">
        <v>26046.76</v>
      </c>
    </row>
    <row r="67" spans="1:6" x14ac:dyDescent="0.25">
      <c r="A67" s="157"/>
      <c r="B67" s="157"/>
      <c r="C67" s="157"/>
      <c r="D67" s="157" t="s">
        <v>635</v>
      </c>
      <c r="E67" s="157"/>
      <c r="F67" s="213">
        <v>-19272.419999999998</v>
      </c>
    </row>
    <row r="68" spans="1:6" x14ac:dyDescent="0.25">
      <c r="A68" s="157"/>
      <c r="B68" s="157"/>
      <c r="C68" s="157"/>
      <c r="D68" s="157" t="s">
        <v>224</v>
      </c>
      <c r="E68" s="157"/>
      <c r="F68" s="213">
        <v>-400502.39</v>
      </c>
    </row>
    <row r="69" spans="1:6" x14ac:dyDescent="0.25">
      <c r="A69" s="157"/>
      <c r="B69" s="157"/>
      <c r="C69" s="157"/>
      <c r="D69" s="157" t="s">
        <v>676</v>
      </c>
      <c r="E69" s="157"/>
      <c r="F69" s="213">
        <v>12500</v>
      </c>
    </row>
    <row r="70" spans="1:6" x14ac:dyDescent="0.25">
      <c r="A70" s="157"/>
      <c r="B70" s="157"/>
      <c r="C70" s="157"/>
      <c r="D70" s="157" t="s">
        <v>714</v>
      </c>
      <c r="E70" s="157"/>
      <c r="F70" s="213">
        <v>-5250</v>
      </c>
    </row>
    <row r="71" spans="1:6" x14ac:dyDescent="0.25">
      <c r="A71" s="157"/>
      <c r="B71" s="157"/>
      <c r="C71" s="157"/>
      <c r="D71" s="157" t="s">
        <v>715</v>
      </c>
      <c r="E71" s="157"/>
      <c r="F71" s="213">
        <v>469.75</v>
      </c>
    </row>
    <row r="72" spans="1:6" x14ac:dyDescent="0.25">
      <c r="A72" s="157"/>
      <c r="B72" s="157"/>
      <c r="C72" s="157"/>
      <c r="D72" s="157" t="s">
        <v>716</v>
      </c>
      <c r="E72" s="157"/>
      <c r="F72" s="213">
        <v>-1624.54</v>
      </c>
    </row>
    <row r="73" spans="1:6" x14ac:dyDescent="0.25">
      <c r="A73" s="157"/>
      <c r="B73" s="157"/>
      <c r="C73" s="157"/>
      <c r="D73" s="157" t="s">
        <v>268</v>
      </c>
      <c r="E73" s="157"/>
      <c r="F73" s="213">
        <v>-1807.42</v>
      </c>
    </row>
    <row r="74" spans="1:6" x14ac:dyDescent="0.25">
      <c r="A74" s="157"/>
      <c r="B74" s="157"/>
      <c r="C74" s="157"/>
      <c r="D74" s="157" t="s">
        <v>717</v>
      </c>
      <c r="E74" s="157"/>
      <c r="F74" s="213">
        <v>6885.25</v>
      </c>
    </row>
    <row r="75" spans="1:6" ht="15.75" thickBot="1" x14ac:dyDescent="0.3">
      <c r="A75" s="157"/>
      <c r="B75" s="157"/>
      <c r="C75" s="157"/>
      <c r="D75" s="157" t="s">
        <v>718</v>
      </c>
      <c r="E75" s="157"/>
      <c r="F75" s="213">
        <v>6842.6</v>
      </c>
    </row>
    <row r="76" spans="1:6" ht="15.75" thickBot="1" x14ac:dyDescent="0.3">
      <c r="A76" s="157"/>
      <c r="B76" s="157"/>
      <c r="C76" s="157" t="s">
        <v>197</v>
      </c>
      <c r="D76" s="157"/>
      <c r="E76" s="157"/>
      <c r="F76" s="216">
        <v>-258621.16</v>
      </c>
    </row>
    <row r="77" spans="1:6" x14ac:dyDescent="0.25">
      <c r="A77" s="157"/>
      <c r="B77" s="157" t="s">
        <v>198</v>
      </c>
      <c r="C77" s="157"/>
      <c r="D77" s="157"/>
      <c r="E77" s="157"/>
      <c r="F77" s="213">
        <v>-5322212.2300000004</v>
      </c>
    </row>
    <row r="78" spans="1:6" ht="15.75" thickBot="1" x14ac:dyDescent="0.3">
      <c r="A78" s="157"/>
      <c r="B78" s="157" t="s">
        <v>199</v>
      </c>
      <c r="C78" s="157"/>
      <c r="D78" s="157"/>
      <c r="E78" s="157"/>
      <c r="F78" s="213">
        <v>16482054.51</v>
      </c>
    </row>
    <row r="79" spans="1:6" ht="15.75" thickBot="1" x14ac:dyDescent="0.3">
      <c r="A79" s="157" t="s">
        <v>200</v>
      </c>
      <c r="B79" s="157"/>
      <c r="C79" s="157"/>
      <c r="D79" s="157"/>
      <c r="E79" s="157"/>
      <c r="F79" s="218">
        <v>11159842.279999999</v>
      </c>
    </row>
    <row r="80" spans="1:6" ht="15.75" thickTop="1" x14ac:dyDescent="0.25">
      <c r="A80"/>
      <c r="B80"/>
      <c r="C80"/>
      <c r="D80"/>
      <c r="E80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5F1F-FBC2-42DF-B94A-AAF26BF190B8}">
  <dimension ref="A1:K14"/>
  <sheetViews>
    <sheetView workbookViewId="0">
      <selection activeCell="E16" sqref="E16"/>
    </sheetView>
  </sheetViews>
  <sheetFormatPr defaultRowHeight="15" x14ac:dyDescent="0.25"/>
  <cols>
    <col min="1" max="1" width="21.140625" bestFit="1" customWidth="1"/>
    <col min="2" max="2" width="4.140625" customWidth="1"/>
    <col min="3" max="3" width="12" customWidth="1"/>
    <col min="4" max="4" width="11" bestFit="1" customWidth="1"/>
    <col min="5" max="5" width="10.140625" bestFit="1" customWidth="1"/>
    <col min="6" max="6" width="3.5703125" customWidth="1"/>
    <col min="7" max="7" width="17.85546875" bestFit="1" customWidth="1"/>
    <col min="8" max="8" width="10.5703125" bestFit="1" customWidth="1"/>
    <col min="9" max="9" width="10.140625" bestFit="1" customWidth="1"/>
    <col min="10" max="10" width="3.5703125" customWidth="1"/>
    <col min="11" max="11" width="10.140625" bestFit="1" customWidth="1"/>
  </cols>
  <sheetData>
    <row r="1" spans="1:11" x14ac:dyDescent="0.25">
      <c r="A1" t="s">
        <v>178</v>
      </c>
    </row>
    <row r="2" spans="1:11" x14ac:dyDescent="0.25">
      <c r="A2" t="s">
        <v>719</v>
      </c>
    </row>
    <row r="3" spans="1:11" x14ac:dyDescent="0.25">
      <c r="C3" s="358" t="s">
        <v>179</v>
      </c>
      <c r="D3" s="358"/>
      <c r="E3" s="358"/>
      <c r="G3" s="358" t="s">
        <v>182</v>
      </c>
      <c r="H3" s="358"/>
      <c r="I3" s="358"/>
    </row>
    <row r="4" spans="1:11" x14ac:dyDescent="0.25">
      <c r="C4" s="160" t="s">
        <v>246</v>
      </c>
      <c r="D4" s="160" t="s">
        <v>549</v>
      </c>
      <c r="E4" s="160" t="s">
        <v>181</v>
      </c>
      <c r="G4" s="160" t="s">
        <v>550</v>
      </c>
      <c r="H4" s="160" t="s">
        <v>549</v>
      </c>
      <c r="I4" s="160" t="s">
        <v>181</v>
      </c>
      <c r="K4" s="160" t="s">
        <v>181</v>
      </c>
    </row>
    <row r="5" spans="1:11" x14ac:dyDescent="0.25">
      <c r="A5" t="s">
        <v>180</v>
      </c>
      <c r="C5" s="101">
        <v>124138</v>
      </c>
      <c r="D5" s="201">
        <f>126561.63-124138</f>
        <v>2423.6300000000047</v>
      </c>
      <c r="E5" s="201">
        <f t="shared" ref="E5:E10" si="0">+D5+C5</f>
        <v>126561.63</v>
      </c>
      <c r="G5" s="201">
        <v>96743</v>
      </c>
      <c r="H5" s="201">
        <f>-96743+94069</f>
        <v>-2674</v>
      </c>
      <c r="I5" s="201">
        <f>+H5+G5</f>
        <v>94069</v>
      </c>
      <c r="K5" s="101">
        <f>+E5+I5</f>
        <v>220630.63</v>
      </c>
    </row>
    <row r="6" spans="1:11" x14ac:dyDescent="0.25">
      <c r="A6" t="s">
        <v>113</v>
      </c>
      <c r="C6" s="101">
        <v>4989.25</v>
      </c>
      <c r="D6" s="201">
        <v>93560.62</v>
      </c>
      <c r="E6" s="201">
        <f t="shared" si="0"/>
        <v>98549.87</v>
      </c>
      <c r="G6" s="201">
        <v>17661</v>
      </c>
      <c r="H6" s="201">
        <v>7813</v>
      </c>
      <c r="I6" s="201">
        <f>+H6+G6</f>
        <v>25474</v>
      </c>
      <c r="K6" s="101">
        <f t="shared" ref="K6:K10" si="1">+E6+I6</f>
        <v>124023.87</v>
      </c>
    </row>
    <row r="7" spans="1:11" x14ac:dyDescent="0.25">
      <c r="A7" t="s">
        <v>183</v>
      </c>
      <c r="C7" s="101"/>
      <c r="D7" s="201"/>
      <c r="E7" s="201">
        <f t="shared" si="0"/>
        <v>0</v>
      </c>
      <c r="G7" s="201">
        <v>0</v>
      </c>
      <c r="H7" s="201"/>
      <c r="I7" s="201">
        <f>+H7+G7</f>
        <v>0</v>
      </c>
      <c r="K7" s="101">
        <f t="shared" si="1"/>
        <v>0</v>
      </c>
    </row>
    <row r="8" spans="1:11" x14ac:dyDescent="0.25">
      <c r="A8" t="s">
        <v>184</v>
      </c>
      <c r="C8" s="101">
        <f>34168.98-318</f>
        <v>33850.980000000003</v>
      </c>
      <c r="D8" s="201">
        <f>34169.54-33851</f>
        <v>318.54000000000087</v>
      </c>
      <c r="E8" s="201">
        <f t="shared" si="0"/>
        <v>34169.520000000004</v>
      </c>
      <c r="G8" s="201">
        <v>0</v>
      </c>
      <c r="H8" s="201"/>
      <c r="I8" s="201">
        <f t="shared" ref="I8:I10" si="2">+H8+G8</f>
        <v>0</v>
      </c>
      <c r="K8" s="101">
        <f t="shared" si="1"/>
        <v>34169.520000000004</v>
      </c>
    </row>
    <row r="9" spans="1:11" x14ac:dyDescent="0.25">
      <c r="A9" t="s">
        <v>551</v>
      </c>
      <c r="C9" s="101"/>
      <c r="D9" s="201"/>
      <c r="E9" s="201">
        <f t="shared" si="0"/>
        <v>0</v>
      </c>
      <c r="G9" s="201"/>
      <c r="H9" s="201"/>
      <c r="I9" s="201"/>
      <c r="K9" s="101"/>
    </row>
    <row r="10" spans="1:11" x14ac:dyDescent="0.25">
      <c r="A10" t="s">
        <v>201</v>
      </c>
      <c r="C10" s="101">
        <v>0</v>
      </c>
      <c r="D10" s="201"/>
      <c r="E10" s="201">
        <f t="shared" si="0"/>
        <v>0</v>
      </c>
      <c r="G10" s="201">
        <v>33576</v>
      </c>
      <c r="H10" s="201"/>
      <c r="I10" s="201">
        <f t="shared" si="2"/>
        <v>33576</v>
      </c>
      <c r="K10" s="201">
        <f t="shared" si="1"/>
        <v>33576</v>
      </c>
    </row>
    <row r="11" spans="1:11" ht="15.75" thickBot="1" x14ac:dyDescent="0.3">
      <c r="C11" s="194">
        <f>SUM(C5:C10)</f>
        <v>162978.23000000001</v>
      </c>
      <c r="D11" s="194">
        <f t="shared" ref="D11" si="3">SUM(D5:D10)</f>
        <v>96302.790000000008</v>
      </c>
      <c r="E11" s="194">
        <f>SUM(E5:E10)</f>
        <v>259281.02000000002</v>
      </c>
      <c r="G11" s="194">
        <f t="shared" ref="G11" si="4">SUM(G5:G10)</f>
        <v>147980</v>
      </c>
      <c r="H11" s="194">
        <f t="shared" ref="H11" si="5">SUM(H5:H10)</f>
        <v>5139</v>
      </c>
      <c r="I11" s="194">
        <f>SUM(I5:I10)</f>
        <v>153119</v>
      </c>
      <c r="K11" s="194">
        <f>SUM(K5:K10)</f>
        <v>412400.02</v>
      </c>
    </row>
    <row r="12" spans="1:11" ht="15.75" thickTop="1" x14ac:dyDescent="0.25">
      <c r="G12" s="101"/>
      <c r="H12" s="101"/>
      <c r="I12" s="101"/>
    </row>
    <row r="13" spans="1:11" x14ac:dyDescent="0.25">
      <c r="I13" s="158"/>
      <c r="K13" s="158"/>
    </row>
    <row r="14" spans="1:11" x14ac:dyDescent="0.25">
      <c r="A14" t="s">
        <v>677</v>
      </c>
      <c r="D14" s="158"/>
      <c r="I14" s="158"/>
    </row>
  </sheetData>
  <mergeCells count="2">
    <mergeCell ref="C3:E3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55"/>
  <sheetViews>
    <sheetView topLeftCell="A36" zoomScale="110" zoomScaleNormal="110" workbookViewId="0">
      <selection activeCell="L54" sqref="L54"/>
    </sheetView>
  </sheetViews>
  <sheetFormatPr defaultRowHeight="15" x14ac:dyDescent="0.25"/>
  <cols>
    <col min="7" max="7" width="11" bestFit="1" customWidth="1"/>
    <col min="9" max="9" width="11.7109375" bestFit="1" customWidth="1"/>
    <col min="10" max="10" width="23.28515625" bestFit="1" customWidth="1"/>
    <col min="11" max="11" width="10.140625" bestFit="1" customWidth="1"/>
    <col min="12" max="12" width="15.28515625" bestFit="1" customWidth="1"/>
    <col min="19" max="19" width="9.42578125" bestFit="1" customWidth="1"/>
    <col min="22" max="22" width="9.42578125" bestFit="1" customWidth="1"/>
    <col min="25" max="25" width="9.42578125" bestFit="1" customWidth="1"/>
    <col min="30" max="30" width="9.42578125" bestFit="1" customWidth="1"/>
  </cols>
  <sheetData>
    <row r="1" spans="1:67" x14ac:dyDescent="0.25">
      <c r="A1" s="195" t="s">
        <v>4</v>
      </c>
      <c r="B1" s="94"/>
      <c r="C1" s="94"/>
      <c r="D1" s="71"/>
      <c r="E1" s="71"/>
      <c r="F1" s="71"/>
      <c r="G1" s="71"/>
      <c r="H1" s="71"/>
      <c r="I1" s="71"/>
      <c r="J1" s="71"/>
      <c r="K1" s="71"/>
      <c r="L1" s="71"/>
      <c r="M1" s="62"/>
      <c r="N1" s="183"/>
      <c r="O1" s="183"/>
      <c r="P1" s="184"/>
      <c r="Q1" s="184"/>
      <c r="R1" s="185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"/>
      <c r="AF1" s="168"/>
      <c r="AG1" s="18"/>
      <c r="AH1" s="18"/>
      <c r="AI1" s="18"/>
      <c r="AJ1" s="18"/>
      <c r="AK1" s="18"/>
      <c r="AL1" s="18"/>
      <c r="AM1" s="179"/>
      <c r="AN1" s="179"/>
      <c r="AO1" s="179"/>
      <c r="AP1" s="179"/>
      <c r="AQ1" s="179"/>
      <c r="AR1" s="179"/>
      <c r="AS1" s="94"/>
      <c r="AT1" s="94"/>
      <c r="AU1" s="94"/>
      <c r="AV1" s="94"/>
      <c r="AW1" s="94"/>
      <c r="AX1" s="183"/>
      <c r="AY1" s="183"/>
      <c r="AZ1" s="183"/>
      <c r="BA1" s="183"/>
      <c r="BB1" s="186" t="s">
        <v>5</v>
      </c>
      <c r="BC1" s="183"/>
      <c r="BD1" s="183"/>
      <c r="BE1" s="183"/>
      <c r="BF1" s="186" t="s">
        <v>5</v>
      </c>
      <c r="BG1" s="186" t="s">
        <v>5</v>
      </c>
      <c r="BH1" s="94"/>
      <c r="BI1" s="183"/>
      <c r="BJ1" s="183"/>
      <c r="BK1" s="183"/>
      <c r="BL1" s="183"/>
      <c r="BM1" s="183"/>
      <c r="BN1" s="186" t="s">
        <v>5</v>
      </c>
      <c r="BO1" s="94"/>
    </row>
    <row r="2" spans="1:67" x14ac:dyDescent="0.25">
      <c r="A2" s="196" t="s">
        <v>6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62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8"/>
      <c r="AF2" s="18"/>
      <c r="AG2" s="18"/>
      <c r="AH2" s="18"/>
      <c r="AI2" s="18"/>
      <c r="AJ2" s="18"/>
      <c r="AK2" s="18"/>
      <c r="AL2" s="18"/>
      <c r="AM2" s="179"/>
      <c r="AN2" s="179"/>
      <c r="AO2" s="179"/>
      <c r="AP2" s="179"/>
      <c r="AQ2" s="179"/>
      <c r="AR2" s="179"/>
      <c r="AS2" s="94"/>
      <c r="AT2" s="94"/>
      <c r="AU2" s="94"/>
      <c r="AV2" s="94"/>
      <c r="AW2" s="94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94"/>
      <c r="BI2" s="94"/>
      <c r="BJ2" s="71"/>
      <c r="BK2" s="94"/>
      <c r="BL2" s="94"/>
      <c r="BM2" s="94"/>
      <c r="BN2" s="17"/>
      <c r="BO2" s="94"/>
    </row>
    <row r="3" spans="1:67" ht="21" x14ac:dyDescent="0.25">
      <c r="A3" s="222" t="s">
        <v>269</v>
      </c>
      <c r="B3" s="94"/>
      <c r="C3" s="94"/>
      <c r="D3" s="71"/>
      <c r="E3" s="71"/>
      <c r="F3" s="71"/>
      <c r="G3" s="71"/>
      <c r="H3" s="71"/>
      <c r="I3" s="71"/>
      <c r="J3" s="223"/>
      <c r="K3" s="71"/>
      <c r="L3" s="71"/>
      <c r="M3" s="62"/>
      <c r="N3" s="183"/>
      <c r="O3" s="183"/>
      <c r="P3" s="184"/>
      <c r="Q3" s="184" t="s">
        <v>270</v>
      </c>
      <c r="R3" s="185"/>
      <c r="S3" s="183"/>
      <c r="T3" s="224"/>
      <c r="U3" s="183"/>
      <c r="V3" s="183"/>
      <c r="W3" s="183"/>
      <c r="X3" s="224"/>
      <c r="Y3" s="183"/>
      <c r="Z3" s="183"/>
      <c r="AA3" s="183"/>
      <c r="AB3" s="183"/>
      <c r="AC3" s="183"/>
      <c r="AD3" s="183"/>
      <c r="AE3" s="18"/>
      <c r="AF3" s="168"/>
      <c r="AG3" s="168"/>
      <c r="AH3" s="18"/>
      <c r="AI3" s="18"/>
      <c r="AJ3" s="18"/>
      <c r="AK3" s="18"/>
      <c r="AL3" s="18"/>
      <c r="AM3" s="179"/>
      <c r="AN3" s="179"/>
      <c r="AO3" s="179"/>
      <c r="AP3" s="179"/>
      <c r="AQ3" s="179"/>
      <c r="AR3" s="179"/>
      <c r="AS3" s="94"/>
      <c r="AT3" s="94"/>
      <c r="AU3" s="94"/>
      <c r="AV3" s="94"/>
      <c r="AW3" s="94"/>
      <c r="AX3" s="18"/>
      <c r="AY3" s="183"/>
      <c r="AZ3" s="183"/>
      <c r="BA3" s="183"/>
      <c r="BB3" s="183"/>
      <c r="BC3" s="186" t="s">
        <v>5</v>
      </c>
      <c r="BD3" s="183"/>
      <c r="BE3" s="183"/>
      <c r="BF3" s="183"/>
      <c r="BG3" s="186" t="s">
        <v>5</v>
      </c>
      <c r="BH3" s="186" t="s">
        <v>5</v>
      </c>
      <c r="BI3" s="94"/>
      <c r="BJ3" s="183"/>
      <c r="BK3" s="183"/>
      <c r="BL3" s="183"/>
      <c r="BM3" s="183"/>
      <c r="BN3" s="183"/>
      <c r="BO3" s="186" t="s">
        <v>5</v>
      </c>
    </row>
    <row r="4" spans="1:67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8"/>
      <c r="AF4" s="18"/>
      <c r="AG4" s="18"/>
      <c r="AH4" s="18"/>
      <c r="AI4" s="18"/>
      <c r="AJ4" s="18"/>
      <c r="AK4" s="18"/>
      <c r="AL4" s="18"/>
      <c r="AM4" s="179"/>
      <c r="AN4" s="179"/>
      <c r="AO4" s="179"/>
      <c r="AP4" s="179"/>
      <c r="AQ4" s="179"/>
      <c r="AR4" s="179"/>
      <c r="AS4" s="19"/>
      <c r="AT4" s="19"/>
      <c r="AU4" s="19"/>
      <c r="AV4" s="19"/>
      <c r="AW4" s="19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9"/>
      <c r="BJ4" s="19"/>
      <c r="BK4" s="19"/>
      <c r="BL4" s="19"/>
      <c r="BM4" s="19"/>
      <c r="BN4" s="19"/>
      <c r="BO4" s="17"/>
    </row>
    <row r="5" spans="1:67" ht="23.25" x14ac:dyDescent="0.25">
      <c r="A5" s="20"/>
      <c r="B5" s="20"/>
      <c r="C5" s="169"/>
      <c r="D5" s="170" t="s">
        <v>8</v>
      </c>
      <c r="E5" s="171"/>
      <c r="F5" s="171"/>
      <c r="G5" s="172"/>
      <c r="H5" s="173"/>
      <c r="I5" s="174"/>
      <c r="J5" s="175" t="s">
        <v>9</v>
      </c>
      <c r="K5" s="176"/>
      <c r="L5" s="177"/>
      <c r="M5" s="26"/>
      <c r="N5" s="225" t="s">
        <v>10</v>
      </c>
      <c r="O5" s="28"/>
      <c r="P5" s="28"/>
      <c r="Q5" s="28"/>
      <c r="R5" s="28"/>
      <c r="S5" s="28"/>
      <c r="T5" s="28"/>
      <c r="U5" s="29"/>
      <c r="V5" s="29"/>
      <c r="W5" s="29"/>
      <c r="X5" s="29"/>
      <c r="Y5" s="29"/>
      <c r="Z5" s="29"/>
      <c r="AA5" s="29"/>
      <c r="AB5" s="29"/>
      <c r="AC5" s="29"/>
      <c r="AD5" s="30"/>
      <c r="AE5" s="31"/>
      <c r="AF5" s="226" t="s">
        <v>11</v>
      </c>
      <c r="AG5" s="28"/>
      <c r="AH5" s="28"/>
      <c r="AI5" s="28"/>
      <c r="AJ5" s="28"/>
      <c r="AK5" s="28"/>
      <c r="AL5" s="30" t="s">
        <v>12</v>
      </c>
      <c r="AM5" s="179"/>
      <c r="AN5" s="227" t="s">
        <v>163</v>
      </c>
      <c r="AO5" s="180"/>
      <c r="AP5" s="180"/>
      <c r="AQ5" s="180"/>
      <c r="AR5" s="181"/>
      <c r="AS5" s="231"/>
      <c r="AT5" s="37"/>
      <c r="AU5" s="37"/>
      <c r="AV5" s="37"/>
      <c r="AW5" s="37"/>
      <c r="AX5" s="33" t="s">
        <v>13</v>
      </c>
      <c r="AY5" s="34"/>
      <c r="AZ5" s="34"/>
      <c r="BA5" s="34"/>
      <c r="BB5" s="35"/>
      <c r="BC5" s="35"/>
      <c r="BD5" s="35"/>
      <c r="BE5" s="35"/>
      <c r="BF5" s="35"/>
      <c r="BG5" s="35"/>
      <c r="BH5" s="36"/>
      <c r="BI5" s="37"/>
      <c r="BJ5" s="33" t="s">
        <v>14</v>
      </c>
      <c r="BK5" s="38"/>
      <c r="BL5" s="34"/>
      <c r="BM5" s="34"/>
      <c r="BN5" s="34"/>
      <c r="BO5" s="36"/>
    </row>
    <row r="6" spans="1:67" ht="72.75" x14ac:dyDescent="0.25">
      <c r="A6" s="39" t="s">
        <v>15</v>
      </c>
      <c r="B6" s="40" t="s">
        <v>16</v>
      </c>
      <c r="C6" s="149" t="s">
        <v>17</v>
      </c>
      <c r="D6" s="155" t="s">
        <v>18</v>
      </c>
      <c r="E6" s="155" t="s">
        <v>19</v>
      </c>
      <c r="F6" s="150" t="s">
        <v>108</v>
      </c>
      <c r="G6" s="151" t="s">
        <v>20</v>
      </c>
      <c r="H6" s="43"/>
      <c r="I6" s="149" t="s">
        <v>162</v>
      </c>
      <c r="J6" s="150" t="s">
        <v>22</v>
      </c>
      <c r="K6" s="150" t="s">
        <v>23</v>
      </c>
      <c r="L6" s="178" t="s">
        <v>127</v>
      </c>
      <c r="M6" s="44"/>
      <c r="N6" s="45" t="s">
        <v>109</v>
      </c>
      <c r="O6" s="46" t="s">
        <v>25</v>
      </c>
      <c r="P6" s="46" t="s">
        <v>26</v>
      </c>
      <c r="Q6" s="46" t="s">
        <v>164</v>
      </c>
      <c r="R6" s="161" t="s">
        <v>112</v>
      </c>
      <c r="S6" s="46" t="s">
        <v>29</v>
      </c>
      <c r="T6" s="46" t="s">
        <v>110</v>
      </c>
      <c r="U6" s="46" t="s">
        <v>30</v>
      </c>
      <c r="V6" s="46" t="s">
        <v>31</v>
      </c>
      <c r="W6" s="46" t="s">
        <v>32</v>
      </c>
      <c r="X6" s="46" t="s">
        <v>33</v>
      </c>
      <c r="Y6" s="46" t="s">
        <v>34</v>
      </c>
      <c r="Z6" s="161" t="s">
        <v>165</v>
      </c>
      <c r="AA6" s="46" t="s">
        <v>36</v>
      </c>
      <c r="AB6" s="46" t="s">
        <v>37</v>
      </c>
      <c r="AC6" s="46" t="s">
        <v>38</v>
      </c>
      <c r="AD6" s="47" t="s">
        <v>39</v>
      </c>
      <c r="AE6" s="48"/>
      <c r="AF6" s="45" t="s">
        <v>15</v>
      </c>
      <c r="AG6" s="161" t="s">
        <v>111</v>
      </c>
      <c r="AH6" s="161" t="s">
        <v>112</v>
      </c>
      <c r="AI6" s="46" t="s">
        <v>41</v>
      </c>
      <c r="AJ6" s="46" t="s">
        <v>42</v>
      </c>
      <c r="AK6" s="46" t="s">
        <v>43</v>
      </c>
      <c r="AL6" s="49" t="s">
        <v>44</v>
      </c>
      <c r="AM6" s="179"/>
      <c r="AN6" s="45" t="s">
        <v>166</v>
      </c>
      <c r="AO6" s="46" t="s">
        <v>167</v>
      </c>
      <c r="AP6" s="46" t="s">
        <v>168</v>
      </c>
      <c r="AQ6" s="46" t="s">
        <v>169</v>
      </c>
      <c r="AR6" s="49" t="s">
        <v>170</v>
      </c>
      <c r="AS6" s="54"/>
      <c r="AT6" s="54"/>
      <c r="AU6" s="54"/>
      <c r="AV6" s="54"/>
      <c r="AW6" s="54"/>
      <c r="AX6" s="51" t="s">
        <v>15</v>
      </c>
      <c r="AY6" s="52" t="s">
        <v>45</v>
      </c>
      <c r="AZ6" s="52" t="s">
        <v>46</v>
      </c>
      <c r="BA6" s="52" t="s">
        <v>47</v>
      </c>
      <c r="BB6" s="52" t="s">
        <v>48</v>
      </c>
      <c r="BC6" s="52" t="s">
        <v>49</v>
      </c>
      <c r="BD6" s="52" t="s">
        <v>50</v>
      </c>
      <c r="BE6" s="52" t="s">
        <v>51</v>
      </c>
      <c r="BF6" s="52" t="s">
        <v>52</v>
      </c>
      <c r="BG6" s="52" t="s">
        <v>53</v>
      </c>
      <c r="BH6" s="53" t="s">
        <v>54</v>
      </c>
      <c r="BI6" s="54"/>
      <c r="BJ6" s="51" t="s">
        <v>15</v>
      </c>
      <c r="BK6" s="55" t="s">
        <v>45</v>
      </c>
      <c r="BL6" s="52" t="s">
        <v>171</v>
      </c>
      <c r="BM6" s="52" t="s">
        <v>172</v>
      </c>
      <c r="BN6" s="52" t="s">
        <v>173</v>
      </c>
      <c r="BO6" s="187" t="s">
        <v>174</v>
      </c>
    </row>
    <row r="7" spans="1:67" ht="15.75" thickBot="1" x14ac:dyDescent="0.3">
      <c r="A7" s="56"/>
      <c r="B7" s="162"/>
      <c r="C7" s="152"/>
      <c r="D7" s="163"/>
      <c r="E7" s="163"/>
      <c r="F7" s="163"/>
      <c r="G7" s="153"/>
      <c r="H7" s="61"/>
      <c r="I7" s="58"/>
      <c r="J7" s="163"/>
      <c r="K7" s="163"/>
      <c r="L7" s="153"/>
      <c r="M7" s="62"/>
      <c r="N7" s="63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5"/>
      <c r="AE7" s="18"/>
      <c r="AF7" s="63"/>
      <c r="AG7" s="64"/>
      <c r="AH7" s="64"/>
      <c r="AI7" s="64"/>
      <c r="AJ7" s="64"/>
      <c r="AK7" s="64"/>
      <c r="AL7" s="66"/>
      <c r="AM7" s="179"/>
      <c r="AN7" s="228"/>
      <c r="AO7" s="229"/>
      <c r="AP7" s="229"/>
      <c r="AQ7" s="229"/>
      <c r="AR7" s="230"/>
      <c r="AS7" s="19"/>
      <c r="AT7" s="19"/>
      <c r="AU7" s="19"/>
      <c r="AV7" s="19"/>
      <c r="AW7" s="19"/>
      <c r="AX7" s="68"/>
      <c r="AY7" s="69"/>
      <c r="AZ7" s="69"/>
      <c r="BA7" s="69"/>
      <c r="BB7" s="69"/>
      <c r="BC7" s="69"/>
      <c r="BD7" s="69"/>
      <c r="BE7" s="69"/>
      <c r="BF7" s="69"/>
      <c r="BG7" s="69"/>
      <c r="BH7" s="70"/>
      <c r="BI7" s="71"/>
      <c r="BJ7" s="68"/>
      <c r="BK7" s="72"/>
      <c r="BL7" s="69"/>
      <c r="BM7" s="69"/>
      <c r="BN7" s="69"/>
      <c r="BO7" s="188"/>
    </row>
    <row r="8" spans="1:67" x14ac:dyDescent="0.25">
      <c r="A8" s="73">
        <v>430</v>
      </c>
      <c r="B8" s="74" t="s">
        <v>55</v>
      </c>
      <c r="C8" s="232">
        <v>966</v>
      </c>
      <c r="D8" s="233" t="s">
        <v>56</v>
      </c>
      <c r="E8" s="233">
        <v>0</v>
      </c>
      <c r="F8" s="233">
        <v>0</v>
      </c>
      <c r="G8" s="234">
        <v>966</v>
      </c>
      <c r="H8" s="78"/>
      <c r="I8" s="154">
        <v>16045451</v>
      </c>
      <c r="J8" s="81">
        <v>0</v>
      </c>
      <c r="K8" s="81">
        <v>1147608</v>
      </c>
      <c r="L8" s="197">
        <v>17193059</v>
      </c>
      <c r="M8" s="235"/>
      <c r="N8" s="82">
        <v>430</v>
      </c>
      <c r="O8" s="84">
        <v>966</v>
      </c>
      <c r="P8" s="84">
        <v>0</v>
      </c>
      <c r="Q8" s="84">
        <v>0</v>
      </c>
      <c r="R8" s="236">
        <v>0</v>
      </c>
      <c r="S8" s="84">
        <v>16045451</v>
      </c>
      <c r="T8" s="84">
        <v>0</v>
      </c>
      <c r="U8" s="84">
        <v>0</v>
      </c>
      <c r="V8" s="84">
        <v>16045451</v>
      </c>
      <c r="W8" s="84">
        <v>0</v>
      </c>
      <c r="X8" s="84">
        <v>1147608</v>
      </c>
      <c r="Y8" s="84">
        <v>17193059</v>
      </c>
      <c r="Z8" s="84">
        <v>0</v>
      </c>
      <c r="AA8" s="84">
        <v>0</v>
      </c>
      <c r="AB8" s="84">
        <v>0</v>
      </c>
      <c r="AC8" s="84">
        <v>0</v>
      </c>
      <c r="AD8" s="85">
        <v>17193059</v>
      </c>
      <c r="AE8" s="86"/>
      <c r="AF8" s="167">
        <v>430</v>
      </c>
      <c r="AG8" s="237">
        <v>397.03333333333353</v>
      </c>
      <c r="AH8" s="237">
        <v>0</v>
      </c>
      <c r="AI8" s="238">
        <v>0</v>
      </c>
      <c r="AJ8" s="238">
        <v>0</v>
      </c>
      <c r="AK8" s="238">
        <v>0</v>
      </c>
      <c r="AL8" s="239">
        <v>0</v>
      </c>
      <c r="AN8" s="240"/>
      <c r="AO8" s="156"/>
      <c r="AP8" s="156"/>
      <c r="AQ8" s="156"/>
      <c r="AR8" s="88"/>
      <c r="AS8" s="241"/>
      <c r="AT8" s="241"/>
      <c r="AU8" s="94"/>
      <c r="AV8" s="94"/>
      <c r="AW8" s="94"/>
      <c r="AX8" s="242">
        <v>430</v>
      </c>
      <c r="AY8" s="91">
        <v>0</v>
      </c>
      <c r="AZ8" s="91">
        <v>0</v>
      </c>
      <c r="BA8" s="91">
        <v>0</v>
      </c>
      <c r="BB8" s="91">
        <v>0</v>
      </c>
      <c r="BC8" s="92">
        <v>0</v>
      </c>
      <c r="BD8" s="91">
        <v>0</v>
      </c>
      <c r="BE8" s="91">
        <v>0</v>
      </c>
      <c r="BF8" s="91">
        <v>0</v>
      </c>
      <c r="BG8" s="92">
        <v>0</v>
      </c>
      <c r="BH8" s="93">
        <v>0</v>
      </c>
      <c r="BI8" s="94"/>
      <c r="BJ8" s="242">
        <v>430</v>
      </c>
      <c r="BK8" s="95"/>
      <c r="BL8" s="96"/>
      <c r="BM8" s="96"/>
      <c r="BN8" s="96"/>
      <c r="BO8" s="189">
        <v>0</v>
      </c>
    </row>
    <row r="9" spans="1:67" x14ac:dyDescent="0.25">
      <c r="A9" s="73"/>
      <c r="B9" s="74"/>
      <c r="C9" s="164"/>
      <c r="D9" s="165"/>
      <c r="E9" s="165"/>
      <c r="F9" s="165"/>
      <c r="G9" s="166"/>
      <c r="H9" s="78"/>
      <c r="I9" s="154"/>
      <c r="J9" s="81"/>
      <c r="K9" s="81"/>
      <c r="L9" s="197"/>
      <c r="M9" s="81"/>
      <c r="N9" s="82"/>
      <c r="O9" s="83"/>
      <c r="P9" s="83"/>
      <c r="Q9" s="83"/>
      <c r="R9" s="83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5"/>
      <c r="AE9" s="18"/>
      <c r="AF9" s="87"/>
      <c r="AG9" s="86"/>
      <c r="AH9" s="86"/>
      <c r="AI9" s="86"/>
      <c r="AJ9" s="86"/>
      <c r="AK9" s="86"/>
      <c r="AL9" s="88"/>
      <c r="AM9" s="18"/>
      <c r="AN9" s="198"/>
      <c r="AO9" s="199"/>
      <c r="AP9" s="199"/>
      <c r="AQ9" s="199"/>
      <c r="AR9" s="200"/>
      <c r="AS9" s="94"/>
      <c r="AT9" s="94"/>
      <c r="AU9" s="94"/>
      <c r="AV9" s="94"/>
      <c r="AW9" s="94"/>
      <c r="AX9" s="90"/>
      <c r="AY9" s="91"/>
      <c r="AZ9" s="91"/>
      <c r="BA9" s="91"/>
      <c r="BB9" s="91"/>
      <c r="BC9" s="92"/>
      <c r="BD9" s="91"/>
      <c r="BE9" s="91"/>
      <c r="BF9" s="91"/>
      <c r="BG9" s="92"/>
      <c r="BH9" s="93"/>
      <c r="BI9" s="94"/>
      <c r="BJ9" s="90"/>
      <c r="BK9" s="95"/>
      <c r="BL9" s="91"/>
      <c r="BM9" s="91"/>
      <c r="BN9" s="91"/>
      <c r="BO9" s="189"/>
    </row>
    <row r="11" spans="1:67" x14ac:dyDescent="0.25">
      <c r="K11" s="243"/>
      <c r="L11" s="101"/>
    </row>
    <row r="12" spans="1:67" x14ac:dyDescent="0.25">
      <c r="K12" s="243"/>
      <c r="L12" s="101"/>
    </row>
    <row r="13" spans="1:67" x14ac:dyDescent="0.25">
      <c r="K13" s="243"/>
      <c r="L13" s="101"/>
    </row>
    <row r="20" spans="1:96" ht="21" x14ac:dyDescent="0.25">
      <c r="A20" s="222" t="s">
        <v>678</v>
      </c>
      <c r="B20" s="94"/>
      <c r="C20" s="94"/>
      <c r="D20" s="71"/>
      <c r="E20" s="71"/>
      <c r="F20" s="71"/>
      <c r="G20" s="71"/>
      <c r="H20" s="71"/>
      <c r="I20" s="71"/>
      <c r="J20" s="252"/>
      <c r="K20" s="71"/>
      <c r="L20" s="71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183"/>
      <c r="AB20" s="183"/>
      <c r="AC20" s="253"/>
      <c r="AD20" s="253"/>
      <c r="AE20" s="185"/>
      <c r="AF20" s="183"/>
      <c r="AG20" s="224"/>
      <c r="AH20" s="183"/>
      <c r="AI20" s="183"/>
      <c r="AJ20" s="183"/>
      <c r="AK20" s="224"/>
      <c r="AL20" s="183"/>
      <c r="AM20" s="183"/>
      <c r="AN20" s="183"/>
      <c r="AO20" s="183"/>
      <c r="AP20" s="183"/>
      <c r="AQ20" s="183"/>
      <c r="AR20" s="18"/>
      <c r="AS20" s="168"/>
      <c r="AT20" s="168"/>
      <c r="AU20" s="18"/>
      <c r="AV20" s="18"/>
      <c r="AW20" s="18"/>
      <c r="AX20" s="18"/>
      <c r="AY20" s="18"/>
      <c r="AZ20" s="254"/>
      <c r="BA20" s="254"/>
      <c r="BB20" s="254"/>
      <c r="BC20" s="254"/>
      <c r="BD20" s="254"/>
      <c r="BE20" s="254"/>
      <c r="BF20" s="25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18"/>
      <c r="CB20" s="183"/>
      <c r="CC20" s="183"/>
      <c r="CD20" s="183"/>
      <c r="CE20" s="183"/>
      <c r="CF20" s="255" t="s">
        <v>5</v>
      </c>
      <c r="CG20" s="183"/>
      <c r="CH20" s="183"/>
      <c r="CI20" s="183"/>
      <c r="CJ20" s="255" t="s">
        <v>5</v>
      </c>
      <c r="CK20" s="255" t="s">
        <v>5</v>
      </c>
      <c r="CL20" s="94"/>
      <c r="CM20" s="183"/>
      <c r="CN20" s="183"/>
      <c r="CO20" s="183"/>
      <c r="CP20" s="183"/>
      <c r="CQ20" s="183"/>
      <c r="CR20" s="255" t="s">
        <v>5</v>
      </c>
    </row>
    <row r="21" spans="1:96" x14ac:dyDescent="0.25">
      <c r="A21" s="256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8"/>
      <c r="AS21" s="18"/>
      <c r="AT21" s="18"/>
      <c r="AU21" s="18"/>
      <c r="AV21" s="18"/>
      <c r="AW21" s="18"/>
      <c r="AX21" s="18"/>
      <c r="AY21" s="18"/>
      <c r="AZ21" s="254"/>
      <c r="BA21" s="254"/>
      <c r="BB21" s="254"/>
      <c r="BC21" s="254"/>
      <c r="BD21" s="254"/>
      <c r="BE21" s="254"/>
      <c r="BF21" s="25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94"/>
      <c r="CM21" s="94"/>
      <c r="CN21" s="71"/>
      <c r="CO21" s="94"/>
      <c r="CP21" s="94"/>
      <c r="CQ21" s="94"/>
      <c r="CR21" s="17"/>
    </row>
    <row r="22" spans="1:96" x14ac:dyDescent="0.25">
      <c r="A22" s="257"/>
      <c r="B22" s="258"/>
      <c r="C22" s="258"/>
      <c r="D22" s="259"/>
      <c r="E22" s="259"/>
      <c r="F22" s="259"/>
      <c r="G22" s="259"/>
      <c r="H22" s="259"/>
      <c r="I22" s="182"/>
      <c r="J22" s="182"/>
      <c r="K22" s="182"/>
      <c r="L22" s="259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8"/>
      <c r="AS22" s="18"/>
      <c r="AT22" s="18"/>
      <c r="AU22" s="18"/>
      <c r="AV22" s="18"/>
      <c r="AW22" s="18"/>
      <c r="AX22" s="18"/>
      <c r="AY22" s="18"/>
      <c r="AZ22" s="254"/>
      <c r="BA22" s="254"/>
      <c r="BB22" s="254"/>
      <c r="BC22" s="254"/>
      <c r="BD22" s="254"/>
      <c r="BE22" s="254"/>
      <c r="BF22" s="254"/>
      <c r="BG22" s="258"/>
      <c r="BH22" s="258"/>
      <c r="BI22" s="258"/>
      <c r="BJ22" s="258"/>
      <c r="BK22" s="258"/>
      <c r="BL22" s="258"/>
      <c r="BM22" s="258"/>
      <c r="BN22" s="258"/>
      <c r="BO22" s="258"/>
      <c r="BP22" s="258"/>
      <c r="BQ22" s="258"/>
      <c r="BR22" s="258"/>
      <c r="BS22" s="258"/>
      <c r="BT22" s="258"/>
      <c r="BU22" s="258"/>
      <c r="BV22" s="258"/>
      <c r="BW22" s="258"/>
      <c r="BX22" s="258"/>
      <c r="BY22" s="258"/>
      <c r="BZ22" s="258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258"/>
      <c r="CM22" s="258"/>
      <c r="CN22" s="259"/>
      <c r="CO22" s="258"/>
      <c r="CP22" s="258"/>
      <c r="CQ22" s="258"/>
      <c r="CR22" s="17"/>
    </row>
    <row r="23" spans="1:96" x14ac:dyDescent="0.25">
      <c r="A23" s="258"/>
      <c r="B23" s="258"/>
      <c r="C23" s="258"/>
      <c r="D23" s="259"/>
      <c r="E23" s="259"/>
      <c r="F23" s="259"/>
      <c r="G23" s="259"/>
      <c r="H23" s="259"/>
      <c r="I23" s="260"/>
      <c r="J23" s="259"/>
      <c r="K23" s="259"/>
      <c r="L23" s="259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8"/>
      <c r="AS23" s="18"/>
      <c r="AT23" s="18"/>
      <c r="AU23" s="18"/>
      <c r="AV23" s="18"/>
      <c r="AW23" s="18"/>
      <c r="AX23" s="18"/>
      <c r="AY23" s="18"/>
      <c r="AZ23" s="254"/>
      <c r="BA23" s="254"/>
      <c r="BB23" s="254"/>
      <c r="BC23" s="254"/>
      <c r="BD23" s="254"/>
      <c r="BE23" s="254"/>
      <c r="BF23" s="254"/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8"/>
      <c r="BS23" s="258"/>
      <c r="BT23" s="258"/>
      <c r="BU23" s="258"/>
      <c r="BV23" s="258"/>
      <c r="BW23" s="258"/>
      <c r="BX23" s="258"/>
      <c r="BY23" s="258"/>
      <c r="BZ23" s="258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258"/>
      <c r="CM23" s="258"/>
      <c r="CN23" s="259"/>
      <c r="CO23" s="258"/>
      <c r="CP23" s="258"/>
      <c r="CQ23" s="258"/>
      <c r="CR23" s="17"/>
    </row>
    <row r="24" spans="1:96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8"/>
      <c r="AS24" s="18"/>
      <c r="AT24" s="18"/>
      <c r="AU24" s="18"/>
      <c r="AV24" s="18"/>
      <c r="AW24" s="18"/>
      <c r="AX24" s="18"/>
      <c r="AY24" s="18"/>
      <c r="AZ24" s="254"/>
      <c r="BA24" s="254"/>
      <c r="BB24" s="254"/>
      <c r="BC24" s="254"/>
      <c r="BD24" s="254"/>
      <c r="BE24" s="254"/>
      <c r="BF24" s="254"/>
      <c r="BG24" s="263"/>
      <c r="BH24" s="263"/>
      <c r="BI24" s="263"/>
      <c r="BJ24" s="263"/>
      <c r="BK24" s="263"/>
      <c r="BL24" s="263"/>
      <c r="BM24" s="263"/>
      <c r="BN24" s="263"/>
      <c r="BO24" s="263"/>
      <c r="BP24" s="263"/>
      <c r="BQ24" s="263"/>
      <c r="BR24" s="263"/>
      <c r="BS24" s="263"/>
      <c r="BT24" s="263"/>
      <c r="BU24" s="263"/>
      <c r="BV24" s="263"/>
      <c r="BW24" s="263"/>
      <c r="BX24" s="263"/>
      <c r="BY24" s="263"/>
      <c r="BZ24" s="263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263"/>
      <c r="CM24" s="263"/>
      <c r="CN24" s="264"/>
      <c r="CO24" s="263"/>
      <c r="CP24" s="263"/>
      <c r="CQ24" s="263"/>
      <c r="CR24" s="17"/>
    </row>
    <row r="25" spans="1:96" x14ac:dyDescent="0.25">
      <c r="A25" s="261"/>
      <c r="B25" s="261"/>
      <c r="C25" s="261"/>
      <c r="D25" s="261"/>
      <c r="E25" s="261"/>
      <c r="F25" s="261"/>
      <c r="G25" s="261"/>
      <c r="H25" s="261"/>
      <c r="I25" s="265"/>
      <c r="J25" s="265"/>
      <c r="K25" s="261"/>
      <c r="L25" s="261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8"/>
      <c r="AS25" s="18"/>
      <c r="AT25" s="18"/>
      <c r="AU25" s="18"/>
      <c r="AV25" s="18"/>
      <c r="AW25" s="18"/>
      <c r="AX25" s="18"/>
      <c r="AY25" s="18"/>
      <c r="AZ25" s="254"/>
      <c r="BA25" s="254"/>
      <c r="BB25" s="254"/>
      <c r="BC25" s="254"/>
      <c r="BD25" s="254"/>
      <c r="BE25" s="254"/>
      <c r="BF25" s="254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9"/>
      <c r="CM25" s="19"/>
      <c r="CN25" s="19"/>
      <c r="CO25" s="19"/>
      <c r="CP25" s="19"/>
      <c r="CQ25" s="19"/>
      <c r="CR25" s="17"/>
    </row>
    <row r="26" spans="1:96" ht="23.25" x14ac:dyDescent="0.25">
      <c r="A26" s="266"/>
      <c r="B26" s="266"/>
      <c r="C26" s="267"/>
      <c r="D26" s="268" t="s">
        <v>8</v>
      </c>
      <c r="E26" s="269"/>
      <c r="F26" s="269"/>
      <c r="G26" s="270"/>
      <c r="H26" s="271"/>
      <c r="I26" s="272"/>
      <c r="J26" s="273" t="s">
        <v>9</v>
      </c>
      <c r="K26" s="274"/>
      <c r="L26" s="275"/>
      <c r="M26" s="26"/>
      <c r="N26" s="276" t="s">
        <v>10</v>
      </c>
      <c r="O26" s="277"/>
      <c r="P26" s="277"/>
      <c r="Q26" s="277"/>
      <c r="R26" s="277"/>
      <c r="S26" s="277"/>
      <c r="T26" s="277"/>
      <c r="U26" s="278"/>
      <c r="V26" s="278"/>
      <c r="W26" s="278"/>
      <c r="X26" s="278"/>
      <c r="Y26" s="278"/>
      <c r="Z26" s="278"/>
      <c r="AA26" s="278"/>
      <c r="AB26" s="278"/>
      <c r="AC26" s="278"/>
      <c r="AD26" s="279"/>
      <c r="AE26" s="31"/>
      <c r="AF26" s="280" t="s">
        <v>11</v>
      </c>
      <c r="AG26" s="277"/>
      <c r="AH26" s="277"/>
      <c r="AI26" s="277"/>
      <c r="AJ26" s="277"/>
      <c r="AK26" s="277"/>
      <c r="AL26" s="279" t="s">
        <v>12</v>
      </c>
      <c r="AM26" s="254"/>
      <c r="AN26" s="281" t="s">
        <v>163</v>
      </c>
      <c r="AO26" s="282"/>
      <c r="AP26" s="282"/>
      <c r="AQ26" s="282"/>
      <c r="AR26" s="283"/>
      <c r="AS26" s="254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V26" s="231"/>
      <c r="BW26" s="37"/>
      <c r="BX26" s="37"/>
      <c r="BY26" s="37"/>
      <c r="BZ26" s="37"/>
      <c r="CA26" s="284" t="s">
        <v>13</v>
      </c>
      <c r="CB26" s="285"/>
      <c r="CC26" s="285"/>
      <c r="CD26" s="285"/>
      <c r="CE26" s="286"/>
      <c r="CF26" s="286"/>
      <c r="CG26" s="286"/>
      <c r="CH26" s="286"/>
      <c r="CI26" s="286"/>
      <c r="CJ26" s="286"/>
      <c r="CK26" s="287"/>
      <c r="CL26" s="37"/>
      <c r="CM26" s="284" t="s">
        <v>14</v>
      </c>
      <c r="CN26" s="288"/>
      <c r="CO26" s="285"/>
      <c r="CP26" s="285"/>
      <c r="CQ26" s="285"/>
      <c r="CR26" s="287"/>
    </row>
    <row r="27" spans="1:96" ht="72.75" x14ac:dyDescent="0.25">
      <c r="A27" s="289" t="s">
        <v>15</v>
      </c>
      <c r="B27" s="290" t="s">
        <v>16</v>
      </c>
      <c r="C27" s="291" t="s">
        <v>17</v>
      </c>
      <c r="D27" s="292" t="s">
        <v>18</v>
      </c>
      <c r="E27" s="292" t="s">
        <v>19</v>
      </c>
      <c r="F27" s="293" t="s">
        <v>108</v>
      </c>
      <c r="G27" s="294" t="s">
        <v>20</v>
      </c>
      <c r="H27" s="295"/>
      <c r="I27" s="291" t="s">
        <v>162</v>
      </c>
      <c r="J27" s="293" t="s">
        <v>22</v>
      </c>
      <c r="K27" s="293" t="s">
        <v>23</v>
      </c>
      <c r="L27" s="296" t="s">
        <v>127</v>
      </c>
      <c r="M27" s="44"/>
      <c r="N27" s="297" t="s">
        <v>109</v>
      </c>
      <c r="O27" s="298" t="s">
        <v>25</v>
      </c>
      <c r="P27" s="298" t="s">
        <v>26</v>
      </c>
      <c r="Q27" s="298" t="s">
        <v>164</v>
      </c>
      <c r="R27" s="299" t="s">
        <v>112</v>
      </c>
      <c r="S27" s="298" t="s">
        <v>29</v>
      </c>
      <c r="T27" s="298" t="s">
        <v>110</v>
      </c>
      <c r="U27" s="298" t="s">
        <v>30</v>
      </c>
      <c r="V27" s="298" t="s">
        <v>31</v>
      </c>
      <c r="W27" s="298" t="s">
        <v>32</v>
      </c>
      <c r="X27" s="298" t="s">
        <v>33</v>
      </c>
      <c r="Y27" s="298" t="s">
        <v>34</v>
      </c>
      <c r="Z27" s="299" t="s">
        <v>165</v>
      </c>
      <c r="AA27" s="298" t="s">
        <v>36</v>
      </c>
      <c r="AB27" s="298" t="s">
        <v>37</v>
      </c>
      <c r="AC27" s="298" t="s">
        <v>38</v>
      </c>
      <c r="AD27" s="300" t="s">
        <v>39</v>
      </c>
      <c r="AE27" s="48"/>
      <c r="AF27" s="297" t="s">
        <v>15</v>
      </c>
      <c r="AG27" s="299" t="s">
        <v>111</v>
      </c>
      <c r="AH27" s="299" t="s">
        <v>112</v>
      </c>
      <c r="AI27" s="298" t="s">
        <v>41</v>
      </c>
      <c r="AJ27" s="298" t="s">
        <v>42</v>
      </c>
      <c r="AK27" s="298" t="s">
        <v>43</v>
      </c>
      <c r="AL27" s="301" t="s">
        <v>44</v>
      </c>
      <c r="AM27" s="254"/>
      <c r="AN27" s="297" t="s">
        <v>166</v>
      </c>
      <c r="AO27" s="298" t="s">
        <v>167</v>
      </c>
      <c r="AP27" s="298" t="s">
        <v>168</v>
      </c>
      <c r="AQ27" s="298" t="s">
        <v>169</v>
      </c>
      <c r="AR27" s="301" t="s">
        <v>170</v>
      </c>
      <c r="AS27" s="2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V27" s="54"/>
      <c r="BW27" s="54"/>
      <c r="BX27" s="54"/>
      <c r="BY27" s="54"/>
      <c r="BZ27" s="54"/>
      <c r="CA27" s="302" t="s">
        <v>15</v>
      </c>
      <c r="CB27" s="303" t="s">
        <v>45</v>
      </c>
      <c r="CC27" s="303" t="s">
        <v>46</v>
      </c>
      <c r="CD27" s="303" t="s">
        <v>47</v>
      </c>
      <c r="CE27" s="303" t="s">
        <v>48</v>
      </c>
      <c r="CF27" s="303" t="s">
        <v>49</v>
      </c>
      <c r="CG27" s="303" t="s">
        <v>50</v>
      </c>
      <c r="CH27" s="303" t="s">
        <v>51</v>
      </c>
      <c r="CI27" s="303" t="s">
        <v>52</v>
      </c>
      <c r="CJ27" s="303" t="s">
        <v>53</v>
      </c>
      <c r="CK27" s="304" t="s">
        <v>54</v>
      </c>
      <c r="CL27" s="54"/>
      <c r="CM27" s="302" t="s">
        <v>15</v>
      </c>
      <c r="CN27" s="305" t="s">
        <v>45</v>
      </c>
      <c r="CO27" s="303" t="s">
        <v>171</v>
      </c>
      <c r="CP27" s="303" t="s">
        <v>172</v>
      </c>
      <c r="CQ27" s="303" t="s">
        <v>173</v>
      </c>
      <c r="CR27" s="306" t="s">
        <v>174</v>
      </c>
    </row>
    <row r="28" spans="1:96" ht="15.75" thickBot="1" x14ac:dyDescent="0.3">
      <c r="A28" s="307"/>
      <c r="B28" s="308"/>
      <c r="C28" s="309"/>
      <c r="D28" s="310"/>
      <c r="E28" s="310"/>
      <c r="F28" s="310"/>
      <c r="G28" s="311"/>
      <c r="H28" s="312"/>
      <c r="I28" s="313"/>
      <c r="J28" s="310"/>
      <c r="K28" s="310"/>
      <c r="L28" s="311"/>
      <c r="M28" s="62"/>
      <c r="N28" s="314"/>
      <c r="O28" s="315"/>
      <c r="P28" s="315"/>
      <c r="Q28" s="315"/>
      <c r="R28" s="315"/>
      <c r="S28" s="315"/>
      <c r="T28" s="315"/>
      <c r="U28" s="315"/>
      <c r="V28" s="315"/>
      <c r="W28" s="315"/>
      <c r="X28" s="315"/>
      <c r="Y28" s="315"/>
      <c r="Z28" s="315"/>
      <c r="AA28" s="315"/>
      <c r="AB28" s="315"/>
      <c r="AC28" s="315"/>
      <c r="AD28" s="316"/>
      <c r="AE28" s="18"/>
      <c r="AF28" s="314"/>
      <c r="AG28" s="315"/>
      <c r="AH28" s="315"/>
      <c r="AI28" s="315"/>
      <c r="AJ28" s="315"/>
      <c r="AK28" s="315"/>
      <c r="AL28" s="317"/>
      <c r="AM28" s="254"/>
      <c r="AN28" s="318"/>
      <c r="AO28" s="319"/>
      <c r="AP28" s="319"/>
      <c r="AQ28" s="319"/>
      <c r="AR28" s="320"/>
      <c r="AS28" s="254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V28" s="19"/>
      <c r="BW28" s="19"/>
      <c r="BX28" s="19"/>
      <c r="BY28" s="19"/>
      <c r="BZ28" s="19"/>
      <c r="CA28" s="321"/>
      <c r="CB28" s="322"/>
      <c r="CC28" s="322"/>
      <c r="CD28" s="322"/>
      <c r="CE28" s="322"/>
      <c r="CF28" s="322"/>
      <c r="CG28" s="322"/>
      <c r="CH28" s="322"/>
      <c r="CI28" s="322"/>
      <c r="CJ28" s="322"/>
      <c r="CK28" s="323"/>
      <c r="CL28" s="71"/>
      <c r="CM28" s="321"/>
      <c r="CN28" s="324"/>
      <c r="CO28" s="322"/>
      <c r="CP28" s="322"/>
      <c r="CQ28" s="322"/>
      <c r="CR28" s="325"/>
    </row>
    <row r="29" spans="1:96" x14ac:dyDescent="0.25">
      <c r="A29" s="73">
        <v>430</v>
      </c>
      <c r="B29" s="74" t="s">
        <v>55</v>
      </c>
      <c r="C29" s="232">
        <v>966</v>
      </c>
      <c r="D29" s="233">
        <v>4</v>
      </c>
      <c r="E29" s="233">
        <v>0</v>
      </c>
      <c r="F29" s="233">
        <v>0</v>
      </c>
      <c r="G29" s="234">
        <v>970</v>
      </c>
      <c r="H29" s="78"/>
      <c r="I29" s="154">
        <v>16109953</v>
      </c>
      <c r="J29" s="81">
        <v>0</v>
      </c>
      <c r="K29" s="81">
        <v>1147510</v>
      </c>
      <c r="L29" s="197">
        <v>17257463</v>
      </c>
      <c r="M29" s="235"/>
      <c r="N29" s="90">
        <v>430</v>
      </c>
      <c r="O29" s="326">
        <v>970</v>
      </c>
      <c r="P29" s="326">
        <v>4</v>
      </c>
      <c r="Q29" s="326">
        <v>0</v>
      </c>
      <c r="R29" s="326">
        <v>0</v>
      </c>
      <c r="S29" s="327">
        <v>16109953</v>
      </c>
      <c r="T29" s="327">
        <v>0</v>
      </c>
      <c r="U29" s="327">
        <v>0</v>
      </c>
      <c r="V29" s="327">
        <v>16109953</v>
      </c>
      <c r="W29" s="327">
        <v>0</v>
      </c>
      <c r="X29" s="327">
        <v>1147510</v>
      </c>
      <c r="Y29" s="327">
        <v>17257463</v>
      </c>
      <c r="Z29" s="327">
        <v>0</v>
      </c>
      <c r="AA29" s="327">
        <v>0</v>
      </c>
      <c r="AB29" s="327">
        <v>0</v>
      </c>
      <c r="AC29" s="327">
        <v>0</v>
      </c>
      <c r="AD29" s="328">
        <v>17257463</v>
      </c>
      <c r="AE29" s="329"/>
      <c r="AF29" s="330">
        <v>430</v>
      </c>
      <c r="AG29" s="331">
        <v>386</v>
      </c>
      <c r="AH29" s="331">
        <v>0</v>
      </c>
      <c r="AI29" s="329">
        <v>0</v>
      </c>
      <c r="AJ29" s="329">
        <v>0</v>
      </c>
      <c r="AK29" s="329">
        <v>0</v>
      </c>
      <c r="AL29" s="332">
        <v>0</v>
      </c>
      <c r="AN29" s="336">
        <v>0</v>
      </c>
      <c r="AO29" s="329">
        <v>0</v>
      </c>
      <c r="AP29" s="329">
        <v>0</v>
      </c>
      <c r="AQ29" s="329">
        <v>0</v>
      </c>
      <c r="AR29" s="332">
        <v>0</v>
      </c>
      <c r="AS29" s="25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V29" s="241"/>
      <c r="BW29" s="241"/>
      <c r="BX29" s="94"/>
      <c r="BY29" s="94"/>
      <c r="BZ29" s="94"/>
      <c r="CA29" s="242">
        <v>430</v>
      </c>
      <c r="CB29" s="91">
        <v>0</v>
      </c>
      <c r="CC29" s="91">
        <v>0</v>
      </c>
      <c r="CD29" s="91">
        <v>0</v>
      </c>
      <c r="CE29" s="91">
        <v>0</v>
      </c>
      <c r="CF29" s="333">
        <v>0</v>
      </c>
      <c r="CG29" s="91">
        <v>0</v>
      </c>
      <c r="CH29" s="91">
        <v>0</v>
      </c>
      <c r="CI29" s="91">
        <v>0</v>
      </c>
      <c r="CJ29" s="333">
        <v>0</v>
      </c>
      <c r="CK29" s="334">
        <v>0</v>
      </c>
      <c r="CL29" s="94"/>
      <c r="CM29" s="242">
        <v>430</v>
      </c>
      <c r="CN29" s="95"/>
      <c r="CO29" s="96"/>
      <c r="CP29" s="96"/>
      <c r="CQ29" s="96"/>
      <c r="CR29" s="335">
        <v>0</v>
      </c>
    </row>
    <row r="33" spans="1:107" x14ac:dyDescent="0.25">
      <c r="L33" s="337"/>
    </row>
    <row r="35" spans="1:107" x14ac:dyDescent="0.25">
      <c r="L35" s="337"/>
    </row>
    <row r="40" spans="1:107" ht="21" x14ac:dyDescent="0.25">
      <c r="A40" s="222" t="s">
        <v>720</v>
      </c>
      <c r="B40" s="94"/>
      <c r="C40" s="94"/>
      <c r="D40" s="71"/>
      <c r="E40" s="71"/>
      <c r="F40" s="71"/>
      <c r="G40" s="71"/>
      <c r="H40" s="71"/>
      <c r="I40" s="71"/>
      <c r="J40" s="252"/>
      <c r="K40" s="71"/>
      <c r="L40" s="7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183"/>
      <c r="AB40" s="183"/>
      <c r="AC40" s="253"/>
      <c r="AD40" s="253"/>
      <c r="AE40" s="185"/>
      <c r="AF40" s="183"/>
      <c r="AG40" s="224"/>
      <c r="AH40" s="183"/>
      <c r="AI40" s="183"/>
      <c r="AJ40" s="183"/>
      <c r="AK40" s="224"/>
      <c r="AL40" s="183"/>
      <c r="AM40" s="183"/>
      <c r="AN40" s="183"/>
      <c r="AO40" s="183"/>
      <c r="AP40" s="183"/>
      <c r="AQ40" s="183"/>
      <c r="AR40" s="18"/>
      <c r="AS40" s="168"/>
      <c r="AT40" s="168"/>
      <c r="AU40" s="18"/>
      <c r="AV40" s="18"/>
      <c r="AW40" s="18"/>
      <c r="AX40" s="18"/>
      <c r="AY40" s="18"/>
      <c r="AZ40" s="254"/>
      <c r="BA40" s="254"/>
      <c r="BB40" s="254"/>
      <c r="BC40" s="254"/>
      <c r="BD40" s="254"/>
      <c r="BE40" s="254"/>
      <c r="BF40" s="25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18"/>
      <c r="CB40" s="183"/>
      <c r="CC40" s="183"/>
      <c r="CD40" s="183"/>
      <c r="CE40" s="183"/>
      <c r="CF40" s="255" t="s">
        <v>5</v>
      </c>
      <c r="CG40" s="183"/>
      <c r="CH40" s="183"/>
      <c r="CI40" s="183"/>
      <c r="CJ40" s="255" t="s">
        <v>5</v>
      </c>
      <c r="CK40" s="255" t="s">
        <v>5</v>
      </c>
      <c r="CL40" s="94"/>
      <c r="CM40" s="183"/>
      <c r="CN40" s="183"/>
      <c r="CO40" s="183"/>
      <c r="CP40" s="183"/>
      <c r="CQ40" s="183"/>
      <c r="CR40" s="255" t="s">
        <v>5</v>
      </c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</row>
    <row r="41" spans="1:107" x14ac:dyDescent="0.25">
      <c r="A41" s="256"/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8"/>
      <c r="AS41" s="18"/>
      <c r="AT41" s="18"/>
      <c r="AU41" s="18"/>
      <c r="AV41" s="18"/>
      <c r="AW41" s="18"/>
      <c r="AX41" s="18"/>
      <c r="AY41" s="18"/>
      <c r="AZ41" s="254"/>
      <c r="BA41" s="254"/>
      <c r="BB41" s="254"/>
      <c r="BC41" s="254"/>
      <c r="BD41" s="254"/>
      <c r="BE41" s="254"/>
      <c r="BF41" s="25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94"/>
      <c r="CM41" s="94"/>
      <c r="CN41" s="71"/>
      <c r="CO41" s="94"/>
      <c r="CP41" s="94"/>
      <c r="CQ41" s="94"/>
      <c r="CR41" s="17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</row>
    <row r="42" spans="1:107" x14ac:dyDescent="0.25">
      <c r="A42" s="257"/>
      <c r="B42" s="258"/>
      <c r="C42" s="258"/>
      <c r="D42" s="259"/>
      <c r="E42" s="259"/>
      <c r="F42" s="259"/>
      <c r="G42" s="259"/>
      <c r="H42" s="259"/>
      <c r="I42" s="182"/>
      <c r="J42" s="182"/>
      <c r="K42" s="182"/>
      <c r="L42" s="259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8"/>
      <c r="AS42" s="18"/>
      <c r="AT42" s="18"/>
      <c r="AU42" s="18"/>
      <c r="AV42" s="18"/>
      <c r="AW42" s="18"/>
      <c r="AX42" s="18"/>
      <c r="AY42" s="18"/>
      <c r="AZ42" s="254"/>
      <c r="BA42" s="254"/>
      <c r="BB42" s="254"/>
      <c r="BC42" s="254"/>
      <c r="BD42" s="254"/>
      <c r="BE42" s="254"/>
      <c r="BF42" s="254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  <c r="BT42" s="258"/>
      <c r="BU42" s="258"/>
      <c r="BV42" s="258"/>
      <c r="BW42" s="258"/>
      <c r="BX42" s="258"/>
      <c r="BY42" s="258"/>
      <c r="BZ42" s="258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258"/>
      <c r="CM42" s="258"/>
      <c r="CN42" s="259"/>
      <c r="CO42" s="258"/>
      <c r="CP42" s="258"/>
      <c r="CQ42" s="258"/>
      <c r="CR42" s="17"/>
      <c r="CS42" s="258"/>
      <c r="CT42" s="258"/>
      <c r="CU42" s="258"/>
      <c r="CV42" s="258"/>
      <c r="CW42" s="258"/>
      <c r="CX42" s="258"/>
      <c r="CY42" s="258"/>
      <c r="CZ42" s="258"/>
      <c r="DA42" s="258"/>
      <c r="DB42" s="258"/>
      <c r="DC42" s="258"/>
    </row>
    <row r="43" spans="1:107" x14ac:dyDescent="0.25">
      <c r="A43" s="258"/>
      <c r="B43" s="258"/>
      <c r="C43" s="258"/>
      <c r="D43" s="259"/>
      <c r="E43" s="259"/>
      <c r="F43" s="259"/>
      <c r="G43" s="259"/>
      <c r="H43" s="259"/>
      <c r="I43" s="260"/>
      <c r="J43" s="259"/>
      <c r="K43" s="259"/>
      <c r="L43" s="259"/>
      <c r="M43" s="258"/>
      <c r="N43" s="258"/>
      <c r="O43" s="258"/>
      <c r="P43" s="258"/>
      <c r="Q43" s="258"/>
      <c r="R43" s="258"/>
      <c r="S43" s="258"/>
      <c r="T43" s="258"/>
      <c r="U43" s="258"/>
      <c r="V43" s="258"/>
      <c r="W43" s="258"/>
      <c r="X43" s="258"/>
      <c r="Y43" s="258"/>
      <c r="Z43" s="258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8"/>
      <c r="AS43" s="18"/>
      <c r="AT43" s="18"/>
      <c r="AU43" s="18"/>
      <c r="AV43" s="18"/>
      <c r="AW43" s="18"/>
      <c r="AX43" s="18"/>
      <c r="AY43" s="18"/>
      <c r="AZ43" s="254"/>
      <c r="BA43" s="254"/>
      <c r="BB43" s="254"/>
      <c r="BC43" s="254"/>
      <c r="BD43" s="254"/>
      <c r="BE43" s="254"/>
      <c r="BF43" s="254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  <c r="BT43" s="258"/>
      <c r="BU43" s="258"/>
      <c r="BV43" s="258"/>
      <c r="BW43" s="258"/>
      <c r="BX43" s="258"/>
      <c r="BY43" s="258"/>
      <c r="BZ43" s="258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258"/>
      <c r="CM43" s="258"/>
      <c r="CN43" s="259"/>
      <c r="CO43" s="258"/>
      <c r="CP43" s="258"/>
      <c r="CQ43" s="258"/>
      <c r="CR43" s="17"/>
      <c r="CS43" s="258"/>
      <c r="CT43" s="258"/>
      <c r="CU43" s="258"/>
      <c r="CV43" s="258"/>
      <c r="CW43" s="258"/>
      <c r="CX43" s="258"/>
      <c r="CY43" s="258"/>
      <c r="CZ43" s="258"/>
      <c r="DA43" s="258"/>
      <c r="DB43" s="258"/>
      <c r="DC43" s="258"/>
    </row>
    <row r="44" spans="1:107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2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8"/>
      <c r="AS44" s="18"/>
      <c r="AT44" s="18"/>
      <c r="AU44" s="18"/>
      <c r="AV44" s="18"/>
      <c r="AW44" s="18"/>
      <c r="AX44" s="18"/>
      <c r="AY44" s="18"/>
      <c r="AZ44" s="254"/>
      <c r="BA44" s="254"/>
      <c r="BB44" s="254"/>
      <c r="BC44" s="254"/>
      <c r="BD44" s="254"/>
      <c r="BE44" s="254"/>
      <c r="BF44" s="254"/>
      <c r="BG44" s="263"/>
      <c r="BH44" s="263"/>
      <c r="BI44" s="263"/>
      <c r="BJ44" s="263"/>
      <c r="BK44" s="263"/>
      <c r="BL44" s="263"/>
      <c r="BM44" s="263"/>
      <c r="BN44" s="263"/>
      <c r="BO44" s="263"/>
      <c r="BP44" s="263"/>
      <c r="BQ44" s="263"/>
      <c r="BR44" s="263"/>
      <c r="BS44" s="263"/>
      <c r="BT44" s="263"/>
      <c r="BU44" s="263"/>
      <c r="BV44" s="263"/>
      <c r="BW44" s="263"/>
      <c r="BX44" s="263"/>
      <c r="BY44" s="263"/>
      <c r="BZ44" s="263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263"/>
      <c r="CM44" s="263"/>
      <c r="CN44" s="264"/>
      <c r="CO44" s="263"/>
      <c r="CP44" s="263"/>
      <c r="CQ44" s="263"/>
      <c r="CR44" s="17"/>
      <c r="CS44" s="263"/>
      <c r="CT44" s="263"/>
      <c r="CU44" s="263"/>
      <c r="CV44" s="263"/>
      <c r="CW44" s="263"/>
      <c r="CX44" s="263"/>
      <c r="CY44" s="263"/>
      <c r="CZ44" s="263"/>
      <c r="DA44" s="263"/>
      <c r="DB44" s="263"/>
      <c r="DC44" s="263"/>
    </row>
    <row r="45" spans="1:107" x14ac:dyDescent="0.25">
      <c r="A45" s="261"/>
      <c r="B45" s="261"/>
      <c r="C45" s="261"/>
      <c r="D45" s="261"/>
      <c r="E45" s="261"/>
      <c r="F45" s="261"/>
      <c r="G45" s="261"/>
      <c r="H45" s="261"/>
      <c r="I45" s="265"/>
      <c r="J45" s="265"/>
      <c r="K45" s="261"/>
      <c r="L45" s="261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8"/>
      <c r="AS45" s="18"/>
      <c r="AT45" s="18"/>
      <c r="AU45" s="18"/>
      <c r="AV45" s="18"/>
      <c r="AW45" s="18"/>
      <c r="AX45" s="18"/>
      <c r="AY45" s="18"/>
      <c r="AZ45" s="254"/>
      <c r="BA45" s="254"/>
      <c r="BB45" s="254"/>
      <c r="BC45" s="254"/>
      <c r="BD45" s="254"/>
      <c r="BE45" s="254"/>
      <c r="BF45" s="254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9"/>
      <c r="CM45" s="19"/>
      <c r="CN45" s="19"/>
      <c r="CO45" s="19"/>
      <c r="CP45" s="19"/>
      <c r="CQ45" s="19"/>
      <c r="CR45" s="17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</row>
    <row r="46" spans="1:107" ht="23.25" x14ac:dyDescent="0.25">
      <c r="A46" s="266"/>
      <c r="B46" s="266"/>
      <c r="C46" s="267"/>
      <c r="D46" s="268" t="s">
        <v>8</v>
      </c>
      <c r="E46" s="269"/>
      <c r="F46" s="269"/>
      <c r="G46" s="270"/>
      <c r="H46" s="271"/>
      <c r="I46" s="272"/>
      <c r="J46" s="273" t="s">
        <v>9</v>
      </c>
      <c r="K46" s="274"/>
      <c r="L46" s="275"/>
      <c r="M46" s="26"/>
      <c r="N46" s="276" t="s">
        <v>10</v>
      </c>
      <c r="O46" s="277"/>
      <c r="P46" s="277"/>
      <c r="Q46" s="277"/>
      <c r="R46" s="277"/>
      <c r="S46" s="277"/>
      <c r="T46" s="277"/>
      <c r="U46" s="278"/>
      <c r="V46" s="278"/>
      <c r="W46" s="278"/>
      <c r="X46" s="278"/>
      <c r="Y46" s="278"/>
      <c r="Z46" s="278"/>
      <c r="AA46" s="278"/>
      <c r="AB46" s="278"/>
      <c r="AC46" s="278"/>
      <c r="AD46" s="279"/>
      <c r="AE46" s="31"/>
      <c r="AF46" s="280" t="s">
        <v>11</v>
      </c>
      <c r="AG46" s="277"/>
      <c r="AH46" s="277"/>
      <c r="AI46" s="277"/>
      <c r="AJ46" s="277"/>
      <c r="AK46" s="277"/>
      <c r="AL46" s="279" t="s">
        <v>12</v>
      </c>
      <c r="AM46" s="254"/>
      <c r="AN46" s="281" t="s">
        <v>163</v>
      </c>
      <c r="AO46" s="282"/>
      <c r="AP46" s="282"/>
      <c r="AQ46" s="282"/>
      <c r="AR46" s="283"/>
      <c r="AS46" s="254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231"/>
      <c r="BJ46" s="37"/>
      <c r="BK46" s="37"/>
      <c r="BY46" s="37"/>
      <c r="BZ46" s="37"/>
      <c r="CA46" s="284" t="s">
        <v>13</v>
      </c>
      <c r="CB46" s="285"/>
      <c r="CC46" s="285"/>
      <c r="CD46" s="285"/>
      <c r="CE46" s="286"/>
      <c r="CF46" s="286"/>
      <c r="CG46" s="286"/>
      <c r="CH46" s="286"/>
      <c r="CI46" s="286"/>
      <c r="CJ46" s="286"/>
      <c r="CK46" s="287"/>
      <c r="CL46" s="37"/>
      <c r="CM46" s="284" t="s">
        <v>14</v>
      </c>
      <c r="CN46" s="288"/>
      <c r="CO46" s="285"/>
      <c r="CP46" s="285"/>
      <c r="CQ46" s="285"/>
      <c r="CR46" s="28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</row>
    <row r="47" spans="1:107" ht="72.75" x14ac:dyDescent="0.25">
      <c r="A47" s="289" t="s">
        <v>15</v>
      </c>
      <c r="B47" s="290" t="s">
        <v>16</v>
      </c>
      <c r="C47" s="291" t="s">
        <v>17</v>
      </c>
      <c r="D47" s="292" t="s">
        <v>18</v>
      </c>
      <c r="E47" s="292" t="s">
        <v>19</v>
      </c>
      <c r="F47" s="293" t="s">
        <v>108</v>
      </c>
      <c r="G47" s="294" t="s">
        <v>20</v>
      </c>
      <c r="H47" s="295"/>
      <c r="I47" s="291" t="s">
        <v>162</v>
      </c>
      <c r="J47" s="293" t="s">
        <v>22</v>
      </c>
      <c r="K47" s="293" t="s">
        <v>23</v>
      </c>
      <c r="L47" s="296" t="s">
        <v>127</v>
      </c>
      <c r="M47" s="44"/>
      <c r="N47" s="297" t="s">
        <v>109</v>
      </c>
      <c r="O47" s="298" t="s">
        <v>25</v>
      </c>
      <c r="P47" s="298" t="s">
        <v>26</v>
      </c>
      <c r="Q47" s="298" t="s">
        <v>164</v>
      </c>
      <c r="R47" s="299" t="s">
        <v>112</v>
      </c>
      <c r="S47" s="298" t="s">
        <v>29</v>
      </c>
      <c r="T47" s="298" t="s">
        <v>110</v>
      </c>
      <c r="U47" s="298" t="s">
        <v>30</v>
      </c>
      <c r="V47" s="298" t="s">
        <v>31</v>
      </c>
      <c r="W47" s="298" t="s">
        <v>32</v>
      </c>
      <c r="X47" s="298" t="s">
        <v>33</v>
      </c>
      <c r="Y47" s="298" t="s">
        <v>34</v>
      </c>
      <c r="Z47" s="299" t="s">
        <v>165</v>
      </c>
      <c r="AA47" s="298" t="s">
        <v>36</v>
      </c>
      <c r="AB47" s="298" t="s">
        <v>37</v>
      </c>
      <c r="AC47" s="298" t="s">
        <v>38</v>
      </c>
      <c r="AD47" s="347" t="s">
        <v>39</v>
      </c>
      <c r="AE47" s="48"/>
      <c r="AF47" s="297" t="s">
        <v>15</v>
      </c>
      <c r="AG47" s="299" t="s">
        <v>111</v>
      </c>
      <c r="AH47" s="299" t="s">
        <v>112</v>
      </c>
      <c r="AI47" s="298" t="s">
        <v>41</v>
      </c>
      <c r="AJ47" s="298" t="s">
        <v>42</v>
      </c>
      <c r="AK47" s="298" t="s">
        <v>43</v>
      </c>
      <c r="AL47" s="301" t="s">
        <v>44</v>
      </c>
      <c r="AM47" s="254"/>
      <c r="AN47" s="297" t="s">
        <v>166</v>
      </c>
      <c r="AO47" s="298" t="s">
        <v>167</v>
      </c>
      <c r="AP47" s="298" t="s">
        <v>168</v>
      </c>
      <c r="AQ47" s="298" t="s">
        <v>169</v>
      </c>
      <c r="AR47" s="301" t="s">
        <v>170</v>
      </c>
      <c r="AS47" s="2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Y47" s="54"/>
      <c r="BZ47" s="54"/>
      <c r="CA47" s="302" t="s">
        <v>15</v>
      </c>
      <c r="CB47" s="303" t="s">
        <v>45</v>
      </c>
      <c r="CC47" s="303" t="s">
        <v>46</v>
      </c>
      <c r="CD47" s="303" t="s">
        <v>47</v>
      </c>
      <c r="CE47" s="303" t="s">
        <v>48</v>
      </c>
      <c r="CF47" s="303" t="s">
        <v>49</v>
      </c>
      <c r="CG47" s="303" t="s">
        <v>50</v>
      </c>
      <c r="CH47" s="303" t="s">
        <v>51</v>
      </c>
      <c r="CI47" s="303" t="s">
        <v>52</v>
      </c>
      <c r="CJ47" s="303" t="s">
        <v>53</v>
      </c>
      <c r="CK47" s="304" t="s">
        <v>54</v>
      </c>
      <c r="CL47" s="54"/>
      <c r="CM47" s="302" t="s">
        <v>15</v>
      </c>
      <c r="CN47" s="305" t="s">
        <v>45</v>
      </c>
      <c r="CO47" s="303" t="s">
        <v>171</v>
      </c>
      <c r="CP47" s="303" t="s">
        <v>172</v>
      </c>
      <c r="CQ47" s="303" t="s">
        <v>173</v>
      </c>
      <c r="CR47" s="306" t="s">
        <v>174</v>
      </c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</row>
    <row r="48" spans="1:107" ht="15.75" thickBot="1" x14ac:dyDescent="0.3">
      <c r="A48" s="307"/>
      <c r="B48" s="308"/>
      <c r="C48" s="309"/>
      <c r="D48" s="310"/>
      <c r="E48" s="310"/>
      <c r="F48" s="310"/>
      <c r="G48" s="311"/>
      <c r="H48" s="312"/>
      <c r="I48" s="313"/>
      <c r="J48" s="310"/>
      <c r="K48" s="310"/>
      <c r="L48" s="311"/>
      <c r="M48" s="62"/>
      <c r="N48" s="348"/>
      <c r="O48" s="346"/>
      <c r="P48" s="346"/>
      <c r="Q48" s="346"/>
      <c r="R48" s="346"/>
      <c r="S48" s="346"/>
      <c r="T48" s="346"/>
      <c r="U48" s="346"/>
      <c r="V48" s="346"/>
      <c r="W48" s="346"/>
      <c r="X48" s="346"/>
      <c r="Y48" s="346"/>
      <c r="Z48" s="346"/>
      <c r="AA48" s="346"/>
      <c r="AB48" s="346"/>
      <c r="AC48" s="346"/>
      <c r="AD48" s="316"/>
      <c r="AE48" s="18"/>
      <c r="AF48" s="348"/>
      <c r="AG48" s="346"/>
      <c r="AH48" s="346"/>
      <c r="AI48" s="346"/>
      <c r="AJ48" s="346"/>
      <c r="AK48" s="346"/>
      <c r="AL48" s="345"/>
      <c r="AM48" s="254"/>
      <c r="AN48" s="318"/>
      <c r="AO48" s="319"/>
      <c r="AP48" s="319"/>
      <c r="AQ48" s="319"/>
      <c r="AR48" s="320"/>
      <c r="AS48" s="254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Y48" s="19"/>
      <c r="BZ48" s="19"/>
      <c r="CA48" s="321"/>
      <c r="CB48" s="322"/>
      <c r="CC48" s="322"/>
      <c r="CD48" s="322"/>
      <c r="CE48" s="322"/>
      <c r="CF48" s="322"/>
      <c r="CG48" s="322"/>
      <c r="CH48" s="322"/>
      <c r="CI48" s="322"/>
      <c r="CJ48" s="322"/>
      <c r="CK48" s="323"/>
      <c r="CL48" s="71"/>
      <c r="CM48" s="321"/>
      <c r="CN48" s="324"/>
      <c r="CO48" s="322"/>
      <c r="CP48" s="322"/>
      <c r="CQ48" s="322"/>
      <c r="CR48" s="325"/>
      <c r="CS48" s="94"/>
      <c r="CT48" s="71"/>
      <c r="CU48" s="94"/>
      <c r="CV48" s="94"/>
      <c r="CW48" s="94"/>
      <c r="CX48" s="94"/>
      <c r="CY48" s="94"/>
      <c r="CZ48" s="94"/>
      <c r="DA48" s="94"/>
      <c r="DB48" s="94"/>
      <c r="DC48" s="94"/>
    </row>
    <row r="49" spans="1:107" x14ac:dyDescent="0.25">
      <c r="A49" s="73">
        <v>430</v>
      </c>
      <c r="B49" s="74" t="s">
        <v>55</v>
      </c>
      <c r="C49" s="232">
        <v>966</v>
      </c>
      <c r="D49" s="233">
        <v>4</v>
      </c>
      <c r="E49" s="233">
        <v>0</v>
      </c>
      <c r="F49" s="233">
        <v>0</v>
      </c>
      <c r="G49" s="234">
        <v>970</v>
      </c>
      <c r="H49" s="78"/>
      <c r="I49" s="154">
        <v>16043081</v>
      </c>
      <c r="J49" s="81">
        <v>0</v>
      </c>
      <c r="K49" s="81">
        <v>1147510</v>
      </c>
      <c r="L49" s="197">
        <v>17190591</v>
      </c>
      <c r="M49" s="235"/>
      <c r="N49" s="90">
        <v>430</v>
      </c>
      <c r="O49" s="326">
        <v>970</v>
      </c>
      <c r="P49" s="326">
        <v>4</v>
      </c>
      <c r="Q49" s="326">
        <v>0</v>
      </c>
      <c r="R49" s="326">
        <v>0</v>
      </c>
      <c r="S49" s="327">
        <v>16043081</v>
      </c>
      <c r="T49" s="327">
        <v>0</v>
      </c>
      <c r="U49" s="327">
        <v>0</v>
      </c>
      <c r="V49" s="327">
        <v>16043081</v>
      </c>
      <c r="W49" s="327">
        <v>0</v>
      </c>
      <c r="X49" s="327">
        <v>1147510</v>
      </c>
      <c r="Y49" s="327">
        <v>17190591</v>
      </c>
      <c r="Z49" s="327">
        <v>0</v>
      </c>
      <c r="AA49" s="327">
        <v>0</v>
      </c>
      <c r="AB49" s="327">
        <v>0</v>
      </c>
      <c r="AC49" s="327">
        <v>0</v>
      </c>
      <c r="AD49" s="328">
        <v>17190591</v>
      </c>
      <c r="AE49" s="329"/>
      <c r="AF49" s="330">
        <v>430</v>
      </c>
      <c r="AG49" s="331">
        <v>386</v>
      </c>
      <c r="AH49" s="331">
        <v>0</v>
      </c>
      <c r="AI49" s="329">
        <v>0</v>
      </c>
      <c r="AJ49" s="329">
        <v>0</v>
      </c>
      <c r="AK49" s="329">
        <v>0</v>
      </c>
      <c r="AL49" s="332">
        <v>0</v>
      </c>
      <c r="AM49" s="7"/>
      <c r="AN49" s="336">
        <v>0</v>
      </c>
      <c r="AO49" s="329">
        <v>0</v>
      </c>
      <c r="AP49" s="329">
        <v>0</v>
      </c>
      <c r="AQ49" s="329">
        <v>0</v>
      </c>
      <c r="AR49" s="332">
        <v>0</v>
      </c>
      <c r="AS49" s="25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241"/>
      <c r="BJ49" s="241"/>
      <c r="BK49" s="94"/>
      <c r="BY49" s="94"/>
      <c r="BZ49" s="94"/>
      <c r="CA49" s="242">
        <v>430</v>
      </c>
      <c r="CB49" s="91">
        <v>0</v>
      </c>
      <c r="CC49" s="91">
        <v>0</v>
      </c>
      <c r="CD49" s="91">
        <v>0</v>
      </c>
      <c r="CE49" s="91">
        <v>0</v>
      </c>
      <c r="CF49" s="333">
        <v>0</v>
      </c>
      <c r="CG49" s="91">
        <v>0</v>
      </c>
      <c r="CH49" s="91">
        <v>0</v>
      </c>
      <c r="CI49" s="91">
        <v>0</v>
      </c>
      <c r="CJ49" s="333">
        <v>0</v>
      </c>
      <c r="CK49" s="334">
        <v>0</v>
      </c>
      <c r="CL49" s="94"/>
      <c r="CM49" s="242">
        <v>430</v>
      </c>
      <c r="CN49" s="95"/>
      <c r="CO49" s="96"/>
      <c r="CP49" s="96"/>
      <c r="CQ49" s="96"/>
      <c r="CR49" s="335">
        <v>0</v>
      </c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</row>
    <row r="52" spans="1:107" x14ac:dyDescent="0.25">
      <c r="L52" s="101"/>
    </row>
    <row r="53" spans="1:107" x14ac:dyDescent="0.25">
      <c r="J53" t="s">
        <v>721</v>
      </c>
      <c r="L53" s="101">
        <f>+L49-L29</f>
        <v>-66872</v>
      </c>
    </row>
    <row r="54" spans="1:107" x14ac:dyDescent="0.25">
      <c r="J54" t="s">
        <v>679</v>
      </c>
      <c r="L54" s="101">
        <f>+L49-'Jan - Mar 2025'!V7</f>
        <v>568587</v>
      </c>
    </row>
    <row r="55" spans="1:107" x14ac:dyDescent="0.25">
      <c r="L55" s="101"/>
    </row>
  </sheetData>
  <phoneticPr fontId="60" type="noConversion"/>
  <pageMargins left="0.7" right="0.7" top="0.75" bottom="0.7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M195"/>
  <sheetViews>
    <sheetView workbookViewId="0">
      <selection activeCell="J26" sqref="J26"/>
    </sheetView>
  </sheetViews>
  <sheetFormatPr defaultColWidth="9.140625" defaultRowHeight="15.75" x14ac:dyDescent="0.25"/>
  <cols>
    <col min="1" max="1" width="20.28515625" style="208" bestFit="1" customWidth="1"/>
    <col min="2" max="2" width="49.85546875" style="209" customWidth="1"/>
    <col min="3" max="3" width="14.42578125" style="209" bestFit="1" customWidth="1"/>
    <col min="4" max="4" width="16.5703125" style="208" customWidth="1"/>
    <col min="5" max="5" width="10.28515625" style="208" bestFit="1" customWidth="1"/>
    <col min="6" max="6" width="18" style="208" bestFit="1" customWidth="1"/>
    <col min="7" max="16384" width="9.140625" style="208"/>
  </cols>
  <sheetData>
    <row r="1" spans="1:6" s="205" customFormat="1" ht="11.25" x14ac:dyDescent="0.2">
      <c r="A1" s="202" t="s">
        <v>243</v>
      </c>
      <c r="B1" s="203"/>
      <c r="C1" s="204"/>
    </row>
    <row r="2" spans="1:6" s="205" customFormat="1" ht="11.25" x14ac:dyDescent="0.2">
      <c r="A2" s="202"/>
      <c r="B2" s="203"/>
      <c r="C2" s="204"/>
    </row>
    <row r="3" spans="1:6" s="205" customFormat="1" ht="21.75" x14ac:dyDescent="0.2">
      <c r="A3" s="202" t="s">
        <v>527</v>
      </c>
      <c r="B3" s="203"/>
      <c r="C3" s="244"/>
    </row>
    <row r="4" spans="1:6" s="205" customFormat="1" ht="11.25" x14ac:dyDescent="0.2">
      <c r="A4" s="202"/>
      <c r="B4" s="211" t="s">
        <v>176</v>
      </c>
      <c r="C4" s="245">
        <v>113000</v>
      </c>
      <c r="D4" s="245">
        <v>113000</v>
      </c>
      <c r="E4" s="205" t="s">
        <v>528</v>
      </c>
    </row>
    <row r="5" spans="1:6" s="205" customFormat="1" ht="11.25" x14ac:dyDescent="0.2">
      <c r="A5" s="202"/>
      <c r="B5" s="211" t="s">
        <v>529</v>
      </c>
      <c r="C5" s="245">
        <v>21468</v>
      </c>
      <c r="D5" s="245">
        <f>+C5/2</f>
        <v>10734</v>
      </c>
      <c r="E5" s="205" t="s">
        <v>530</v>
      </c>
    </row>
    <row r="6" spans="1:6" s="205" customFormat="1" ht="11.25" x14ac:dyDescent="0.2">
      <c r="A6" s="202"/>
      <c r="B6" s="211" t="s">
        <v>157</v>
      </c>
      <c r="C6" s="245">
        <v>27000</v>
      </c>
      <c r="D6" s="245">
        <v>27000</v>
      </c>
      <c r="E6" s="205" t="s">
        <v>244</v>
      </c>
    </row>
    <row r="7" spans="1:6" s="205" customFormat="1" ht="11.25" x14ac:dyDescent="0.2">
      <c r="A7" s="202"/>
      <c r="B7" s="211" t="s">
        <v>531</v>
      </c>
      <c r="C7" s="245">
        <v>21000</v>
      </c>
      <c r="D7" s="245">
        <v>21000</v>
      </c>
      <c r="E7" s="205" t="s">
        <v>532</v>
      </c>
    </row>
    <row r="8" spans="1:6" s="205" customFormat="1" ht="11.25" x14ac:dyDescent="0.2">
      <c r="A8" s="202"/>
      <c r="B8" s="211" t="s">
        <v>533</v>
      </c>
      <c r="C8" s="245">
        <v>6660</v>
      </c>
      <c r="D8" s="245">
        <v>6660</v>
      </c>
      <c r="E8" s="205" t="s">
        <v>534</v>
      </c>
      <c r="F8" s="205" t="s">
        <v>245</v>
      </c>
    </row>
    <row r="9" spans="1:6" s="205" customFormat="1" ht="11.25" x14ac:dyDescent="0.2">
      <c r="A9" s="202"/>
      <c r="B9" s="211" t="s">
        <v>535</v>
      </c>
      <c r="C9" s="245">
        <v>18000</v>
      </c>
      <c r="D9" s="245">
        <v>18000</v>
      </c>
      <c r="E9" s="205" t="s">
        <v>536</v>
      </c>
    </row>
    <row r="10" spans="1:6" s="205" customFormat="1" ht="12" thickBot="1" x14ac:dyDescent="0.25">
      <c r="A10" s="206"/>
      <c r="B10" s="207" t="s">
        <v>215</v>
      </c>
      <c r="C10" s="246">
        <f>SUM(C4:C9)</f>
        <v>207128</v>
      </c>
      <c r="D10" s="249">
        <f>SUM(D4:D9)</f>
        <v>196394</v>
      </c>
    </row>
    <row r="11" spans="1:6" ht="16.5" thickTop="1" x14ac:dyDescent="0.25"/>
    <row r="15" spans="1:6" s="205" customFormat="1" ht="11.25" x14ac:dyDescent="0.2">
      <c r="B15" s="207" t="s">
        <v>537</v>
      </c>
      <c r="C15" s="246"/>
    </row>
    <row r="16" spans="1:6" s="205" customFormat="1" ht="11.25" x14ac:dyDescent="0.2">
      <c r="B16" s="211" t="s">
        <v>538</v>
      </c>
      <c r="C16" s="245">
        <v>8352.2999999999993</v>
      </c>
      <c r="D16" s="245">
        <v>8352.2999999999993</v>
      </c>
    </row>
    <row r="17" spans="1:4" s="205" customFormat="1" ht="11.25" x14ac:dyDescent="0.2">
      <c r="B17" s="211" t="s">
        <v>539</v>
      </c>
      <c r="C17" s="245">
        <v>16646</v>
      </c>
      <c r="D17" s="245">
        <v>16646</v>
      </c>
    </row>
    <row r="18" spans="1:4" s="205" customFormat="1" ht="11.25" x14ac:dyDescent="0.2">
      <c r="B18" s="211" t="s">
        <v>540</v>
      </c>
      <c r="C18" s="245"/>
      <c r="D18" s="245">
        <v>2625</v>
      </c>
    </row>
    <row r="19" spans="1:4" s="205" customFormat="1" ht="11.25" x14ac:dyDescent="0.2">
      <c r="B19" s="211" t="s">
        <v>541</v>
      </c>
      <c r="C19" s="245">
        <v>3018</v>
      </c>
      <c r="D19" s="245">
        <v>3018</v>
      </c>
    </row>
    <row r="20" spans="1:4" s="205" customFormat="1" ht="11.25" x14ac:dyDescent="0.2">
      <c r="B20" s="211" t="s">
        <v>542</v>
      </c>
      <c r="C20" s="245">
        <v>21830.03</v>
      </c>
      <c r="D20" s="245">
        <v>21830.03</v>
      </c>
    </row>
    <row r="21" spans="1:4" s="205" customFormat="1" ht="11.25" x14ac:dyDescent="0.2">
      <c r="B21" s="211" t="s">
        <v>543</v>
      </c>
      <c r="C21" s="245">
        <v>5852.33</v>
      </c>
      <c r="D21" s="245">
        <v>5852.33</v>
      </c>
    </row>
    <row r="22" spans="1:4" s="205" customFormat="1" ht="11.25" x14ac:dyDescent="0.2">
      <c r="B22" s="211" t="s">
        <v>544</v>
      </c>
      <c r="C22" s="349">
        <v>25000</v>
      </c>
      <c r="D22" s="349">
        <v>25000</v>
      </c>
    </row>
    <row r="23" spans="1:4" ht="16.5" thickBot="1" x14ac:dyDescent="0.3">
      <c r="B23" s="207" t="s">
        <v>545</v>
      </c>
      <c r="C23" s="246">
        <f>SUM(C16:C22)</f>
        <v>80698.66</v>
      </c>
      <c r="D23" s="249">
        <f>SUM(D16:D22)</f>
        <v>83323.66</v>
      </c>
    </row>
    <row r="24" spans="1:4" ht="16.5" thickTop="1" x14ac:dyDescent="0.25"/>
    <row r="26" spans="1:4" ht="24.75" x14ac:dyDescent="0.25">
      <c r="A26" s="210" t="s">
        <v>177</v>
      </c>
      <c r="B26" s="203"/>
      <c r="C26" s="204"/>
    </row>
    <row r="27" spans="1:4" x14ac:dyDescent="0.25">
      <c r="A27" s="210"/>
      <c r="B27" s="203" t="s">
        <v>546</v>
      </c>
      <c r="C27" s="203">
        <v>199</v>
      </c>
      <c r="D27" s="248">
        <v>220000</v>
      </c>
    </row>
    <row r="28" spans="1:4" ht="16.5" thickBot="1" x14ac:dyDescent="0.3">
      <c r="B28" s="203"/>
      <c r="C28" s="203"/>
      <c r="D28" s="250">
        <f>SUM(D27:D27)</f>
        <v>220000</v>
      </c>
    </row>
    <row r="34" spans="2:2" x14ac:dyDescent="0.25">
      <c r="B34" s="350" t="s">
        <v>726</v>
      </c>
    </row>
    <row r="96" spans="13:13" x14ac:dyDescent="0.25">
      <c r="M96" s="208" t="s">
        <v>547</v>
      </c>
    </row>
    <row r="97" spans="13:13" x14ac:dyDescent="0.25">
      <c r="M97" s="208" t="e">
        <f>+M91-M96</f>
        <v>#VALUE!</v>
      </c>
    </row>
    <row r="195" spans="1:1" ht="33.75" x14ac:dyDescent="0.5">
      <c r="A195" s="247" t="s">
        <v>548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47"/>
  <sheetViews>
    <sheetView topLeftCell="A104" workbookViewId="0">
      <selection activeCell="A110" sqref="A110:XFD110"/>
    </sheetView>
  </sheetViews>
  <sheetFormatPr defaultRowHeight="15" x14ac:dyDescent="0.25"/>
  <cols>
    <col min="1" max="7" width="3" style="159" customWidth="1"/>
    <col min="8" max="8" width="38.7109375" style="159" customWidth="1"/>
    <col min="9" max="9" width="10" bestFit="1" customWidth="1"/>
    <col min="10" max="10" width="2.28515625" customWidth="1"/>
    <col min="11" max="11" width="10.85546875" bestFit="1" customWidth="1"/>
    <col min="12" max="12" width="2.28515625" customWidth="1"/>
    <col min="13" max="13" width="10.7109375" bestFit="1" customWidth="1"/>
    <col min="14" max="14" width="2.28515625" customWidth="1"/>
    <col min="15" max="15" width="10.28515625" bestFit="1" customWidth="1"/>
    <col min="16" max="16" width="2.28515625" customWidth="1"/>
    <col min="17" max="17" width="10.5703125" bestFit="1" customWidth="1"/>
    <col min="18" max="18" width="2.28515625" customWidth="1"/>
    <col min="19" max="19" width="10.5703125" bestFit="1" customWidth="1"/>
    <col min="20" max="20" width="2.28515625" customWidth="1"/>
    <col min="21" max="21" width="10.42578125" bestFit="1" customWidth="1"/>
    <col min="22" max="22" width="2.28515625" customWidth="1"/>
    <col min="23" max="23" width="10.5703125" bestFit="1" customWidth="1"/>
    <col min="24" max="24" width="2.28515625" customWidth="1"/>
    <col min="25" max="25" width="10.7109375" bestFit="1" customWidth="1"/>
    <col min="26" max="26" width="2.28515625" customWidth="1"/>
    <col min="27" max="27" width="10.5703125" bestFit="1" customWidth="1"/>
    <col min="28" max="28" width="2.28515625" customWidth="1"/>
    <col min="29" max="29" width="10.85546875" bestFit="1" customWidth="1"/>
    <col min="30" max="30" width="2.28515625" customWidth="1"/>
    <col min="31" max="31" width="10.5703125" bestFit="1" customWidth="1"/>
    <col min="32" max="32" width="2.28515625" customWidth="1"/>
    <col min="33" max="33" width="16.85546875" bestFit="1" customWidth="1"/>
  </cols>
  <sheetData>
    <row r="1" spans="1:33" ht="15.75" thickBot="1" x14ac:dyDescent="0.3">
      <c r="A1" s="157"/>
      <c r="B1" s="157"/>
      <c r="C1" s="157"/>
      <c r="D1" s="157"/>
      <c r="E1" s="157"/>
      <c r="F1" s="157"/>
      <c r="G1" s="157"/>
      <c r="H1" s="157"/>
      <c r="I1" s="212"/>
      <c r="J1" s="190"/>
      <c r="K1" s="212"/>
      <c r="L1" s="190"/>
      <c r="M1" s="212"/>
      <c r="N1" s="190"/>
      <c r="O1" s="212"/>
      <c r="P1" s="190"/>
      <c r="Q1" s="212"/>
      <c r="R1" s="190"/>
      <c r="S1" s="212"/>
      <c r="T1" s="190"/>
      <c r="U1" s="212"/>
      <c r="V1" s="190"/>
      <c r="W1" s="212"/>
      <c r="X1" s="190"/>
      <c r="Y1" s="212"/>
      <c r="Z1" s="190"/>
      <c r="AA1" s="212"/>
      <c r="AB1" s="190"/>
      <c r="AC1" s="212"/>
      <c r="AD1" s="190"/>
      <c r="AE1" s="212"/>
      <c r="AF1" s="190"/>
      <c r="AG1" s="191" t="s">
        <v>128</v>
      </c>
    </row>
    <row r="2" spans="1:33" s="160" customFormat="1" ht="16.5" thickTop="1" thickBot="1" x14ac:dyDescent="0.3">
      <c r="A2" s="219"/>
      <c r="B2" s="219"/>
      <c r="C2" s="219"/>
      <c r="D2" s="219"/>
      <c r="E2" s="219"/>
      <c r="F2" s="219"/>
      <c r="G2" s="219"/>
      <c r="H2" s="219"/>
      <c r="I2" s="220" t="s">
        <v>271</v>
      </c>
      <c r="J2" s="221"/>
      <c r="K2" s="220" t="s">
        <v>272</v>
      </c>
      <c r="L2" s="221"/>
      <c r="M2" s="220" t="s">
        <v>273</v>
      </c>
      <c r="N2" s="221"/>
      <c r="O2" s="220" t="s">
        <v>274</v>
      </c>
      <c r="P2" s="221"/>
      <c r="Q2" s="220" t="s">
        <v>275</v>
      </c>
      <c r="R2" s="221"/>
      <c r="S2" s="220" t="s">
        <v>276</v>
      </c>
      <c r="T2" s="221"/>
      <c r="U2" s="220" t="s">
        <v>277</v>
      </c>
      <c r="V2" s="221"/>
      <c r="W2" s="220" t="s">
        <v>278</v>
      </c>
      <c r="X2" s="221"/>
      <c r="Y2" s="220" t="s">
        <v>279</v>
      </c>
      <c r="Z2" s="221"/>
      <c r="AA2" s="220" t="s">
        <v>280</v>
      </c>
      <c r="AB2" s="221"/>
      <c r="AC2" s="220" t="s">
        <v>281</v>
      </c>
      <c r="AD2" s="221"/>
      <c r="AE2" s="220" t="s">
        <v>282</v>
      </c>
      <c r="AF2" s="221"/>
      <c r="AG2" s="220" t="s">
        <v>283</v>
      </c>
    </row>
    <row r="3" spans="1:33" ht="15.75" thickTop="1" x14ac:dyDescent="0.25">
      <c r="A3" s="157"/>
      <c r="B3" s="157"/>
      <c r="C3" s="157" t="s">
        <v>129</v>
      </c>
      <c r="D3" s="157"/>
      <c r="E3" s="157"/>
      <c r="F3" s="157"/>
      <c r="G3" s="157"/>
      <c r="H3" s="157"/>
      <c r="I3" s="213"/>
      <c r="J3" s="214"/>
      <c r="K3" s="213"/>
      <c r="L3" s="214"/>
      <c r="M3" s="213"/>
      <c r="N3" s="214"/>
      <c r="O3" s="213"/>
      <c r="P3" s="214"/>
      <c r="Q3" s="213"/>
      <c r="R3" s="214"/>
      <c r="S3" s="213"/>
      <c r="T3" s="214"/>
      <c r="U3" s="213"/>
      <c r="V3" s="214"/>
      <c r="W3" s="213"/>
      <c r="X3" s="214"/>
      <c r="Y3" s="213"/>
      <c r="Z3" s="214"/>
      <c r="AA3" s="213"/>
      <c r="AB3" s="214"/>
      <c r="AC3" s="213"/>
      <c r="AD3" s="214"/>
      <c r="AE3" s="213"/>
      <c r="AF3" s="214"/>
      <c r="AG3" s="213"/>
    </row>
    <row r="4" spans="1:33" x14ac:dyDescent="0.25">
      <c r="A4" s="157"/>
      <c r="B4" s="157"/>
      <c r="C4" s="157"/>
      <c r="D4" s="157" t="s">
        <v>130</v>
      </c>
      <c r="E4" s="157"/>
      <c r="F4" s="157"/>
      <c r="G4" s="157"/>
      <c r="H4" s="157"/>
      <c r="I4" s="213"/>
      <c r="J4" s="214"/>
      <c r="K4" s="213"/>
      <c r="L4" s="214"/>
      <c r="M4" s="213"/>
      <c r="N4" s="214"/>
      <c r="O4" s="213"/>
      <c r="P4" s="214"/>
      <c r="Q4" s="213"/>
      <c r="R4" s="214"/>
      <c r="S4" s="213"/>
      <c r="T4" s="214"/>
      <c r="U4" s="213"/>
      <c r="V4" s="214"/>
      <c r="W4" s="213"/>
      <c r="X4" s="214"/>
      <c r="Y4" s="213"/>
      <c r="Z4" s="214"/>
      <c r="AA4" s="213"/>
      <c r="AB4" s="214"/>
      <c r="AC4" s="213"/>
      <c r="AD4" s="214"/>
      <c r="AE4" s="213"/>
      <c r="AF4" s="214"/>
      <c r="AG4" s="213"/>
    </row>
    <row r="5" spans="1:33" x14ac:dyDescent="0.25">
      <c r="A5" s="157"/>
      <c r="B5" s="157"/>
      <c r="C5" s="157"/>
      <c r="D5" s="157"/>
      <c r="E5" s="157" t="s">
        <v>284</v>
      </c>
      <c r="F5" s="157"/>
      <c r="G5" s="157"/>
      <c r="H5" s="157"/>
      <c r="I5" s="213">
        <v>1375</v>
      </c>
      <c r="J5" s="214"/>
      <c r="K5" s="213">
        <v>1375</v>
      </c>
      <c r="L5" s="214"/>
      <c r="M5" s="213">
        <v>1375</v>
      </c>
      <c r="N5" s="214"/>
      <c r="O5" s="213">
        <v>1375</v>
      </c>
      <c r="P5" s="214"/>
      <c r="Q5" s="213">
        <v>1375</v>
      </c>
      <c r="R5" s="214"/>
      <c r="S5" s="213">
        <v>1375</v>
      </c>
      <c r="T5" s="214"/>
      <c r="U5" s="213">
        <v>1375</v>
      </c>
      <c r="V5" s="214"/>
      <c r="W5" s="213">
        <v>1375</v>
      </c>
      <c r="X5" s="214"/>
      <c r="Y5" s="213">
        <v>1375</v>
      </c>
      <c r="Z5" s="214"/>
      <c r="AA5" s="213">
        <v>1375</v>
      </c>
      <c r="AB5" s="214"/>
      <c r="AC5" s="213">
        <v>1375</v>
      </c>
      <c r="AD5" s="214"/>
      <c r="AE5" s="213">
        <v>1375</v>
      </c>
      <c r="AF5" s="214"/>
      <c r="AG5" s="213">
        <f>ROUND(SUM(I5:AE5),5)</f>
        <v>16500</v>
      </c>
    </row>
    <row r="6" spans="1:33" ht="15.75" thickBot="1" x14ac:dyDescent="0.3">
      <c r="A6" s="157"/>
      <c r="B6" s="157"/>
      <c r="C6" s="157"/>
      <c r="D6" s="157"/>
      <c r="E6" s="157" t="s">
        <v>285</v>
      </c>
      <c r="F6" s="157"/>
      <c r="G6" s="157"/>
      <c r="H6" s="157"/>
      <c r="I6" s="192">
        <v>1383792</v>
      </c>
      <c r="J6" s="214"/>
      <c r="K6" s="192">
        <v>1383792</v>
      </c>
      <c r="L6" s="214"/>
      <c r="M6" s="192">
        <v>1383792</v>
      </c>
      <c r="N6" s="214"/>
      <c r="O6" s="192">
        <v>1383792</v>
      </c>
      <c r="P6" s="214"/>
      <c r="Q6" s="192">
        <v>1383792</v>
      </c>
      <c r="R6" s="214"/>
      <c r="S6" s="192">
        <v>1383792</v>
      </c>
      <c r="T6" s="214"/>
      <c r="U6" s="192">
        <v>1383792</v>
      </c>
      <c r="V6" s="214"/>
      <c r="W6" s="192">
        <v>1383792</v>
      </c>
      <c r="X6" s="214"/>
      <c r="Y6" s="192">
        <v>1383792</v>
      </c>
      <c r="Z6" s="214"/>
      <c r="AA6" s="192">
        <v>1383792</v>
      </c>
      <c r="AB6" s="214"/>
      <c r="AC6" s="192">
        <v>1383792</v>
      </c>
      <c r="AD6" s="214"/>
      <c r="AE6" s="192">
        <v>1383792</v>
      </c>
      <c r="AF6" s="214"/>
      <c r="AG6" s="192">
        <f>ROUND(SUM(I6:AE6),5)</f>
        <v>16605504</v>
      </c>
    </row>
    <row r="7" spans="1:33" x14ac:dyDescent="0.25">
      <c r="A7" s="157"/>
      <c r="B7" s="157"/>
      <c r="C7" s="157"/>
      <c r="D7" s="157" t="s">
        <v>286</v>
      </c>
      <c r="E7" s="157"/>
      <c r="F7" s="157"/>
      <c r="G7" s="157"/>
      <c r="H7" s="157"/>
      <c r="I7" s="213">
        <f>ROUND(SUM(I4:I6),5)</f>
        <v>1385167</v>
      </c>
      <c r="J7" s="214"/>
      <c r="K7" s="213">
        <f>ROUND(SUM(K4:K6),5)</f>
        <v>1385167</v>
      </c>
      <c r="L7" s="214"/>
      <c r="M7" s="213">
        <f>ROUND(SUM(M4:M6),5)</f>
        <v>1385167</v>
      </c>
      <c r="N7" s="214"/>
      <c r="O7" s="213">
        <f>ROUND(SUM(O4:O6),5)</f>
        <v>1385167</v>
      </c>
      <c r="P7" s="214"/>
      <c r="Q7" s="213">
        <f>ROUND(SUM(Q4:Q6),5)</f>
        <v>1385167</v>
      </c>
      <c r="R7" s="214"/>
      <c r="S7" s="213">
        <f>ROUND(SUM(S4:S6),5)</f>
        <v>1385167</v>
      </c>
      <c r="T7" s="214"/>
      <c r="U7" s="213">
        <f>ROUND(SUM(U4:U6),5)</f>
        <v>1385167</v>
      </c>
      <c r="V7" s="214"/>
      <c r="W7" s="213">
        <f>ROUND(SUM(W4:W6),5)</f>
        <v>1385167</v>
      </c>
      <c r="X7" s="214"/>
      <c r="Y7" s="213">
        <f>ROUND(SUM(Y4:Y6),5)</f>
        <v>1385167</v>
      </c>
      <c r="Z7" s="214"/>
      <c r="AA7" s="213">
        <f>ROUND(SUM(AA4:AA6),5)</f>
        <v>1385167</v>
      </c>
      <c r="AB7" s="214"/>
      <c r="AC7" s="213">
        <f>ROUND(SUM(AC4:AC6),5)</f>
        <v>1385167</v>
      </c>
      <c r="AD7" s="214"/>
      <c r="AE7" s="213">
        <f>ROUND(SUM(AE4:AE6),5)</f>
        <v>1385167</v>
      </c>
      <c r="AF7" s="214"/>
      <c r="AG7" s="213">
        <f>ROUND(SUM(I7:AE7),5)</f>
        <v>16622004</v>
      </c>
    </row>
    <row r="8" spans="1:33" x14ac:dyDescent="0.25">
      <c r="A8" s="157"/>
      <c r="B8" s="157"/>
      <c r="C8" s="157"/>
      <c r="D8" s="157" t="s">
        <v>131</v>
      </c>
      <c r="E8" s="157"/>
      <c r="F8" s="157"/>
      <c r="G8" s="157"/>
      <c r="H8" s="157"/>
      <c r="I8" s="213">
        <v>0</v>
      </c>
      <c r="J8" s="214"/>
      <c r="K8" s="213">
        <v>0</v>
      </c>
      <c r="L8" s="214"/>
      <c r="M8" s="213">
        <v>36923</v>
      </c>
      <c r="N8" s="214"/>
      <c r="O8" s="213">
        <v>36923</v>
      </c>
      <c r="P8" s="214"/>
      <c r="Q8" s="213">
        <v>36923</v>
      </c>
      <c r="R8" s="214"/>
      <c r="S8" s="213">
        <v>36923</v>
      </c>
      <c r="T8" s="214"/>
      <c r="U8" s="213">
        <v>36923</v>
      </c>
      <c r="V8" s="214"/>
      <c r="W8" s="213">
        <v>36923</v>
      </c>
      <c r="X8" s="214"/>
      <c r="Y8" s="213">
        <v>36923</v>
      </c>
      <c r="Z8" s="214"/>
      <c r="AA8" s="213">
        <v>36923</v>
      </c>
      <c r="AB8" s="214"/>
      <c r="AC8" s="213">
        <v>36923</v>
      </c>
      <c r="AD8" s="214"/>
      <c r="AE8" s="213">
        <v>36923</v>
      </c>
      <c r="AF8" s="214"/>
      <c r="AG8" s="213">
        <f>ROUND(SUM(I8:AE8),5)</f>
        <v>369230</v>
      </c>
    </row>
    <row r="9" spans="1:33" x14ac:dyDescent="0.25">
      <c r="A9" s="157"/>
      <c r="B9" s="157"/>
      <c r="C9" s="157"/>
      <c r="D9" s="157" t="s">
        <v>132</v>
      </c>
      <c r="E9" s="157"/>
      <c r="F9" s="157"/>
      <c r="G9" s="157"/>
      <c r="H9" s="157"/>
      <c r="I9" s="213">
        <v>212</v>
      </c>
      <c r="J9" s="214"/>
      <c r="K9" s="213">
        <v>212</v>
      </c>
      <c r="L9" s="214"/>
      <c r="M9" s="213">
        <v>212</v>
      </c>
      <c r="N9" s="214"/>
      <c r="O9" s="213">
        <v>212</v>
      </c>
      <c r="P9" s="214"/>
      <c r="Q9" s="213">
        <v>212</v>
      </c>
      <c r="R9" s="214"/>
      <c r="S9" s="213">
        <v>212</v>
      </c>
      <c r="T9" s="214"/>
      <c r="U9" s="213">
        <v>212</v>
      </c>
      <c r="V9" s="214"/>
      <c r="W9" s="213">
        <v>212</v>
      </c>
      <c r="X9" s="214"/>
      <c r="Y9" s="213">
        <v>212</v>
      </c>
      <c r="Z9" s="214"/>
      <c r="AA9" s="213">
        <v>212</v>
      </c>
      <c r="AB9" s="214"/>
      <c r="AC9" s="213">
        <v>212</v>
      </c>
      <c r="AD9" s="214"/>
      <c r="AE9" s="213">
        <v>212</v>
      </c>
      <c r="AF9" s="214"/>
      <c r="AG9" s="213">
        <f>ROUND(SUM(I9:AE9),5)</f>
        <v>2544</v>
      </c>
    </row>
    <row r="10" spans="1:33" x14ac:dyDescent="0.25">
      <c r="A10" s="157"/>
      <c r="B10" s="157"/>
      <c r="C10" s="157"/>
      <c r="D10" s="157" t="s">
        <v>133</v>
      </c>
      <c r="E10" s="157"/>
      <c r="F10" s="157"/>
      <c r="G10" s="157"/>
      <c r="H10" s="157"/>
      <c r="I10" s="213"/>
      <c r="J10" s="214"/>
      <c r="K10" s="213"/>
      <c r="L10" s="214"/>
      <c r="M10" s="213"/>
      <c r="N10" s="214"/>
      <c r="O10" s="213"/>
      <c r="P10" s="214"/>
      <c r="Q10" s="213"/>
      <c r="R10" s="214"/>
      <c r="S10" s="213"/>
      <c r="T10" s="214"/>
      <c r="U10" s="213"/>
      <c r="V10" s="214"/>
      <c r="W10" s="213"/>
      <c r="X10" s="214"/>
      <c r="Y10" s="213"/>
      <c r="Z10" s="214"/>
      <c r="AA10" s="213"/>
      <c r="AB10" s="214"/>
      <c r="AC10" s="213"/>
      <c r="AD10" s="214"/>
      <c r="AE10" s="213"/>
      <c r="AF10" s="214"/>
      <c r="AG10" s="213"/>
    </row>
    <row r="11" spans="1:33" x14ac:dyDescent="0.25">
      <c r="A11" s="157"/>
      <c r="B11" s="157"/>
      <c r="C11" s="157"/>
      <c r="D11" s="157"/>
      <c r="E11" s="157" t="s">
        <v>287</v>
      </c>
      <c r="F11" s="157"/>
      <c r="G11" s="157"/>
      <c r="H11" s="157"/>
      <c r="I11" s="213">
        <v>34801</v>
      </c>
      <c r="J11" s="214"/>
      <c r="K11" s="213">
        <v>34801</v>
      </c>
      <c r="L11" s="214"/>
      <c r="M11" s="213">
        <v>34801</v>
      </c>
      <c r="N11" s="214"/>
      <c r="O11" s="213">
        <v>34801</v>
      </c>
      <c r="P11" s="214"/>
      <c r="Q11" s="213">
        <v>34801</v>
      </c>
      <c r="R11" s="214"/>
      <c r="S11" s="213">
        <v>34801</v>
      </c>
      <c r="T11" s="214"/>
      <c r="U11" s="213">
        <v>34801</v>
      </c>
      <c r="V11" s="214"/>
      <c r="W11" s="213">
        <v>34801</v>
      </c>
      <c r="X11" s="214"/>
      <c r="Y11" s="213">
        <v>34801</v>
      </c>
      <c r="Z11" s="214"/>
      <c r="AA11" s="213">
        <v>34801</v>
      </c>
      <c r="AB11" s="214"/>
      <c r="AC11" s="213">
        <v>34801</v>
      </c>
      <c r="AD11" s="214"/>
      <c r="AE11" s="213">
        <v>34801</v>
      </c>
      <c r="AF11" s="214"/>
      <c r="AG11" s="213">
        <f>ROUND(SUM(I11:AE11),5)</f>
        <v>417612</v>
      </c>
    </row>
    <row r="12" spans="1:33" x14ac:dyDescent="0.25">
      <c r="A12" s="157"/>
      <c r="B12" s="157"/>
      <c r="C12" s="157"/>
      <c r="D12" s="157"/>
      <c r="E12" s="157" t="s">
        <v>288</v>
      </c>
      <c r="F12" s="157"/>
      <c r="G12" s="157"/>
      <c r="H12" s="157"/>
      <c r="I12" s="213">
        <v>1995</v>
      </c>
      <c r="J12" s="214"/>
      <c r="K12" s="213">
        <v>1995</v>
      </c>
      <c r="L12" s="214"/>
      <c r="M12" s="213">
        <v>1995</v>
      </c>
      <c r="N12" s="214"/>
      <c r="O12" s="213">
        <v>1995</v>
      </c>
      <c r="P12" s="214"/>
      <c r="Q12" s="213">
        <v>1995</v>
      </c>
      <c r="R12" s="214"/>
      <c r="S12" s="213">
        <v>1995</v>
      </c>
      <c r="T12" s="214"/>
      <c r="U12" s="213">
        <v>1995</v>
      </c>
      <c r="V12" s="214"/>
      <c r="W12" s="213">
        <v>1995</v>
      </c>
      <c r="X12" s="214"/>
      <c r="Y12" s="213">
        <v>1995</v>
      </c>
      <c r="Z12" s="214"/>
      <c r="AA12" s="213">
        <v>1995</v>
      </c>
      <c r="AB12" s="214"/>
      <c r="AC12" s="213">
        <v>1995</v>
      </c>
      <c r="AD12" s="214"/>
      <c r="AE12" s="213">
        <v>1995</v>
      </c>
      <c r="AF12" s="214"/>
      <c r="AG12" s="213">
        <f>ROUND(SUM(I12:AE12),5)</f>
        <v>23940</v>
      </c>
    </row>
    <row r="13" spans="1:33" ht="15.75" thickBot="1" x14ac:dyDescent="0.3">
      <c r="A13" s="157"/>
      <c r="B13" s="157"/>
      <c r="C13" s="157"/>
      <c r="D13" s="157"/>
      <c r="E13" s="157" t="s">
        <v>289</v>
      </c>
      <c r="F13" s="157"/>
      <c r="G13" s="157"/>
      <c r="H13" s="157"/>
      <c r="I13" s="192">
        <v>1029</v>
      </c>
      <c r="J13" s="214"/>
      <c r="K13" s="192">
        <v>1029</v>
      </c>
      <c r="L13" s="214"/>
      <c r="M13" s="192">
        <v>1029</v>
      </c>
      <c r="N13" s="214"/>
      <c r="O13" s="192">
        <v>1029</v>
      </c>
      <c r="P13" s="214"/>
      <c r="Q13" s="192">
        <v>1029</v>
      </c>
      <c r="R13" s="214"/>
      <c r="S13" s="192">
        <v>1029</v>
      </c>
      <c r="T13" s="214"/>
      <c r="U13" s="192">
        <v>1029</v>
      </c>
      <c r="V13" s="214"/>
      <c r="W13" s="192">
        <v>1029</v>
      </c>
      <c r="X13" s="214"/>
      <c r="Y13" s="192">
        <v>1029</v>
      </c>
      <c r="Z13" s="214"/>
      <c r="AA13" s="192">
        <v>1029</v>
      </c>
      <c r="AB13" s="214"/>
      <c r="AC13" s="192">
        <v>1029</v>
      </c>
      <c r="AD13" s="214"/>
      <c r="AE13" s="192">
        <v>1029</v>
      </c>
      <c r="AF13" s="214"/>
      <c r="AG13" s="192">
        <f>ROUND(SUM(I13:AE13),5)</f>
        <v>12348</v>
      </c>
    </row>
    <row r="14" spans="1:33" x14ac:dyDescent="0.25">
      <c r="A14" s="157"/>
      <c r="B14" s="157"/>
      <c r="C14" s="157"/>
      <c r="D14" s="157" t="s">
        <v>290</v>
      </c>
      <c r="E14" s="157"/>
      <c r="F14" s="157"/>
      <c r="G14" s="157"/>
      <c r="H14" s="157"/>
      <c r="I14" s="213">
        <f>ROUND(SUM(I10:I13),5)</f>
        <v>37825</v>
      </c>
      <c r="J14" s="214"/>
      <c r="K14" s="213">
        <f>ROUND(SUM(K10:K13),5)</f>
        <v>37825</v>
      </c>
      <c r="L14" s="214"/>
      <c r="M14" s="213">
        <f>ROUND(SUM(M10:M13),5)</f>
        <v>37825</v>
      </c>
      <c r="N14" s="214"/>
      <c r="O14" s="213">
        <f>ROUND(SUM(O10:O13),5)</f>
        <v>37825</v>
      </c>
      <c r="P14" s="214"/>
      <c r="Q14" s="213">
        <f>ROUND(SUM(Q10:Q13),5)</f>
        <v>37825</v>
      </c>
      <c r="R14" s="214"/>
      <c r="S14" s="213">
        <f>ROUND(SUM(S10:S13),5)</f>
        <v>37825</v>
      </c>
      <c r="T14" s="214"/>
      <c r="U14" s="213">
        <f>ROUND(SUM(U10:U13),5)</f>
        <v>37825</v>
      </c>
      <c r="V14" s="214"/>
      <c r="W14" s="213">
        <f>ROUND(SUM(W10:W13),5)</f>
        <v>37825</v>
      </c>
      <c r="X14" s="214"/>
      <c r="Y14" s="213">
        <f>ROUND(SUM(Y10:Y13),5)</f>
        <v>37825</v>
      </c>
      <c r="Z14" s="214"/>
      <c r="AA14" s="213">
        <f>ROUND(SUM(AA10:AA13),5)</f>
        <v>37825</v>
      </c>
      <c r="AB14" s="214"/>
      <c r="AC14" s="213">
        <f>ROUND(SUM(AC10:AC13),5)</f>
        <v>37825</v>
      </c>
      <c r="AD14" s="214"/>
      <c r="AE14" s="213">
        <f>ROUND(SUM(AE10:AE13),5)</f>
        <v>37825</v>
      </c>
      <c r="AF14" s="214"/>
      <c r="AG14" s="213">
        <f>ROUND(SUM(I14:AE14),5)</f>
        <v>453900</v>
      </c>
    </row>
    <row r="15" spans="1:33" x14ac:dyDescent="0.25">
      <c r="A15" s="157"/>
      <c r="B15" s="157"/>
      <c r="C15" s="157"/>
      <c r="D15" s="157" t="s">
        <v>134</v>
      </c>
      <c r="E15" s="157"/>
      <c r="F15" s="157"/>
      <c r="G15" s="157"/>
      <c r="H15" s="157"/>
      <c r="I15" s="213">
        <v>0</v>
      </c>
      <c r="J15" s="214"/>
      <c r="K15" s="213">
        <v>895</v>
      </c>
      <c r="L15" s="214"/>
      <c r="M15" s="213">
        <v>14360</v>
      </c>
      <c r="N15" s="214"/>
      <c r="O15" s="213">
        <v>14360</v>
      </c>
      <c r="P15" s="214"/>
      <c r="Q15" s="213">
        <v>14360</v>
      </c>
      <c r="R15" s="214"/>
      <c r="S15" s="213">
        <v>14360</v>
      </c>
      <c r="T15" s="214"/>
      <c r="U15" s="213">
        <v>14360</v>
      </c>
      <c r="V15" s="214"/>
      <c r="W15" s="213">
        <v>14360</v>
      </c>
      <c r="X15" s="214"/>
      <c r="Y15" s="213">
        <v>14360</v>
      </c>
      <c r="Z15" s="214"/>
      <c r="AA15" s="213">
        <v>14360</v>
      </c>
      <c r="AB15" s="214"/>
      <c r="AC15" s="213">
        <v>14360</v>
      </c>
      <c r="AD15" s="214"/>
      <c r="AE15" s="213">
        <v>14360</v>
      </c>
      <c r="AF15" s="214"/>
      <c r="AG15" s="213">
        <f>ROUND(SUM(I15:AE15),5)</f>
        <v>144495</v>
      </c>
    </row>
    <row r="16" spans="1:33" x14ac:dyDescent="0.25">
      <c r="A16" s="157"/>
      <c r="B16" s="157"/>
      <c r="C16" s="157"/>
      <c r="D16" s="157" t="s">
        <v>135</v>
      </c>
      <c r="E16" s="157"/>
      <c r="F16" s="157"/>
      <c r="G16" s="157"/>
      <c r="H16" s="157"/>
      <c r="I16" s="213"/>
      <c r="J16" s="214"/>
      <c r="K16" s="213"/>
      <c r="L16" s="214"/>
      <c r="M16" s="213"/>
      <c r="N16" s="214"/>
      <c r="O16" s="213"/>
      <c r="P16" s="214"/>
      <c r="Q16" s="213"/>
      <c r="R16" s="214"/>
      <c r="S16" s="213"/>
      <c r="T16" s="214"/>
      <c r="U16" s="213"/>
      <c r="V16" s="214"/>
      <c r="W16" s="213"/>
      <c r="X16" s="214"/>
      <c r="Y16" s="213"/>
      <c r="Z16" s="214"/>
      <c r="AA16" s="213"/>
      <c r="AB16" s="214"/>
      <c r="AC16" s="213"/>
      <c r="AD16" s="214"/>
      <c r="AE16" s="213"/>
      <c r="AF16" s="214"/>
      <c r="AG16" s="213"/>
    </row>
    <row r="17" spans="1:33" x14ac:dyDescent="0.25">
      <c r="A17" s="157"/>
      <c r="B17" s="157"/>
      <c r="C17" s="157"/>
      <c r="D17" s="157"/>
      <c r="E17" s="157" t="s">
        <v>291</v>
      </c>
      <c r="F17" s="157"/>
      <c r="G17" s="157"/>
      <c r="H17" s="157"/>
      <c r="I17" s="213">
        <v>1845</v>
      </c>
      <c r="J17" s="214"/>
      <c r="K17" s="213">
        <v>1845</v>
      </c>
      <c r="L17" s="214"/>
      <c r="M17" s="213">
        <v>1845</v>
      </c>
      <c r="N17" s="214"/>
      <c r="O17" s="213">
        <v>1845</v>
      </c>
      <c r="P17" s="214"/>
      <c r="Q17" s="213">
        <v>1845</v>
      </c>
      <c r="R17" s="214"/>
      <c r="S17" s="213">
        <v>1845</v>
      </c>
      <c r="T17" s="214"/>
      <c r="U17" s="213">
        <v>1845</v>
      </c>
      <c r="V17" s="214"/>
      <c r="W17" s="213">
        <v>1845</v>
      </c>
      <c r="X17" s="214"/>
      <c r="Y17" s="213">
        <v>1845</v>
      </c>
      <c r="Z17" s="214"/>
      <c r="AA17" s="213">
        <v>1845</v>
      </c>
      <c r="AB17" s="214"/>
      <c r="AC17" s="213">
        <v>1845</v>
      </c>
      <c r="AD17" s="214"/>
      <c r="AE17" s="213">
        <v>1845</v>
      </c>
      <c r="AF17" s="214"/>
      <c r="AG17" s="213">
        <f>ROUND(SUM(I17:AE17),5)</f>
        <v>22140</v>
      </c>
    </row>
    <row r="18" spans="1:33" ht="15.75" thickBot="1" x14ac:dyDescent="0.3">
      <c r="A18" s="157"/>
      <c r="B18" s="157"/>
      <c r="C18" s="157"/>
      <c r="D18" s="157"/>
      <c r="E18" s="157" t="s">
        <v>292</v>
      </c>
      <c r="F18" s="157"/>
      <c r="G18" s="157"/>
      <c r="H18" s="157"/>
      <c r="I18" s="192">
        <v>15890</v>
      </c>
      <c r="J18" s="214"/>
      <c r="K18" s="192">
        <v>15890</v>
      </c>
      <c r="L18" s="214"/>
      <c r="M18" s="192">
        <v>15890</v>
      </c>
      <c r="N18" s="214"/>
      <c r="O18" s="192">
        <v>15890</v>
      </c>
      <c r="P18" s="214"/>
      <c r="Q18" s="192">
        <v>15890</v>
      </c>
      <c r="R18" s="214"/>
      <c r="S18" s="192">
        <v>15890</v>
      </c>
      <c r="T18" s="214"/>
      <c r="U18" s="192">
        <v>15890</v>
      </c>
      <c r="V18" s="214"/>
      <c r="W18" s="192">
        <v>15890</v>
      </c>
      <c r="X18" s="214"/>
      <c r="Y18" s="192">
        <v>15890</v>
      </c>
      <c r="Z18" s="214"/>
      <c r="AA18" s="192">
        <v>15890</v>
      </c>
      <c r="AB18" s="214"/>
      <c r="AC18" s="192">
        <v>15890</v>
      </c>
      <c r="AD18" s="214"/>
      <c r="AE18" s="192">
        <v>15890</v>
      </c>
      <c r="AF18" s="214"/>
      <c r="AG18" s="192">
        <f>ROUND(SUM(I18:AE18),5)</f>
        <v>190680</v>
      </c>
    </row>
    <row r="19" spans="1:33" x14ac:dyDescent="0.25">
      <c r="A19" s="157"/>
      <c r="B19" s="157"/>
      <c r="C19" s="157"/>
      <c r="D19" s="157" t="s">
        <v>293</v>
      </c>
      <c r="E19" s="157"/>
      <c r="F19" s="157"/>
      <c r="G19" s="157"/>
      <c r="H19" s="157"/>
      <c r="I19" s="213">
        <f>ROUND(SUM(I16:I18),5)</f>
        <v>17735</v>
      </c>
      <c r="J19" s="214"/>
      <c r="K19" s="213">
        <f>ROUND(SUM(K16:K18),5)</f>
        <v>17735</v>
      </c>
      <c r="L19" s="214"/>
      <c r="M19" s="213">
        <f>ROUND(SUM(M16:M18),5)</f>
        <v>17735</v>
      </c>
      <c r="N19" s="214"/>
      <c r="O19" s="213">
        <f>ROUND(SUM(O16:O18),5)</f>
        <v>17735</v>
      </c>
      <c r="P19" s="214"/>
      <c r="Q19" s="213">
        <f>ROUND(SUM(Q16:Q18),5)</f>
        <v>17735</v>
      </c>
      <c r="R19" s="214"/>
      <c r="S19" s="213">
        <f>ROUND(SUM(S16:S18),5)</f>
        <v>17735</v>
      </c>
      <c r="T19" s="214"/>
      <c r="U19" s="213">
        <f>ROUND(SUM(U16:U18),5)</f>
        <v>17735</v>
      </c>
      <c r="V19" s="214"/>
      <c r="W19" s="213">
        <f>ROUND(SUM(W16:W18),5)</f>
        <v>17735</v>
      </c>
      <c r="X19" s="214"/>
      <c r="Y19" s="213">
        <f>ROUND(SUM(Y16:Y18),5)</f>
        <v>17735</v>
      </c>
      <c r="Z19" s="214"/>
      <c r="AA19" s="213">
        <f>ROUND(SUM(AA16:AA18),5)</f>
        <v>17735</v>
      </c>
      <c r="AB19" s="214"/>
      <c r="AC19" s="213">
        <f>ROUND(SUM(AC16:AC18),5)</f>
        <v>17735</v>
      </c>
      <c r="AD19" s="214"/>
      <c r="AE19" s="213">
        <f>ROUND(SUM(AE16:AE18),5)</f>
        <v>17735</v>
      </c>
      <c r="AF19" s="214"/>
      <c r="AG19" s="213">
        <f>ROUND(SUM(I19:AE19),5)</f>
        <v>212820</v>
      </c>
    </row>
    <row r="20" spans="1:33" x14ac:dyDescent="0.25">
      <c r="A20" s="157"/>
      <c r="B20" s="157"/>
      <c r="C20" s="157"/>
      <c r="D20" s="157" t="s">
        <v>136</v>
      </c>
      <c r="E20" s="157"/>
      <c r="F20" s="157"/>
      <c r="G20" s="157"/>
      <c r="H20" s="157"/>
      <c r="I20" s="213"/>
      <c r="J20" s="214"/>
      <c r="K20" s="213"/>
      <c r="L20" s="214"/>
      <c r="M20" s="213"/>
      <c r="N20" s="214"/>
      <c r="O20" s="213"/>
      <c r="P20" s="214"/>
      <c r="Q20" s="213"/>
      <c r="R20" s="214"/>
      <c r="S20" s="213"/>
      <c r="T20" s="214"/>
      <c r="U20" s="213"/>
      <c r="V20" s="214"/>
      <c r="W20" s="213"/>
      <c r="X20" s="214"/>
      <c r="Y20" s="213"/>
      <c r="Z20" s="214"/>
      <c r="AA20" s="213"/>
      <c r="AB20" s="214"/>
      <c r="AC20" s="213"/>
      <c r="AD20" s="214"/>
      <c r="AE20" s="213"/>
      <c r="AF20" s="214"/>
      <c r="AG20" s="213"/>
    </row>
    <row r="21" spans="1:33" x14ac:dyDescent="0.25">
      <c r="A21" s="157"/>
      <c r="B21" s="157"/>
      <c r="C21" s="157"/>
      <c r="D21" s="157"/>
      <c r="E21" s="157" t="s">
        <v>294</v>
      </c>
      <c r="F21" s="157"/>
      <c r="G21" s="157"/>
      <c r="H21" s="157"/>
      <c r="I21" s="213">
        <v>0</v>
      </c>
      <c r="J21" s="214"/>
      <c r="K21" s="213">
        <v>0</v>
      </c>
      <c r="L21" s="214"/>
      <c r="M21" s="213">
        <v>4000</v>
      </c>
      <c r="N21" s="214"/>
      <c r="O21" s="213">
        <v>8000</v>
      </c>
      <c r="P21" s="214"/>
      <c r="Q21" s="213">
        <v>400</v>
      </c>
      <c r="R21" s="214"/>
      <c r="S21" s="213">
        <v>400</v>
      </c>
      <c r="T21" s="214"/>
      <c r="U21" s="213">
        <v>400</v>
      </c>
      <c r="V21" s="214"/>
      <c r="W21" s="213">
        <v>400</v>
      </c>
      <c r="X21" s="214"/>
      <c r="Y21" s="213">
        <v>400</v>
      </c>
      <c r="Z21" s="214"/>
      <c r="AA21" s="213">
        <v>400</v>
      </c>
      <c r="AB21" s="214"/>
      <c r="AC21" s="213">
        <v>400</v>
      </c>
      <c r="AD21" s="214"/>
      <c r="AE21" s="213">
        <v>200</v>
      </c>
      <c r="AF21" s="214"/>
      <c r="AG21" s="213">
        <f t="shared" ref="AG21:AG34" si="0">ROUND(SUM(I21:AE21),5)</f>
        <v>15000</v>
      </c>
    </row>
    <row r="22" spans="1:33" x14ac:dyDescent="0.25">
      <c r="A22" s="157"/>
      <c r="B22" s="157"/>
      <c r="C22" s="157"/>
      <c r="D22" s="157"/>
      <c r="E22" s="157" t="s">
        <v>295</v>
      </c>
      <c r="F22" s="157"/>
      <c r="G22" s="157"/>
      <c r="H22" s="157"/>
      <c r="I22" s="213">
        <v>0</v>
      </c>
      <c r="J22" s="214"/>
      <c r="K22" s="213">
        <v>0</v>
      </c>
      <c r="L22" s="214"/>
      <c r="M22" s="213">
        <v>3000</v>
      </c>
      <c r="N22" s="214"/>
      <c r="O22" s="213">
        <v>3500</v>
      </c>
      <c r="P22" s="214"/>
      <c r="Q22" s="213">
        <v>1500</v>
      </c>
      <c r="R22" s="214"/>
      <c r="S22" s="213">
        <v>300</v>
      </c>
      <c r="T22" s="214"/>
      <c r="U22" s="213">
        <v>300</v>
      </c>
      <c r="V22" s="214"/>
      <c r="W22" s="213">
        <v>300</v>
      </c>
      <c r="X22" s="214"/>
      <c r="Y22" s="213">
        <v>300</v>
      </c>
      <c r="Z22" s="214"/>
      <c r="AA22" s="213">
        <v>300</v>
      </c>
      <c r="AB22" s="214"/>
      <c r="AC22" s="213">
        <v>300</v>
      </c>
      <c r="AD22" s="214"/>
      <c r="AE22" s="213">
        <v>200</v>
      </c>
      <c r="AF22" s="214"/>
      <c r="AG22" s="213">
        <f t="shared" si="0"/>
        <v>10000</v>
      </c>
    </row>
    <row r="23" spans="1:33" x14ac:dyDescent="0.25">
      <c r="A23" s="157"/>
      <c r="B23" s="157"/>
      <c r="C23" s="157"/>
      <c r="D23" s="157"/>
      <c r="E23" s="157" t="s">
        <v>296</v>
      </c>
      <c r="F23" s="157"/>
      <c r="G23" s="157"/>
      <c r="H23" s="157"/>
      <c r="I23" s="213">
        <v>0</v>
      </c>
      <c r="J23" s="214"/>
      <c r="K23" s="213">
        <v>0</v>
      </c>
      <c r="L23" s="214"/>
      <c r="M23" s="213">
        <v>7000</v>
      </c>
      <c r="N23" s="214"/>
      <c r="O23" s="213">
        <v>44000</v>
      </c>
      <c r="P23" s="214"/>
      <c r="Q23" s="213">
        <v>10000</v>
      </c>
      <c r="R23" s="214"/>
      <c r="S23" s="213">
        <v>10000</v>
      </c>
      <c r="T23" s="214"/>
      <c r="U23" s="213">
        <v>6000</v>
      </c>
      <c r="V23" s="214"/>
      <c r="W23" s="213">
        <v>5000</v>
      </c>
      <c r="X23" s="214"/>
      <c r="Y23" s="213">
        <v>4000</v>
      </c>
      <c r="Z23" s="214"/>
      <c r="AA23" s="213">
        <v>3000</v>
      </c>
      <c r="AB23" s="214"/>
      <c r="AC23" s="213">
        <v>3000</v>
      </c>
      <c r="AD23" s="214"/>
      <c r="AE23" s="213">
        <v>750</v>
      </c>
      <c r="AF23" s="214"/>
      <c r="AG23" s="213">
        <f t="shared" si="0"/>
        <v>92750</v>
      </c>
    </row>
    <row r="24" spans="1:33" x14ac:dyDescent="0.25">
      <c r="A24" s="157"/>
      <c r="B24" s="157"/>
      <c r="C24" s="157"/>
      <c r="D24" s="157"/>
      <c r="E24" s="157" t="s">
        <v>297</v>
      </c>
      <c r="F24" s="157"/>
      <c r="G24" s="157"/>
      <c r="H24" s="157"/>
      <c r="I24" s="213">
        <v>0</v>
      </c>
      <c r="J24" s="214"/>
      <c r="K24" s="213">
        <v>0</v>
      </c>
      <c r="L24" s="214"/>
      <c r="M24" s="213">
        <v>13000</v>
      </c>
      <c r="N24" s="214"/>
      <c r="O24" s="213">
        <v>23000</v>
      </c>
      <c r="P24" s="214"/>
      <c r="Q24" s="213">
        <v>4000</v>
      </c>
      <c r="R24" s="214"/>
      <c r="S24" s="213">
        <v>4000</v>
      </c>
      <c r="T24" s="214"/>
      <c r="U24" s="213">
        <v>1000</v>
      </c>
      <c r="V24" s="214"/>
      <c r="W24" s="213">
        <v>5000</v>
      </c>
      <c r="X24" s="214"/>
      <c r="Y24" s="213">
        <v>3000</v>
      </c>
      <c r="Z24" s="214"/>
      <c r="AA24" s="213">
        <v>5000</v>
      </c>
      <c r="AB24" s="214"/>
      <c r="AC24" s="213">
        <v>1000</v>
      </c>
      <c r="AD24" s="214"/>
      <c r="AE24" s="213">
        <v>1000</v>
      </c>
      <c r="AF24" s="214"/>
      <c r="AG24" s="213">
        <f t="shared" si="0"/>
        <v>60000</v>
      </c>
    </row>
    <row r="25" spans="1:33" x14ac:dyDescent="0.25">
      <c r="A25" s="157"/>
      <c r="B25" s="157"/>
      <c r="C25" s="157"/>
      <c r="D25" s="157"/>
      <c r="E25" s="157" t="s">
        <v>298</v>
      </c>
      <c r="F25" s="157"/>
      <c r="G25" s="157"/>
      <c r="H25" s="157"/>
      <c r="I25" s="213">
        <v>0</v>
      </c>
      <c r="J25" s="214"/>
      <c r="K25" s="213">
        <v>0</v>
      </c>
      <c r="L25" s="214"/>
      <c r="M25" s="213">
        <v>0</v>
      </c>
      <c r="N25" s="214"/>
      <c r="O25" s="213">
        <v>0</v>
      </c>
      <c r="P25" s="214"/>
      <c r="Q25" s="213">
        <v>0</v>
      </c>
      <c r="R25" s="214"/>
      <c r="S25" s="213">
        <v>0</v>
      </c>
      <c r="T25" s="214"/>
      <c r="U25" s="213">
        <v>0</v>
      </c>
      <c r="V25" s="214"/>
      <c r="W25" s="213">
        <v>0</v>
      </c>
      <c r="X25" s="214"/>
      <c r="Y25" s="213">
        <v>0</v>
      </c>
      <c r="Z25" s="214"/>
      <c r="AA25" s="213">
        <v>27000</v>
      </c>
      <c r="AB25" s="214"/>
      <c r="AC25" s="213">
        <v>0</v>
      </c>
      <c r="AD25" s="214"/>
      <c r="AE25" s="213">
        <v>0</v>
      </c>
      <c r="AF25" s="214"/>
      <c r="AG25" s="213">
        <f t="shared" si="0"/>
        <v>27000</v>
      </c>
    </row>
    <row r="26" spans="1:33" x14ac:dyDescent="0.25">
      <c r="A26" s="157"/>
      <c r="B26" s="157"/>
      <c r="C26" s="157"/>
      <c r="D26" s="157"/>
      <c r="E26" s="157" t="s">
        <v>299</v>
      </c>
      <c r="F26" s="157"/>
      <c r="G26" s="157"/>
      <c r="H26" s="157"/>
      <c r="I26" s="213">
        <v>0</v>
      </c>
      <c r="J26" s="214"/>
      <c r="K26" s="213">
        <v>3200</v>
      </c>
      <c r="L26" s="214"/>
      <c r="M26" s="213">
        <v>2200</v>
      </c>
      <c r="N26" s="214"/>
      <c r="O26" s="213">
        <v>400</v>
      </c>
      <c r="P26" s="214"/>
      <c r="Q26" s="213">
        <v>200</v>
      </c>
      <c r="R26" s="214"/>
      <c r="S26" s="213">
        <v>600</v>
      </c>
      <c r="T26" s="214"/>
      <c r="U26" s="213">
        <v>3500</v>
      </c>
      <c r="V26" s="214"/>
      <c r="W26" s="213">
        <v>600</v>
      </c>
      <c r="X26" s="214"/>
      <c r="Y26" s="213">
        <v>0</v>
      </c>
      <c r="Z26" s="214"/>
      <c r="AA26" s="213">
        <v>0</v>
      </c>
      <c r="AB26" s="214"/>
      <c r="AC26" s="213">
        <v>100</v>
      </c>
      <c r="AD26" s="214"/>
      <c r="AE26" s="213">
        <v>200</v>
      </c>
      <c r="AF26" s="214"/>
      <c r="AG26" s="213">
        <f t="shared" si="0"/>
        <v>11000</v>
      </c>
    </row>
    <row r="27" spans="1:33" x14ac:dyDescent="0.25">
      <c r="A27" s="157"/>
      <c r="B27" s="157"/>
      <c r="C27" s="157"/>
      <c r="D27" s="157"/>
      <c r="E27" s="157" t="s">
        <v>300</v>
      </c>
      <c r="F27" s="157"/>
      <c r="G27" s="157"/>
      <c r="H27" s="157"/>
      <c r="I27" s="213">
        <v>0</v>
      </c>
      <c r="J27" s="214"/>
      <c r="K27" s="213">
        <v>0</v>
      </c>
      <c r="L27" s="214"/>
      <c r="M27" s="213">
        <v>10000</v>
      </c>
      <c r="N27" s="214"/>
      <c r="O27" s="213">
        <v>9000</v>
      </c>
      <c r="P27" s="214"/>
      <c r="Q27" s="213">
        <v>200</v>
      </c>
      <c r="R27" s="214"/>
      <c r="S27" s="213">
        <v>200</v>
      </c>
      <c r="T27" s="214"/>
      <c r="U27" s="213">
        <v>200</v>
      </c>
      <c r="V27" s="214"/>
      <c r="W27" s="213">
        <v>200</v>
      </c>
      <c r="X27" s="214"/>
      <c r="Y27" s="213">
        <v>4000</v>
      </c>
      <c r="Z27" s="214"/>
      <c r="AA27" s="213">
        <v>12100</v>
      </c>
      <c r="AB27" s="214"/>
      <c r="AC27" s="213">
        <v>9000</v>
      </c>
      <c r="AD27" s="214"/>
      <c r="AE27" s="213">
        <v>100</v>
      </c>
      <c r="AF27" s="214"/>
      <c r="AG27" s="213">
        <f t="shared" si="0"/>
        <v>45000</v>
      </c>
    </row>
    <row r="28" spans="1:33" x14ac:dyDescent="0.25">
      <c r="A28" s="157"/>
      <c r="B28" s="157"/>
      <c r="C28" s="157"/>
      <c r="D28" s="157"/>
      <c r="E28" s="157" t="s">
        <v>301</v>
      </c>
      <c r="F28" s="157"/>
      <c r="G28" s="157"/>
      <c r="H28" s="157"/>
      <c r="I28" s="213">
        <v>0</v>
      </c>
      <c r="J28" s="214"/>
      <c r="K28" s="213">
        <v>0</v>
      </c>
      <c r="L28" s="214"/>
      <c r="M28" s="213">
        <v>0</v>
      </c>
      <c r="N28" s="214"/>
      <c r="O28" s="213">
        <v>0</v>
      </c>
      <c r="P28" s="214"/>
      <c r="Q28" s="213">
        <v>0</v>
      </c>
      <c r="R28" s="214"/>
      <c r="S28" s="213">
        <v>0</v>
      </c>
      <c r="T28" s="214"/>
      <c r="U28" s="213">
        <v>0</v>
      </c>
      <c r="V28" s="214"/>
      <c r="W28" s="213">
        <v>0</v>
      </c>
      <c r="X28" s="214"/>
      <c r="Y28" s="213">
        <v>0</v>
      </c>
      <c r="Z28" s="214"/>
      <c r="AA28" s="213">
        <v>0</v>
      </c>
      <c r="AB28" s="214"/>
      <c r="AC28" s="213">
        <v>0</v>
      </c>
      <c r="AD28" s="214"/>
      <c r="AE28" s="213">
        <v>15986</v>
      </c>
      <c r="AF28" s="214"/>
      <c r="AG28" s="213">
        <f t="shared" si="0"/>
        <v>15986</v>
      </c>
    </row>
    <row r="29" spans="1:33" ht="15.75" thickBot="1" x14ac:dyDescent="0.3">
      <c r="A29" s="157"/>
      <c r="B29" s="157"/>
      <c r="C29" s="157"/>
      <c r="D29" s="157"/>
      <c r="E29" s="157" t="s">
        <v>302</v>
      </c>
      <c r="F29" s="157"/>
      <c r="G29" s="157"/>
      <c r="H29" s="157"/>
      <c r="I29" s="192">
        <v>0</v>
      </c>
      <c r="J29" s="214"/>
      <c r="K29" s="192">
        <v>0</v>
      </c>
      <c r="L29" s="214"/>
      <c r="M29" s="192">
        <v>500</v>
      </c>
      <c r="N29" s="214"/>
      <c r="O29" s="192">
        <v>500</v>
      </c>
      <c r="P29" s="214"/>
      <c r="Q29" s="192">
        <v>500</v>
      </c>
      <c r="R29" s="214"/>
      <c r="S29" s="192">
        <v>500</v>
      </c>
      <c r="T29" s="214"/>
      <c r="U29" s="192">
        <v>500</v>
      </c>
      <c r="V29" s="214"/>
      <c r="W29" s="192">
        <v>500</v>
      </c>
      <c r="X29" s="214"/>
      <c r="Y29" s="192">
        <v>500</v>
      </c>
      <c r="Z29" s="214"/>
      <c r="AA29" s="192">
        <v>500</v>
      </c>
      <c r="AB29" s="214"/>
      <c r="AC29" s="192">
        <v>500</v>
      </c>
      <c r="AD29" s="214"/>
      <c r="AE29" s="192">
        <v>500</v>
      </c>
      <c r="AF29" s="214"/>
      <c r="AG29" s="192">
        <f t="shared" si="0"/>
        <v>5000</v>
      </c>
    </row>
    <row r="30" spans="1:33" x14ac:dyDescent="0.25">
      <c r="A30" s="157"/>
      <c r="B30" s="157"/>
      <c r="C30" s="157"/>
      <c r="D30" s="157" t="s">
        <v>303</v>
      </c>
      <c r="E30" s="157"/>
      <c r="F30" s="157"/>
      <c r="G30" s="157"/>
      <c r="H30" s="157"/>
      <c r="I30" s="213">
        <f>ROUND(SUM(I20:I29),5)</f>
        <v>0</v>
      </c>
      <c r="J30" s="214"/>
      <c r="K30" s="213">
        <f>ROUND(SUM(K20:K29),5)</f>
        <v>3200</v>
      </c>
      <c r="L30" s="214"/>
      <c r="M30" s="213">
        <f>ROUND(SUM(M20:M29),5)</f>
        <v>39700</v>
      </c>
      <c r="N30" s="214"/>
      <c r="O30" s="213">
        <f>ROUND(SUM(O20:O29),5)</f>
        <v>88400</v>
      </c>
      <c r="P30" s="214"/>
      <c r="Q30" s="213">
        <f>ROUND(SUM(Q20:Q29),5)</f>
        <v>16800</v>
      </c>
      <c r="R30" s="214"/>
      <c r="S30" s="213">
        <f>ROUND(SUM(S20:S29),5)</f>
        <v>16000</v>
      </c>
      <c r="T30" s="214"/>
      <c r="U30" s="213">
        <f>ROUND(SUM(U20:U29),5)</f>
        <v>11900</v>
      </c>
      <c r="V30" s="214"/>
      <c r="W30" s="213">
        <f>ROUND(SUM(W20:W29),5)</f>
        <v>12000</v>
      </c>
      <c r="X30" s="214"/>
      <c r="Y30" s="213">
        <f>ROUND(SUM(Y20:Y29),5)</f>
        <v>12200</v>
      </c>
      <c r="Z30" s="214"/>
      <c r="AA30" s="213">
        <f>ROUND(SUM(AA20:AA29),5)</f>
        <v>48300</v>
      </c>
      <c r="AB30" s="214"/>
      <c r="AC30" s="213">
        <f>ROUND(SUM(AC20:AC29),5)</f>
        <v>14300</v>
      </c>
      <c r="AD30" s="214"/>
      <c r="AE30" s="213">
        <f>ROUND(SUM(AE20:AE29),5)</f>
        <v>18936</v>
      </c>
      <c r="AF30" s="214"/>
      <c r="AG30" s="213">
        <f t="shared" si="0"/>
        <v>281736</v>
      </c>
    </row>
    <row r="31" spans="1:33" x14ac:dyDescent="0.25">
      <c r="A31" s="157"/>
      <c r="B31" s="157"/>
      <c r="C31" s="157"/>
      <c r="D31" s="157" t="s">
        <v>137</v>
      </c>
      <c r="E31" s="157"/>
      <c r="F31" s="157"/>
      <c r="G31" s="157"/>
      <c r="H31" s="157"/>
      <c r="I31" s="213">
        <v>800</v>
      </c>
      <c r="J31" s="214"/>
      <c r="K31" s="213">
        <v>12000</v>
      </c>
      <c r="L31" s="214"/>
      <c r="M31" s="213">
        <v>37000</v>
      </c>
      <c r="N31" s="214"/>
      <c r="O31" s="213">
        <v>14000</v>
      </c>
      <c r="P31" s="214"/>
      <c r="Q31" s="213">
        <v>13000</v>
      </c>
      <c r="R31" s="214"/>
      <c r="S31" s="213">
        <v>32000</v>
      </c>
      <c r="T31" s="214"/>
      <c r="U31" s="213">
        <v>4200</v>
      </c>
      <c r="V31" s="214"/>
      <c r="W31" s="213">
        <v>11000</v>
      </c>
      <c r="X31" s="214"/>
      <c r="Y31" s="213">
        <v>27000</v>
      </c>
      <c r="Z31" s="214"/>
      <c r="AA31" s="213">
        <v>40000</v>
      </c>
      <c r="AB31" s="214"/>
      <c r="AC31" s="213">
        <v>4000</v>
      </c>
      <c r="AD31" s="214"/>
      <c r="AE31" s="213">
        <v>2000</v>
      </c>
      <c r="AF31" s="214"/>
      <c r="AG31" s="213">
        <f t="shared" si="0"/>
        <v>197000</v>
      </c>
    </row>
    <row r="32" spans="1:33" ht="15.75" thickBot="1" x14ac:dyDescent="0.3">
      <c r="A32" s="157"/>
      <c r="B32" s="157"/>
      <c r="C32" s="157"/>
      <c r="D32" s="157" t="s">
        <v>138</v>
      </c>
      <c r="E32" s="157"/>
      <c r="F32" s="157"/>
      <c r="G32" s="157"/>
      <c r="H32" s="157"/>
      <c r="I32" s="213">
        <v>105000</v>
      </c>
      <c r="J32" s="214"/>
      <c r="K32" s="213">
        <v>0</v>
      </c>
      <c r="L32" s="214"/>
      <c r="M32" s="213">
        <v>104000</v>
      </c>
      <c r="N32" s="214"/>
      <c r="O32" s="213">
        <v>0</v>
      </c>
      <c r="P32" s="214"/>
      <c r="Q32" s="213">
        <v>0</v>
      </c>
      <c r="R32" s="214"/>
      <c r="S32" s="213">
        <v>0</v>
      </c>
      <c r="T32" s="214"/>
      <c r="U32" s="213"/>
      <c r="V32" s="214"/>
      <c r="W32" s="213"/>
      <c r="X32" s="214"/>
      <c r="Y32" s="213"/>
      <c r="Z32" s="214"/>
      <c r="AA32" s="213"/>
      <c r="AB32" s="214"/>
      <c r="AC32" s="213"/>
      <c r="AD32" s="214"/>
      <c r="AE32" s="213"/>
      <c r="AF32" s="214"/>
      <c r="AG32" s="213">
        <f t="shared" si="0"/>
        <v>209000</v>
      </c>
    </row>
    <row r="33" spans="1:33" ht="15.75" thickBot="1" x14ac:dyDescent="0.3">
      <c r="A33" s="157"/>
      <c r="B33" s="157"/>
      <c r="C33" s="157" t="s">
        <v>1</v>
      </c>
      <c r="D33" s="157"/>
      <c r="E33" s="157"/>
      <c r="F33" s="157"/>
      <c r="G33" s="157"/>
      <c r="H33" s="157"/>
      <c r="I33" s="216">
        <f>ROUND(I3+SUM(I7:I9)+SUM(I14:I15)+I19+SUM(I30:I32),5)</f>
        <v>1546739</v>
      </c>
      <c r="J33" s="214"/>
      <c r="K33" s="216">
        <f>ROUND(K3+SUM(K7:K9)+SUM(K14:K15)+K19+SUM(K30:K32),5)</f>
        <v>1457034</v>
      </c>
      <c r="L33" s="214"/>
      <c r="M33" s="216">
        <f>ROUND(M3+SUM(M7:M9)+SUM(M14:M15)+M19+SUM(M30:M32),5)</f>
        <v>1672922</v>
      </c>
      <c r="N33" s="214"/>
      <c r="O33" s="216">
        <f>ROUND(O3+SUM(O7:O9)+SUM(O14:O15)+O19+SUM(O30:O32),5)</f>
        <v>1594622</v>
      </c>
      <c r="P33" s="214"/>
      <c r="Q33" s="216">
        <f>ROUND(Q3+SUM(Q7:Q9)+SUM(Q14:Q15)+Q19+SUM(Q30:Q32),5)</f>
        <v>1522022</v>
      </c>
      <c r="R33" s="214"/>
      <c r="S33" s="216">
        <f>ROUND(S3+SUM(S7:S9)+SUM(S14:S15)+S19+SUM(S30:S32),5)</f>
        <v>1540222</v>
      </c>
      <c r="T33" s="214"/>
      <c r="U33" s="216">
        <f>ROUND(U3+SUM(U7:U9)+SUM(U14:U15)+U19+SUM(U30:U32),5)</f>
        <v>1508322</v>
      </c>
      <c r="V33" s="214"/>
      <c r="W33" s="216">
        <f>ROUND(W3+SUM(W7:W9)+SUM(W14:W15)+W19+SUM(W30:W32),5)</f>
        <v>1515222</v>
      </c>
      <c r="X33" s="214"/>
      <c r="Y33" s="216">
        <f>ROUND(Y3+SUM(Y7:Y9)+SUM(Y14:Y15)+Y19+SUM(Y30:Y32),5)</f>
        <v>1531422</v>
      </c>
      <c r="Z33" s="214"/>
      <c r="AA33" s="216">
        <f>ROUND(AA3+SUM(AA7:AA9)+SUM(AA14:AA15)+AA19+SUM(AA30:AA32),5)</f>
        <v>1580522</v>
      </c>
      <c r="AB33" s="214"/>
      <c r="AC33" s="216">
        <f>ROUND(AC3+SUM(AC7:AC9)+SUM(AC14:AC15)+AC19+SUM(AC30:AC32),5)</f>
        <v>1510522</v>
      </c>
      <c r="AD33" s="214"/>
      <c r="AE33" s="216">
        <f>ROUND(AE3+SUM(AE7:AE9)+SUM(AE14:AE15)+AE19+SUM(AE30:AE32),5)</f>
        <v>1513158</v>
      </c>
      <c r="AF33" s="214"/>
      <c r="AG33" s="216">
        <f t="shared" si="0"/>
        <v>18492729</v>
      </c>
    </row>
    <row r="34" spans="1:33" x14ac:dyDescent="0.25">
      <c r="A34" s="157"/>
      <c r="B34" s="157" t="s">
        <v>139</v>
      </c>
      <c r="C34" s="157"/>
      <c r="D34" s="157"/>
      <c r="E34" s="157"/>
      <c r="F34" s="157"/>
      <c r="G34" s="157"/>
      <c r="H34" s="157"/>
      <c r="I34" s="213">
        <f>I33</f>
        <v>1546739</v>
      </c>
      <c r="J34" s="214"/>
      <c r="K34" s="213">
        <f>K33</f>
        <v>1457034</v>
      </c>
      <c r="L34" s="214"/>
      <c r="M34" s="213">
        <f>M33</f>
        <v>1672922</v>
      </c>
      <c r="N34" s="214"/>
      <c r="O34" s="213">
        <f>O33</f>
        <v>1594622</v>
      </c>
      <c r="P34" s="214"/>
      <c r="Q34" s="213">
        <f>Q33</f>
        <v>1522022</v>
      </c>
      <c r="R34" s="214"/>
      <c r="S34" s="213">
        <f>S33</f>
        <v>1540222</v>
      </c>
      <c r="T34" s="214"/>
      <c r="U34" s="213">
        <f>U33</f>
        <v>1508322</v>
      </c>
      <c r="V34" s="214"/>
      <c r="W34" s="213">
        <f>W33</f>
        <v>1515222</v>
      </c>
      <c r="X34" s="214"/>
      <c r="Y34" s="213">
        <f>Y33</f>
        <v>1531422</v>
      </c>
      <c r="Z34" s="214"/>
      <c r="AA34" s="213">
        <f>AA33</f>
        <v>1580522</v>
      </c>
      <c r="AB34" s="214"/>
      <c r="AC34" s="213">
        <f>AC33</f>
        <v>1510522</v>
      </c>
      <c r="AD34" s="214"/>
      <c r="AE34" s="213">
        <f>AE33</f>
        <v>1513158</v>
      </c>
      <c r="AF34" s="214"/>
      <c r="AG34" s="213">
        <f t="shared" si="0"/>
        <v>18492729</v>
      </c>
    </row>
    <row r="35" spans="1:33" x14ac:dyDescent="0.25">
      <c r="A35" s="157"/>
      <c r="B35" s="157"/>
      <c r="C35" s="157" t="s">
        <v>140</v>
      </c>
      <c r="D35" s="157"/>
      <c r="E35" s="157"/>
      <c r="F35" s="157"/>
      <c r="G35" s="157"/>
      <c r="H35" s="157"/>
      <c r="I35" s="213"/>
      <c r="J35" s="214"/>
      <c r="K35" s="213"/>
      <c r="L35" s="214"/>
      <c r="M35" s="213"/>
      <c r="N35" s="214"/>
      <c r="O35" s="213"/>
      <c r="P35" s="214"/>
      <c r="Q35" s="213"/>
      <c r="R35" s="214"/>
      <c r="S35" s="213"/>
      <c r="T35" s="214"/>
      <c r="U35" s="213"/>
      <c r="V35" s="214"/>
      <c r="W35" s="213"/>
      <c r="X35" s="214"/>
      <c r="Y35" s="213"/>
      <c r="Z35" s="214"/>
      <c r="AA35" s="213"/>
      <c r="AB35" s="214"/>
      <c r="AC35" s="213"/>
      <c r="AD35" s="214"/>
      <c r="AE35" s="213"/>
      <c r="AF35" s="214"/>
      <c r="AG35" s="213"/>
    </row>
    <row r="36" spans="1:33" x14ac:dyDescent="0.25">
      <c r="A36" s="157"/>
      <c r="B36" s="157"/>
      <c r="C36" s="157"/>
      <c r="D36" s="157" t="s">
        <v>141</v>
      </c>
      <c r="E36" s="157"/>
      <c r="F36" s="157"/>
      <c r="G36" s="157"/>
      <c r="H36" s="157"/>
      <c r="I36" s="213">
        <v>914414</v>
      </c>
      <c r="J36" s="214"/>
      <c r="K36" s="213">
        <v>914414</v>
      </c>
      <c r="L36" s="214"/>
      <c r="M36" s="213">
        <v>876914</v>
      </c>
      <c r="N36" s="214"/>
      <c r="O36" s="213">
        <v>876914</v>
      </c>
      <c r="P36" s="214"/>
      <c r="Q36" s="213">
        <v>876914</v>
      </c>
      <c r="R36" s="214"/>
      <c r="S36" s="213">
        <v>876914</v>
      </c>
      <c r="T36" s="214"/>
      <c r="U36" s="213">
        <v>876914</v>
      </c>
      <c r="V36" s="214"/>
      <c r="W36" s="213">
        <v>876914</v>
      </c>
      <c r="X36" s="214"/>
      <c r="Y36" s="213">
        <v>876914</v>
      </c>
      <c r="Z36" s="214"/>
      <c r="AA36" s="213">
        <v>876914</v>
      </c>
      <c r="AB36" s="214"/>
      <c r="AC36" s="213">
        <v>876914</v>
      </c>
      <c r="AD36" s="214"/>
      <c r="AE36" s="213">
        <v>876914</v>
      </c>
      <c r="AF36" s="214"/>
      <c r="AG36" s="213">
        <f>ROUND(SUM(I36:AE36),5)</f>
        <v>10597968</v>
      </c>
    </row>
    <row r="37" spans="1:33" x14ac:dyDescent="0.25">
      <c r="A37" s="157"/>
      <c r="B37" s="157"/>
      <c r="C37" s="157"/>
      <c r="D37" s="157" t="s">
        <v>142</v>
      </c>
      <c r="E37" s="157"/>
      <c r="F37" s="157"/>
      <c r="G37" s="157"/>
      <c r="H37" s="157"/>
      <c r="I37" s="213"/>
      <c r="J37" s="214"/>
      <c r="K37" s="213"/>
      <c r="L37" s="214"/>
      <c r="M37" s="213"/>
      <c r="N37" s="214"/>
      <c r="O37" s="213"/>
      <c r="P37" s="214"/>
      <c r="Q37" s="213"/>
      <c r="R37" s="214"/>
      <c r="S37" s="213"/>
      <c r="T37" s="214"/>
      <c r="U37" s="213"/>
      <c r="V37" s="214"/>
      <c r="W37" s="213"/>
      <c r="X37" s="214"/>
      <c r="Y37" s="213"/>
      <c r="Z37" s="214"/>
      <c r="AA37" s="213"/>
      <c r="AB37" s="214"/>
      <c r="AC37" s="213"/>
      <c r="AD37" s="214"/>
      <c r="AE37" s="213"/>
      <c r="AF37" s="214"/>
      <c r="AG37" s="213"/>
    </row>
    <row r="38" spans="1:33" x14ac:dyDescent="0.25">
      <c r="A38" s="157"/>
      <c r="B38" s="157"/>
      <c r="C38" s="157"/>
      <c r="D38" s="157"/>
      <c r="E38" s="157" t="s">
        <v>304</v>
      </c>
      <c r="F38" s="157"/>
      <c r="G38" s="157"/>
      <c r="H38" s="157"/>
      <c r="I38" s="213"/>
      <c r="J38" s="214"/>
      <c r="K38" s="213"/>
      <c r="L38" s="214"/>
      <c r="M38" s="213"/>
      <c r="N38" s="214"/>
      <c r="O38" s="213"/>
      <c r="P38" s="214"/>
      <c r="Q38" s="213"/>
      <c r="R38" s="214"/>
      <c r="S38" s="213"/>
      <c r="T38" s="214"/>
      <c r="U38" s="213"/>
      <c r="V38" s="214"/>
      <c r="W38" s="213"/>
      <c r="X38" s="214"/>
      <c r="Y38" s="213"/>
      <c r="Z38" s="214"/>
      <c r="AA38" s="213"/>
      <c r="AB38" s="214"/>
      <c r="AC38" s="213"/>
      <c r="AD38" s="214"/>
      <c r="AE38" s="213"/>
      <c r="AF38" s="214"/>
      <c r="AG38" s="213"/>
    </row>
    <row r="39" spans="1:33" ht="15.75" thickBot="1" x14ac:dyDescent="0.3">
      <c r="A39" s="157"/>
      <c r="B39" s="157"/>
      <c r="C39" s="157"/>
      <c r="D39" s="157"/>
      <c r="E39" s="157"/>
      <c r="F39" s="157" t="s">
        <v>305</v>
      </c>
      <c r="G39" s="157"/>
      <c r="H39" s="157"/>
      <c r="I39" s="192">
        <v>0</v>
      </c>
      <c r="J39" s="214"/>
      <c r="K39" s="192">
        <v>0</v>
      </c>
      <c r="L39" s="214"/>
      <c r="M39" s="192">
        <v>0</v>
      </c>
      <c r="N39" s="214"/>
      <c r="O39" s="192">
        <v>0</v>
      </c>
      <c r="P39" s="214"/>
      <c r="Q39" s="192">
        <v>0</v>
      </c>
      <c r="R39" s="214"/>
      <c r="S39" s="192">
        <v>0</v>
      </c>
      <c r="T39" s="214"/>
      <c r="U39" s="213"/>
      <c r="V39" s="214"/>
      <c r="W39" s="213"/>
      <c r="X39" s="214"/>
      <c r="Y39" s="213"/>
      <c r="Z39" s="214"/>
      <c r="AA39" s="213"/>
      <c r="AB39" s="214"/>
      <c r="AC39" s="213"/>
      <c r="AD39" s="214"/>
      <c r="AE39" s="213"/>
      <c r="AF39" s="214"/>
      <c r="AG39" s="192">
        <f>ROUND(SUM(I39:AE39),5)</f>
        <v>0</v>
      </c>
    </row>
    <row r="40" spans="1:33" x14ac:dyDescent="0.25">
      <c r="A40" s="157"/>
      <c r="B40" s="157"/>
      <c r="C40" s="157"/>
      <c r="D40" s="157"/>
      <c r="E40" s="157" t="s">
        <v>306</v>
      </c>
      <c r="F40" s="157"/>
      <c r="G40" s="157"/>
      <c r="H40" s="157"/>
      <c r="I40" s="213">
        <f>ROUND(SUM(I38:I39),5)</f>
        <v>0</v>
      </c>
      <c r="J40" s="214"/>
      <c r="K40" s="213">
        <f>ROUND(SUM(K38:K39),5)</f>
        <v>0</v>
      </c>
      <c r="L40" s="214"/>
      <c r="M40" s="213">
        <f>ROUND(SUM(M38:M39),5)</f>
        <v>0</v>
      </c>
      <c r="N40" s="214"/>
      <c r="O40" s="213">
        <f>ROUND(SUM(O38:O39),5)</f>
        <v>0</v>
      </c>
      <c r="P40" s="214"/>
      <c r="Q40" s="213">
        <f>ROUND(SUM(Q38:Q39),5)</f>
        <v>0</v>
      </c>
      <c r="R40" s="214"/>
      <c r="S40" s="213">
        <f>ROUND(SUM(S38:S39),5)</f>
        <v>0</v>
      </c>
      <c r="T40" s="214"/>
      <c r="U40" s="213"/>
      <c r="V40" s="214"/>
      <c r="W40" s="213"/>
      <c r="X40" s="214"/>
      <c r="Y40" s="213"/>
      <c r="Z40" s="214"/>
      <c r="AA40" s="213"/>
      <c r="AB40" s="214"/>
      <c r="AC40" s="213"/>
      <c r="AD40" s="214"/>
      <c r="AE40" s="213"/>
      <c r="AF40" s="214"/>
      <c r="AG40" s="213">
        <f>ROUND(SUM(I40:AE40),5)</f>
        <v>0</v>
      </c>
    </row>
    <row r="41" spans="1:33" x14ac:dyDescent="0.25">
      <c r="A41" s="157"/>
      <c r="B41" s="157"/>
      <c r="C41" s="157"/>
      <c r="D41" s="157"/>
      <c r="E41" s="157" t="s">
        <v>307</v>
      </c>
      <c r="F41" s="157"/>
      <c r="G41" s="157"/>
      <c r="H41" s="157"/>
      <c r="I41" s="213"/>
      <c r="J41" s="214"/>
      <c r="K41" s="213"/>
      <c r="L41" s="214"/>
      <c r="M41" s="213"/>
      <c r="N41" s="214"/>
      <c r="O41" s="213"/>
      <c r="P41" s="214"/>
      <c r="Q41" s="213"/>
      <c r="R41" s="214"/>
      <c r="S41" s="213"/>
      <c r="T41" s="214"/>
      <c r="U41" s="213"/>
      <c r="V41" s="214"/>
      <c r="W41" s="213"/>
      <c r="X41" s="214"/>
      <c r="Y41" s="213"/>
      <c r="Z41" s="214"/>
      <c r="AA41" s="213"/>
      <c r="AB41" s="214"/>
      <c r="AC41" s="213"/>
      <c r="AD41" s="214"/>
      <c r="AE41" s="213"/>
      <c r="AF41" s="214"/>
      <c r="AG41" s="213"/>
    </row>
    <row r="42" spans="1:33" x14ac:dyDescent="0.25">
      <c r="A42" s="157"/>
      <c r="B42" s="157"/>
      <c r="C42" s="157"/>
      <c r="D42" s="157"/>
      <c r="E42" s="157"/>
      <c r="F42" s="157" t="s">
        <v>308</v>
      </c>
      <c r="G42" s="157"/>
      <c r="H42" s="157"/>
      <c r="I42" s="213">
        <v>0</v>
      </c>
      <c r="J42" s="214"/>
      <c r="K42" s="213">
        <v>0</v>
      </c>
      <c r="L42" s="214"/>
      <c r="M42" s="213">
        <v>0</v>
      </c>
      <c r="N42" s="214"/>
      <c r="O42" s="213">
        <v>0</v>
      </c>
      <c r="P42" s="214"/>
      <c r="Q42" s="213">
        <v>0</v>
      </c>
      <c r="R42" s="214"/>
      <c r="S42" s="213">
        <v>0</v>
      </c>
      <c r="T42" s="214"/>
      <c r="U42" s="213"/>
      <c r="V42" s="214"/>
      <c r="W42" s="213"/>
      <c r="X42" s="214"/>
      <c r="Y42" s="213"/>
      <c r="Z42" s="214"/>
      <c r="AA42" s="213"/>
      <c r="AB42" s="214"/>
      <c r="AC42" s="213"/>
      <c r="AD42" s="214"/>
      <c r="AE42" s="213"/>
      <c r="AF42" s="214"/>
      <c r="AG42" s="213">
        <f t="shared" ref="AG42:AG55" si="1">ROUND(SUM(I42:AE42),5)</f>
        <v>0</v>
      </c>
    </row>
    <row r="43" spans="1:33" x14ac:dyDescent="0.25">
      <c r="A43" s="157"/>
      <c r="B43" s="157"/>
      <c r="C43" s="157"/>
      <c r="D43" s="157"/>
      <c r="E43" s="157"/>
      <c r="F43" s="157" t="s">
        <v>309</v>
      </c>
      <c r="G43" s="157"/>
      <c r="H43" s="157"/>
      <c r="I43" s="213">
        <v>0</v>
      </c>
      <c r="J43" s="214"/>
      <c r="K43" s="213">
        <v>0</v>
      </c>
      <c r="L43" s="214"/>
      <c r="M43" s="213">
        <v>0</v>
      </c>
      <c r="N43" s="214"/>
      <c r="O43" s="213">
        <v>0</v>
      </c>
      <c r="P43" s="214"/>
      <c r="Q43" s="213">
        <v>0</v>
      </c>
      <c r="R43" s="214"/>
      <c r="S43" s="213">
        <v>0</v>
      </c>
      <c r="T43" s="214"/>
      <c r="U43" s="213"/>
      <c r="V43" s="214"/>
      <c r="W43" s="213"/>
      <c r="X43" s="214"/>
      <c r="Y43" s="213"/>
      <c r="Z43" s="214"/>
      <c r="AA43" s="213"/>
      <c r="AB43" s="214"/>
      <c r="AC43" s="213"/>
      <c r="AD43" s="214"/>
      <c r="AE43" s="213"/>
      <c r="AF43" s="214"/>
      <c r="AG43" s="213">
        <f t="shared" si="1"/>
        <v>0</v>
      </c>
    </row>
    <row r="44" spans="1:33" x14ac:dyDescent="0.25">
      <c r="A44" s="157"/>
      <c r="B44" s="157"/>
      <c r="C44" s="157"/>
      <c r="D44" s="157"/>
      <c r="E44" s="157"/>
      <c r="F44" s="157" t="s">
        <v>310</v>
      </c>
      <c r="G44" s="157"/>
      <c r="H44" s="157"/>
      <c r="I44" s="213">
        <v>0</v>
      </c>
      <c r="J44" s="214"/>
      <c r="K44" s="213">
        <v>0</v>
      </c>
      <c r="L44" s="214"/>
      <c r="M44" s="213">
        <v>0</v>
      </c>
      <c r="N44" s="214"/>
      <c r="O44" s="213">
        <v>0</v>
      </c>
      <c r="P44" s="214"/>
      <c r="Q44" s="213">
        <v>0</v>
      </c>
      <c r="R44" s="214"/>
      <c r="S44" s="213">
        <v>0</v>
      </c>
      <c r="T44" s="214"/>
      <c r="U44" s="213"/>
      <c r="V44" s="214"/>
      <c r="W44" s="213"/>
      <c r="X44" s="214"/>
      <c r="Y44" s="213"/>
      <c r="Z44" s="214"/>
      <c r="AA44" s="213"/>
      <c r="AB44" s="214"/>
      <c r="AC44" s="213"/>
      <c r="AD44" s="214"/>
      <c r="AE44" s="213"/>
      <c r="AF44" s="214"/>
      <c r="AG44" s="213">
        <f t="shared" si="1"/>
        <v>0</v>
      </c>
    </row>
    <row r="45" spans="1:33" x14ac:dyDescent="0.25">
      <c r="A45" s="157"/>
      <c r="B45" s="157"/>
      <c r="C45" s="157"/>
      <c r="D45" s="157"/>
      <c r="E45" s="157"/>
      <c r="F45" s="157" t="s">
        <v>311</v>
      </c>
      <c r="G45" s="157"/>
      <c r="H45" s="157"/>
      <c r="I45" s="213">
        <v>0</v>
      </c>
      <c r="J45" s="214"/>
      <c r="K45" s="213">
        <v>0</v>
      </c>
      <c r="L45" s="214"/>
      <c r="M45" s="213">
        <v>0</v>
      </c>
      <c r="N45" s="214"/>
      <c r="O45" s="213">
        <v>0</v>
      </c>
      <c r="P45" s="214"/>
      <c r="Q45" s="213">
        <v>0</v>
      </c>
      <c r="R45" s="214"/>
      <c r="S45" s="213">
        <v>0</v>
      </c>
      <c r="T45" s="214"/>
      <c r="U45" s="213"/>
      <c r="V45" s="214"/>
      <c r="W45" s="213"/>
      <c r="X45" s="214"/>
      <c r="Y45" s="213"/>
      <c r="Z45" s="214"/>
      <c r="AA45" s="213"/>
      <c r="AB45" s="214"/>
      <c r="AC45" s="213"/>
      <c r="AD45" s="214"/>
      <c r="AE45" s="213"/>
      <c r="AF45" s="214"/>
      <c r="AG45" s="213">
        <f t="shared" si="1"/>
        <v>0</v>
      </c>
    </row>
    <row r="46" spans="1:33" x14ac:dyDescent="0.25">
      <c r="A46" s="157"/>
      <c r="B46" s="157"/>
      <c r="C46" s="157"/>
      <c r="D46" s="157"/>
      <c r="E46" s="157"/>
      <c r="F46" s="157" t="s">
        <v>312</v>
      </c>
      <c r="G46" s="157"/>
      <c r="H46" s="157"/>
      <c r="I46" s="213">
        <v>0</v>
      </c>
      <c r="J46" s="214"/>
      <c r="K46" s="213">
        <v>0</v>
      </c>
      <c r="L46" s="214"/>
      <c r="M46" s="213">
        <v>0</v>
      </c>
      <c r="N46" s="214"/>
      <c r="O46" s="213">
        <v>0</v>
      </c>
      <c r="P46" s="214"/>
      <c r="Q46" s="213">
        <v>0</v>
      </c>
      <c r="R46" s="214"/>
      <c r="S46" s="213">
        <v>0</v>
      </c>
      <c r="T46" s="214"/>
      <c r="U46" s="213"/>
      <c r="V46" s="214"/>
      <c r="W46" s="213"/>
      <c r="X46" s="214"/>
      <c r="Y46" s="213"/>
      <c r="Z46" s="214"/>
      <c r="AA46" s="213"/>
      <c r="AB46" s="214"/>
      <c r="AC46" s="213"/>
      <c r="AD46" s="214"/>
      <c r="AE46" s="213"/>
      <c r="AF46" s="214"/>
      <c r="AG46" s="213">
        <f t="shared" si="1"/>
        <v>0</v>
      </c>
    </row>
    <row r="47" spans="1:33" ht="15.75" thickBot="1" x14ac:dyDescent="0.3">
      <c r="A47" s="157"/>
      <c r="B47" s="157"/>
      <c r="C47" s="157"/>
      <c r="D47" s="157"/>
      <c r="E47" s="157"/>
      <c r="F47" s="157" t="s">
        <v>313</v>
      </c>
      <c r="G47" s="157"/>
      <c r="H47" s="157"/>
      <c r="I47" s="192">
        <v>0</v>
      </c>
      <c r="J47" s="214"/>
      <c r="K47" s="192">
        <v>0</v>
      </c>
      <c r="L47" s="214"/>
      <c r="M47" s="192">
        <v>0</v>
      </c>
      <c r="N47" s="214"/>
      <c r="O47" s="192">
        <v>0</v>
      </c>
      <c r="P47" s="214"/>
      <c r="Q47" s="192">
        <v>0</v>
      </c>
      <c r="R47" s="214"/>
      <c r="S47" s="192">
        <v>0</v>
      </c>
      <c r="T47" s="214"/>
      <c r="U47" s="213"/>
      <c r="V47" s="214"/>
      <c r="W47" s="213"/>
      <c r="X47" s="214"/>
      <c r="Y47" s="213"/>
      <c r="Z47" s="214"/>
      <c r="AA47" s="213"/>
      <c r="AB47" s="214"/>
      <c r="AC47" s="213"/>
      <c r="AD47" s="214"/>
      <c r="AE47" s="213"/>
      <c r="AF47" s="214"/>
      <c r="AG47" s="192">
        <f t="shared" si="1"/>
        <v>0</v>
      </c>
    </row>
    <row r="48" spans="1:33" x14ac:dyDescent="0.25">
      <c r="A48" s="157"/>
      <c r="B48" s="157"/>
      <c r="C48" s="157"/>
      <c r="D48" s="157"/>
      <c r="E48" s="157" t="s">
        <v>314</v>
      </c>
      <c r="F48" s="157"/>
      <c r="G48" s="157"/>
      <c r="H48" s="157"/>
      <c r="I48" s="213">
        <f>ROUND(SUM(I41:I47),5)</f>
        <v>0</v>
      </c>
      <c r="J48" s="214"/>
      <c r="K48" s="213">
        <f>ROUND(SUM(K41:K47),5)</f>
        <v>0</v>
      </c>
      <c r="L48" s="214"/>
      <c r="M48" s="213">
        <f>ROUND(SUM(M41:M47),5)</f>
        <v>0</v>
      </c>
      <c r="N48" s="214"/>
      <c r="O48" s="213">
        <f>ROUND(SUM(O41:O47),5)</f>
        <v>0</v>
      </c>
      <c r="P48" s="214"/>
      <c r="Q48" s="213">
        <f>ROUND(SUM(Q41:Q47),5)</f>
        <v>0</v>
      </c>
      <c r="R48" s="214"/>
      <c r="S48" s="213">
        <f>ROUND(SUM(S41:S47),5)</f>
        <v>0</v>
      </c>
      <c r="T48" s="214"/>
      <c r="U48" s="213"/>
      <c r="V48" s="214"/>
      <c r="W48" s="213"/>
      <c r="X48" s="214"/>
      <c r="Y48" s="213"/>
      <c r="Z48" s="214"/>
      <c r="AA48" s="213"/>
      <c r="AB48" s="214"/>
      <c r="AC48" s="213"/>
      <c r="AD48" s="214"/>
      <c r="AE48" s="213"/>
      <c r="AF48" s="214"/>
      <c r="AG48" s="213">
        <f t="shared" si="1"/>
        <v>0</v>
      </c>
    </row>
    <row r="49" spans="1:33" x14ac:dyDescent="0.25">
      <c r="A49" s="157"/>
      <c r="B49" s="157"/>
      <c r="C49" s="157"/>
      <c r="D49" s="157"/>
      <c r="E49" s="157" t="s">
        <v>315</v>
      </c>
      <c r="F49" s="157"/>
      <c r="G49" s="157"/>
      <c r="H49" s="157"/>
      <c r="I49" s="213">
        <v>0</v>
      </c>
      <c r="J49" s="214"/>
      <c r="K49" s="213">
        <v>0</v>
      </c>
      <c r="L49" s="214"/>
      <c r="M49" s="213">
        <v>0</v>
      </c>
      <c r="N49" s="214"/>
      <c r="O49" s="213">
        <v>0</v>
      </c>
      <c r="P49" s="214"/>
      <c r="Q49" s="213">
        <v>0</v>
      </c>
      <c r="R49" s="214"/>
      <c r="S49" s="213">
        <v>0</v>
      </c>
      <c r="T49" s="214"/>
      <c r="U49" s="213"/>
      <c r="V49" s="214"/>
      <c r="W49" s="213"/>
      <c r="X49" s="214"/>
      <c r="Y49" s="213"/>
      <c r="Z49" s="214"/>
      <c r="AA49" s="213"/>
      <c r="AB49" s="214"/>
      <c r="AC49" s="213"/>
      <c r="AD49" s="214"/>
      <c r="AE49" s="213"/>
      <c r="AF49" s="214"/>
      <c r="AG49" s="213">
        <f t="shared" si="1"/>
        <v>0</v>
      </c>
    </row>
    <row r="50" spans="1:33" x14ac:dyDescent="0.25">
      <c r="A50" s="157"/>
      <c r="B50" s="157"/>
      <c r="C50" s="157"/>
      <c r="D50" s="157"/>
      <c r="E50" s="157" t="s">
        <v>316</v>
      </c>
      <c r="F50" s="157"/>
      <c r="G50" s="157"/>
      <c r="H50" s="157"/>
      <c r="I50" s="213">
        <v>0</v>
      </c>
      <c r="J50" s="214"/>
      <c r="K50" s="213">
        <v>0</v>
      </c>
      <c r="L50" s="214"/>
      <c r="M50" s="213">
        <v>0</v>
      </c>
      <c r="N50" s="214"/>
      <c r="O50" s="213">
        <v>0</v>
      </c>
      <c r="P50" s="214"/>
      <c r="Q50" s="213">
        <v>0</v>
      </c>
      <c r="R50" s="214"/>
      <c r="S50" s="213">
        <v>0</v>
      </c>
      <c r="T50" s="214"/>
      <c r="U50" s="213"/>
      <c r="V50" s="214"/>
      <c r="W50" s="213"/>
      <c r="X50" s="214"/>
      <c r="Y50" s="213"/>
      <c r="Z50" s="214"/>
      <c r="AA50" s="213"/>
      <c r="AB50" s="214"/>
      <c r="AC50" s="213"/>
      <c r="AD50" s="214"/>
      <c r="AE50" s="213"/>
      <c r="AF50" s="214"/>
      <c r="AG50" s="213">
        <f t="shared" si="1"/>
        <v>0</v>
      </c>
    </row>
    <row r="51" spans="1:33" x14ac:dyDescent="0.25">
      <c r="A51" s="157"/>
      <c r="B51" s="157"/>
      <c r="C51" s="157"/>
      <c r="D51" s="157"/>
      <c r="E51" s="157" t="s">
        <v>317</v>
      </c>
      <c r="F51" s="157"/>
      <c r="G51" s="157"/>
      <c r="H51" s="157"/>
      <c r="I51" s="213">
        <v>0</v>
      </c>
      <c r="J51" s="214"/>
      <c r="K51" s="213">
        <v>0</v>
      </c>
      <c r="L51" s="214"/>
      <c r="M51" s="213">
        <v>0</v>
      </c>
      <c r="N51" s="214"/>
      <c r="O51" s="213">
        <v>0</v>
      </c>
      <c r="P51" s="214"/>
      <c r="Q51" s="213">
        <v>0</v>
      </c>
      <c r="R51" s="214"/>
      <c r="S51" s="213">
        <v>0</v>
      </c>
      <c r="T51" s="214"/>
      <c r="U51" s="213"/>
      <c r="V51" s="214"/>
      <c r="W51" s="213"/>
      <c r="X51" s="214"/>
      <c r="Y51" s="213"/>
      <c r="Z51" s="214"/>
      <c r="AA51" s="213"/>
      <c r="AB51" s="214"/>
      <c r="AC51" s="213"/>
      <c r="AD51" s="214"/>
      <c r="AE51" s="213"/>
      <c r="AF51" s="214"/>
      <c r="AG51" s="213">
        <f t="shared" si="1"/>
        <v>0</v>
      </c>
    </row>
    <row r="52" spans="1:33" x14ac:dyDescent="0.25">
      <c r="A52" s="157"/>
      <c r="B52" s="157"/>
      <c r="C52" s="157"/>
      <c r="D52" s="157"/>
      <c r="E52" s="157" t="s">
        <v>318</v>
      </c>
      <c r="F52" s="157"/>
      <c r="G52" s="157"/>
      <c r="H52" s="157"/>
      <c r="I52" s="213">
        <v>0</v>
      </c>
      <c r="J52" s="214"/>
      <c r="K52" s="213">
        <v>0</v>
      </c>
      <c r="L52" s="214"/>
      <c r="M52" s="213">
        <v>0</v>
      </c>
      <c r="N52" s="214"/>
      <c r="O52" s="213">
        <v>0</v>
      </c>
      <c r="P52" s="214"/>
      <c r="Q52" s="213">
        <v>0</v>
      </c>
      <c r="R52" s="214"/>
      <c r="S52" s="213">
        <v>0</v>
      </c>
      <c r="T52" s="214"/>
      <c r="U52" s="213"/>
      <c r="V52" s="214"/>
      <c r="W52" s="213"/>
      <c r="X52" s="214"/>
      <c r="Y52" s="213"/>
      <c r="Z52" s="214"/>
      <c r="AA52" s="213"/>
      <c r="AB52" s="214"/>
      <c r="AC52" s="213"/>
      <c r="AD52" s="214"/>
      <c r="AE52" s="213"/>
      <c r="AF52" s="214"/>
      <c r="AG52" s="213">
        <f t="shared" si="1"/>
        <v>0</v>
      </c>
    </row>
    <row r="53" spans="1:33" x14ac:dyDescent="0.25">
      <c r="A53" s="157"/>
      <c r="B53" s="157"/>
      <c r="C53" s="157"/>
      <c r="D53" s="157"/>
      <c r="E53" s="157" t="s">
        <v>319</v>
      </c>
      <c r="F53" s="157"/>
      <c r="G53" s="157"/>
      <c r="H53" s="157"/>
      <c r="I53" s="213">
        <v>0</v>
      </c>
      <c r="J53" s="214"/>
      <c r="K53" s="213">
        <v>0</v>
      </c>
      <c r="L53" s="214"/>
      <c r="M53" s="213">
        <v>0</v>
      </c>
      <c r="N53" s="214"/>
      <c r="O53" s="213">
        <v>0</v>
      </c>
      <c r="P53" s="214"/>
      <c r="Q53" s="213">
        <v>0</v>
      </c>
      <c r="R53" s="214"/>
      <c r="S53" s="213">
        <v>0</v>
      </c>
      <c r="T53" s="214"/>
      <c r="U53" s="213"/>
      <c r="V53" s="214"/>
      <c r="W53" s="213"/>
      <c r="X53" s="214"/>
      <c r="Y53" s="213"/>
      <c r="Z53" s="214"/>
      <c r="AA53" s="213"/>
      <c r="AB53" s="214"/>
      <c r="AC53" s="213"/>
      <c r="AD53" s="214"/>
      <c r="AE53" s="213"/>
      <c r="AF53" s="214"/>
      <c r="AG53" s="213">
        <f t="shared" si="1"/>
        <v>0</v>
      </c>
    </row>
    <row r="54" spans="1:33" ht="15.75" thickBot="1" x14ac:dyDescent="0.3">
      <c r="A54" s="157"/>
      <c r="B54" s="157"/>
      <c r="C54" s="157"/>
      <c r="D54" s="157"/>
      <c r="E54" s="157" t="s">
        <v>320</v>
      </c>
      <c r="F54" s="157"/>
      <c r="G54" s="157"/>
      <c r="H54" s="157"/>
      <c r="I54" s="192">
        <v>164789</v>
      </c>
      <c r="J54" s="214"/>
      <c r="K54" s="192">
        <v>164789</v>
      </c>
      <c r="L54" s="214"/>
      <c r="M54" s="192">
        <v>164789</v>
      </c>
      <c r="N54" s="214"/>
      <c r="O54" s="192">
        <v>164789</v>
      </c>
      <c r="P54" s="214"/>
      <c r="Q54" s="192">
        <v>164789</v>
      </c>
      <c r="R54" s="214"/>
      <c r="S54" s="192">
        <v>164789</v>
      </c>
      <c r="T54" s="214"/>
      <c r="U54" s="192">
        <v>164789</v>
      </c>
      <c r="V54" s="214"/>
      <c r="W54" s="192">
        <v>164789</v>
      </c>
      <c r="X54" s="214"/>
      <c r="Y54" s="192">
        <v>164789</v>
      </c>
      <c r="Z54" s="214"/>
      <c r="AA54" s="192">
        <v>164789</v>
      </c>
      <c r="AB54" s="214"/>
      <c r="AC54" s="192">
        <v>164789</v>
      </c>
      <c r="AD54" s="214"/>
      <c r="AE54" s="192">
        <v>164789</v>
      </c>
      <c r="AF54" s="214"/>
      <c r="AG54" s="192">
        <f t="shared" si="1"/>
        <v>1977468</v>
      </c>
    </row>
    <row r="55" spans="1:33" x14ac:dyDescent="0.25">
      <c r="A55" s="157"/>
      <c r="B55" s="157"/>
      <c r="C55" s="157"/>
      <c r="D55" s="157" t="s">
        <v>321</v>
      </c>
      <c r="E55" s="157"/>
      <c r="F55" s="157"/>
      <c r="G55" s="157"/>
      <c r="H55" s="157"/>
      <c r="I55" s="213">
        <f>ROUND(I37+I40+SUM(I48:I54),5)</f>
        <v>164789</v>
      </c>
      <c r="J55" s="214"/>
      <c r="K55" s="213">
        <f>ROUND(K37+K40+SUM(K48:K54),5)</f>
        <v>164789</v>
      </c>
      <c r="L55" s="214"/>
      <c r="M55" s="213">
        <f>ROUND(M37+M40+SUM(M48:M54),5)</f>
        <v>164789</v>
      </c>
      <c r="N55" s="214"/>
      <c r="O55" s="213">
        <f>ROUND(O37+O40+SUM(O48:O54),5)</f>
        <v>164789</v>
      </c>
      <c r="P55" s="214"/>
      <c r="Q55" s="213">
        <f>ROUND(Q37+Q40+SUM(Q48:Q54),5)</f>
        <v>164789</v>
      </c>
      <c r="R55" s="214"/>
      <c r="S55" s="213">
        <f>ROUND(S37+S40+SUM(S48:S54),5)</f>
        <v>164789</v>
      </c>
      <c r="T55" s="214"/>
      <c r="U55" s="213">
        <f>ROUND(U37+U40+SUM(U48:U54),5)</f>
        <v>164789</v>
      </c>
      <c r="V55" s="214"/>
      <c r="W55" s="213">
        <f>ROUND(W37+W40+SUM(W48:W54),5)</f>
        <v>164789</v>
      </c>
      <c r="X55" s="214"/>
      <c r="Y55" s="213">
        <f>ROUND(Y37+Y40+SUM(Y48:Y54),5)</f>
        <v>164789</v>
      </c>
      <c r="Z55" s="214"/>
      <c r="AA55" s="213">
        <f>ROUND(AA37+AA40+SUM(AA48:AA54),5)</f>
        <v>164789</v>
      </c>
      <c r="AB55" s="214"/>
      <c r="AC55" s="213">
        <f>ROUND(AC37+AC40+SUM(AC48:AC54),5)</f>
        <v>164789</v>
      </c>
      <c r="AD55" s="214"/>
      <c r="AE55" s="213">
        <f>ROUND(AE37+AE40+SUM(AE48:AE54),5)</f>
        <v>164789</v>
      </c>
      <c r="AF55" s="214"/>
      <c r="AG55" s="213">
        <f t="shared" si="1"/>
        <v>1977468</v>
      </c>
    </row>
    <row r="56" spans="1:33" x14ac:dyDescent="0.25">
      <c r="A56" s="157"/>
      <c r="B56" s="157"/>
      <c r="C56" s="157"/>
      <c r="D56" s="157" t="s">
        <v>143</v>
      </c>
      <c r="E56" s="157"/>
      <c r="F56" s="157"/>
      <c r="G56" s="157"/>
      <c r="H56" s="157"/>
      <c r="I56" s="213"/>
      <c r="J56" s="214"/>
      <c r="K56" s="213"/>
      <c r="L56" s="214"/>
      <c r="M56" s="213"/>
      <c r="N56" s="214"/>
      <c r="O56" s="213"/>
      <c r="P56" s="214"/>
      <c r="Q56" s="213"/>
      <c r="R56" s="214"/>
      <c r="S56" s="213"/>
      <c r="T56" s="214"/>
      <c r="U56" s="213"/>
      <c r="V56" s="214"/>
      <c r="W56" s="213"/>
      <c r="X56" s="214"/>
      <c r="Y56" s="213"/>
      <c r="Z56" s="214"/>
      <c r="AA56" s="213"/>
      <c r="AB56" s="214"/>
      <c r="AC56" s="213"/>
      <c r="AD56" s="214"/>
      <c r="AE56" s="213"/>
      <c r="AF56" s="214"/>
      <c r="AG56" s="213"/>
    </row>
    <row r="57" spans="1:33" x14ac:dyDescent="0.25">
      <c r="A57" s="157"/>
      <c r="B57" s="157"/>
      <c r="C57" s="157"/>
      <c r="D57" s="157"/>
      <c r="E57" s="157" t="s">
        <v>322</v>
      </c>
      <c r="F57" s="157"/>
      <c r="G57" s="157"/>
      <c r="H57" s="157"/>
      <c r="I57" s="213">
        <v>0</v>
      </c>
      <c r="J57" s="214"/>
      <c r="K57" s="213">
        <v>0</v>
      </c>
      <c r="L57" s="214"/>
      <c r="M57" s="213">
        <v>3200</v>
      </c>
      <c r="N57" s="214"/>
      <c r="O57" s="213">
        <v>3200</v>
      </c>
      <c r="P57" s="214"/>
      <c r="Q57" s="213">
        <v>3200</v>
      </c>
      <c r="R57" s="214"/>
      <c r="S57" s="213">
        <v>3200</v>
      </c>
      <c r="T57" s="214"/>
      <c r="U57" s="213">
        <v>3200</v>
      </c>
      <c r="V57" s="214"/>
      <c r="W57" s="213">
        <v>3200</v>
      </c>
      <c r="X57" s="214"/>
      <c r="Y57" s="213">
        <v>3200</v>
      </c>
      <c r="Z57" s="214"/>
      <c r="AA57" s="213">
        <v>3200</v>
      </c>
      <c r="AB57" s="214"/>
      <c r="AC57" s="213">
        <v>3200</v>
      </c>
      <c r="AD57" s="214"/>
      <c r="AE57" s="213">
        <v>3200</v>
      </c>
      <c r="AF57" s="214"/>
      <c r="AG57" s="213">
        <f>ROUND(SUM(I57:AE57),5)</f>
        <v>32000</v>
      </c>
    </row>
    <row r="58" spans="1:33" ht="15.75" thickBot="1" x14ac:dyDescent="0.3">
      <c r="A58" s="157"/>
      <c r="B58" s="157"/>
      <c r="C58" s="157"/>
      <c r="D58" s="157"/>
      <c r="E58" s="157" t="s">
        <v>323</v>
      </c>
      <c r="F58" s="157"/>
      <c r="G58" s="157"/>
      <c r="H58" s="157"/>
      <c r="I58" s="192">
        <v>0</v>
      </c>
      <c r="J58" s="214"/>
      <c r="K58" s="192">
        <v>0</v>
      </c>
      <c r="L58" s="214"/>
      <c r="M58" s="192">
        <v>7700</v>
      </c>
      <c r="N58" s="214"/>
      <c r="O58" s="192">
        <v>7700</v>
      </c>
      <c r="P58" s="214"/>
      <c r="Q58" s="192">
        <v>7700</v>
      </c>
      <c r="R58" s="214"/>
      <c r="S58" s="192">
        <v>7700</v>
      </c>
      <c r="T58" s="214"/>
      <c r="U58" s="192">
        <v>7700</v>
      </c>
      <c r="V58" s="214"/>
      <c r="W58" s="192">
        <v>7700</v>
      </c>
      <c r="X58" s="214"/>
      <c r="Y58" s="192">
        <v>7700</v>
      </c>
      <c r="Z58" s="214"/>
      <c r="AA58" s="192">
        <v>7700</v>
      </c>
      <c r="AB58" s="214"/>
      <c r="AC58" s="192">
        <v>7700</v>
      </c>
      <c r="AD58" s="214"/>
      <c r="AE58" s="192">
        <v>7700</v>
      </c>
      <c r="AF58" s="214"/>
      <c r="AG58" s="192">
        <f>ROUND(SUM(I58:AE58),5)</f>
        <v>77000</v>
      </c>
    </row>
    <row r="59" spans="1:33" x14ac:dyDescent="0.25">
      <c r="A59" s="157"/>
      <c r="B59" s="157"/>
      <c r="C59" s="157"/>
      <c r="D59" s="157" t="s">
        <v>324</v>
      </c>
      <c r="E59" s="157"/>
      <c r="F59" s="157"/>
      <c r="G59" s="157"/>
      <c r="H59" s="157"/>
      <c r="I59" s="213">
        <f>ROUND(SUM(I56:I58),5)</f>
        <v>0</v>
      </c>
      <c r="J59" s="214"/>
      <c r="K59" s="213">
        <f>ROUND(SUM(K56:K58),5)</f>
        <v>0</v>
      </c>
      <c r="L59" s="214"/>
      <c r="M59" s="213">
        <f>ROUND(SUM(M56:M58),5)</f>
        <v>10900</v>
      </c>
      <c r="N59" s="214"/>
      <c r="O59" s="213">
        <f>ROUND(SUM(O56:O58),5)</f>
        <v>10900</v>
      </c>
      <c r="P59" s="214"/>
      <c r="Q59" s="213">
        <f>ROUND(SUM(Q56:Q58),5)</f>
        <v>10900</v>
      </c>
      <c r="R59" s="214"/>
      <c r="S59" s="213">
        <f>ROUND(SUM(S56:S58),5)</f>
        <v>10900</v>
      </c>
      <c r="T59" s="214"/>
      <c r="U59" s="213">
        <f>ROUND(SUM(U56:U58),5)</f>
        <v>10900</v>
      </c>
      <c r="V59" s="214"/>
      <c r="W59" s="213">
        <f>ROUND(SUM(W56:W58),5)</f>
        <v>10900</v>
      </c>
      <c r="X59" s="214"/>
      <c r="Y59" s="213">
        <f>ROUND(SUM(Y56:Y58),5)</f>
        <v>10900</v>
      </c>
      <c r="Z59" s="214"/>
      <c r="AA59" s="213">
        <f>ROUND(SUM(AA56:AA58),5)</f>
        <v>10900</v>
      </c>
      <c r="AB59" s="214"/>
      <c r="AC59" s="213">
        <f>ROUND(SUM(AC56:AC58),5)</f>
        <v>10900</v>
      </c>
      <c r="AD59" s="214"/>
      <c r="AE59" s="213">
        <f>ROUND(SUM(AE56:AE58),5)</f>
        <v>10900</v>
      </c>
      <c r="AF59" s="214"/>
      <c r="AG59" s="213">
        <f>ROUND(SUM(I59:AE59),5)</f>
        <v>109000</v>
      </c>
    </row>
    <row r="60" spans="1:33" x14ac:dyDescent="0.25">
      <c r="A60" s="157"/>
      <c r="B60" s="157"/>
      <c r="C60" s="157"/>
      <c r="D60" s="157" t="s">
        <v>144</v>
      </c>
      <c r="E60" s="157"/>
      <c r="F60" s="157"/>
      <c r="G60" s="157"/>
      <c r="H60" s="157"/>
      <c r="I60" s="213"/>
      <c r="J60" s="214"/>
      <c r="K60" s="213"/>
      <c r="L60" s="214"/>
      <c r="M60" s="213"/>
      <c r="N60" s="214"/>
      <c r="O60" s="213"/>
      <c r="P60" s="214"/>
      <c r="Q60" s="213"/>
      <c r="R60" s="214"/>
      <c r="S60" s="213"/>
      <c r="T60" s="214"/>
      <c r="U60" s="213"/>
      <c r="V60" s="214"/>
      <c r="W60" s="213"/>
      <c r="X60" s="214"/>
      <c r="Y60" s="213"/>
      <c r="Z60" s="214"/>
      <c r="AA60" s="213"/>
      <c r="AB60" s="214"/>
      <c r="AC60" s="213"/>
      <c r="AD60" s="214"/>
      <c r="AE60" s="213"/>
      <c r="AF60" s="214"/>
      <c r="AG60" s="213"/>
    </row>
    <row r="61" spans="1:33" x14ac:dyDescent="0.25">
      <c r="A61" s="157"/>
      <c r="B61" s="157"/>
      <c r="C61" s="157"/>
      <c r="D61" s="157"/>
      <c r="E61" s="157" t="s">
        <v>325</v>
      </c>
      <c r="F61" s="157"/>
      <c r="G61" s="157"/>
      <c r="H61" s="157"/>
      <c r="I61" s="213"/>
      <c r="J61" s="214"/>
      <c r="K61" s="213"/>
      <c r="L61" s="214"/>
      <c r="M61" s="213"/>
      <c r="N61" s="214"/>
      <c r="O61" s="213"/>
      <c r="P61" s="214"/>
      <c r="Q61" s="213"/>
      <c r="R61" s="214"/>
      <c r="S61" s="213"/>
      <c r="T61" s="214"/>
      <c r="U61" s="213"/>
      <c r="V61" s="214"/>
      <c r="W61" s="213"/>
      <c r="X61" s="214"/>
      <c r="Y61" s="213"/>
      <c r="Z61" s="214"/>
      <c r="AA61" s="213"/>
      <c r="AB61" s="214"/>
      <c r="AC61" s="213"/>
      <c r="AD61" s="214"/>
      <c r="AE61" s="213"/>
      <c r="AF61" s="214"/>
      <c r="AG61" s="213"/>
    </row>
    <row r="62" spans="1:33" x14ac:dyDescent="0.25">
      <c r="A62" s="157"/>
      <c r="B62" s="157"/>
      <c r="C62" s="157"/>
      <c r="D62" s="157"/>
      <c r="E62" s="157"/>
      <c r="F62" s="157" t="s">
        <v>326</v>
      </c>
      <c r="G62" s="157"/>
      <c r="H62" s="157"/>
      <c r="I62" s="213"/>
      <c r="J62" s="214"/>
      <c r="K62" s="213"/>
      <c r="L62" s="214"/>
      <c r="M62" s="213"/>
      <c r="N62" s="214"/>
      <c r="O62" s="213"/>
      <c r="P62" s="214"/>
      <c r="Q62" s="213"/>
      <c r="R62" s="214"/>
      <c r="S62" s="213"/>
      <c r="T62" s="214"/>
      <c r="U62" s="213"/>
      <c r="V62" s="214"/>
      <c r="W62" s="213"/>
      <c r="X62" s="214"/>
      <c r="Y62" s="213"/>
      <c r="Z62" s="214"/>
      <c r="AA62" s="213"/>
      <c r="AB62" s="214"/>
      <c r="AC62" s="213"/>
      <c r="AD62" s="214"/>
      <c r="AE62" s="213"/>
      <c r="AF62" s="214"/>
      <c r="AG62" s="213"/>
    </row>
    <row r="63" spans="1:33" x14ac:dyDescent="0.25">
      <c r="A63" s="157"/>
      <c r="B63" s="157"/>
      <c r="C63" s="157"/>
      <c r="D63" s="157"/>
      <c r="E63" s="157"/>
      <c r="F63" s="157"/>
      <c r="G63" s="157" t="s">
        <v>327</v>
      </c>
      <c r="H63" s="157"/>
      <c r="I63" s="213"/>
      <c r="J63" s="214"/>
      <c r="K63" s="213"/>
      <c r="L63" s="214"/>
      <c r="M63" s="213"/>
      <c r="N63" s="214"/>
      <c r="O63" s="213"/>
      <c r="P63" s="214"/>
      <c r="Q63" s="213"/>
      <c r="R63" s="214"/>
      <c r="S63" s="213"/>
      <c r="T63" s="214"/>
      <c r="U63" s="213"/>
      <c r="V63" s="214"/>
      <c r="W63" s="213"/>
      <c r="X63" s="214"/>
      <c r="Y63" s="213"/>
      <c r="Z63" s="214"/>
      <c r="AA63" s="213"/>
      <c r="AB63" s="214"/>
      <c r="AC63" s="213"/>
      <c r="AD63" s="214"/>
      <c r="AE63" s="213"/>
      <c r="AF63" s="214"/>
      <c r="AG63" s="213"/>
    </row>
    <row r="64" spans="1:33" x14ac:dyDescent="0.25">
      <c r="A64" s="157"/>
      <c r="B64" s="157"/>
      <c r="C64" s="157"/>
      <c r="D64" s="157"/>
      <c r="E64" s="157"/>
      <c r="F64" s="157"/>
      <c r="G64" s="157"/>
      <c r="H64" s="157" t="s">
        <v>328</v>
      </c>
      <c r="I64" s="213">
        <v>333</v>
      </c>
      <c r="J64" s="214"/>
      <c r="K64" s="213">
        <v>333</v>
      </c>
      <c r="L64" s="214"/>
      <c r="M64" s="213">
        <v>333</v>
      </c>
      <c r="N64" s="214"/>
      <c r="O64" s="213">
        <v>333</v>
      </c>
      <c r="P64" s="214"/>
      <c r="Q64" s="213">
        <v>333</v>
      </c>
      <c r="R64" s="214"/>
      <c r="S64" s="213">
        <v>333</v>
      </c>
      <c r="T64" s="214"/>
      <c r="U64" s="213">
        <v>333</v>
      </c>
      <c r="V64" s="214"/>
      <c r="W64" s="213">
        <v>333</v>
      </c>
      <c r="X64" s="214"/>
      <c r="Y64" s="213">
        <v>334</v>
      </c>
      <c r="Z64" s="214"/>
      <c r="AA64" s="213">
        <v>334</v>
      </c>
      <c r="AB64" s="214"/>
      <c r="AC64" s="213">
        <v>334</v>
      </c>
      <c r="AD64" s="214"/>
      <c r="AE64" s="213">
        <v>334</v>
      </c>
      <c r="AF64" s="214"/>
      <c r="AG64" s="213">
        <f>ROUND(SUM(I64:AE64),5)</f>
        <v>4000</v>
      </c>
    </row>
    <row r="65" spans="1:33" ht="15.75" thickBot="1" x14ac:dyDescent="0.3">
      <c r="A65" s="157"/>
      <c r="B65" s="157"/>
      <c r="C65" s="157"/>
      <c r="D65" s="157"/>
      <c r="E65" s="157"/>
      <c r="F65" s="157"/>
      <c r="G65" s="157"/>
      <c r="H65" s="157" t="s">
        <v>329</v>
      </c>
      <c r="I65" s="192">
        <v>0</v>
      </c>
      <c r="J65" s="214"/>
      <c r="K65" s="192">
        <v>0</v>
      </c>
      <c r="L65" s="214"/>
      <c r="M65" s="192">
        <v>0</v>
      </c>
      <c r="N65" s="214"/>
      <c r="O65" s="192">
        <v>0</v>
      </c>
      <c r="P65" s="214"/>
      <c r="Q65" s="192">
        <v>0</v>
      </c>
      <c r="R65" s="214"/>
      <c r="S65" s="192">
        <v>0</v>
      </c>
      <c r="T65" s="214"/>
      <c r="U65" s="192"/>
      <c r="V65" s="214"/>
      <c r="W65" s="192"/>
      <c r="X65" s="214"/>
      <c r="Y65" s="192"/>
      <c r="Z65" s="214"/>
      <c r="AA65" s="192"/>
      <c r="AB65" s="214"/>
      <c r="AC65" s="192"/>
      <c r="AD65" s="214"/>
      <c r="AE65" s="192"/>
      <c r="AF65" s="214"/>
      <c r="AG65" s="192">
        <f>ROUND(SUM(I65:AE65),5)</f>
        <v>0</v>
      </c>
    </row>
    <row r="66" spans="1:33" x14ac:dyDescent="0.25">
      <c r="A66" s="157"/>
      <c r="B66" s="157"/>
      <c r="C66" s="157"/>
      <c r="D66" s="157"/>
      <c r="E66" s="157"/>
      <c r="F66" s="157"/>
      <c r="G66" s="157" t="s">
        <v>330</v>
      </c>
      <c r="H66" s="157"/>
      <c r="I66" s="213">
        <f>ROUND(SUM(I63:I65),5)</f>
        <v>333</v>
      </c>
      <c r="J66" s="214"/>
      <c r="K66" s="213">
        <f>ROUND(SUM(K63:K65),5)</f>
        <v>333</v>
      </c>
      <c r="L66" s="214"/>
      <c r="M66" s="213">
        <f>ROUND(SUM(M63:M65),5)</f>
        <v>333</v>
      </c>
      <c r="N66" s="214"/>
      <c r="O66" s="213">
        <f>ROUND(SUM(O63:O65),5)</f>
        <v>333</v>
      </c>
      <c r="P66" s="214"/>
      <c r="Q66" s="213">
        <f>ROUND(SUM(Q63:Q65),5)</f>
        <v>333</v>
      </c>
      <c r="R66" s="214"/>
      <c r="S66" s="213">
        <f>ROUND(SUM(S63:S65),5)</f>
        <v>333</v>
      </c>
      <c r="T66" s="214"/>
      <c r="U66" s="213">
        <f>ROUND(SUM(U63:U65),5)</f>
        <v>333</v>
      </c>
      <c r="V66" s="214"/>
      <c r="W66" s="213">
        <f>ROUND(SUM(W63:W65),5)</f>
        <v>333</v>
      </c>
      <c r="X66" s="214"/>
      <c r="Y66" s="213">
        <f>ROUND(SUM(Y63:Y65),5)</f>
        <v>334</v>
      </c>
      <c r="Z66" s="214"/>
      <c r="AA66" s="213">
        <f>ROUND(SUM(AA63:AA65),5)</f>
        <v>334</v>
      </c>
      <c r="AB66" s="214"/>
      <c r="AC66" s="213">
        <f>ROUND(SUM(AC63:AC65),5)</f>
        <v>334</v>
      </c>
      <c r="AD66" s="214"/>
      <c r="AE66" s="213">
        <f>ROUND(SUM(AE63:AE65),5)</f>
        <v>334</v>
      </c>
      <c r="AF66" s="214"/>
      <c r="AG66" s="213">
        <f>ROUND(SUM(I66:AE66),5)</f>
        <v>4000</v>
      </c>
    </row>
    <row r="67" spans="1:33" ht="15.75" thickBot="1" x14ac:dyDescent="0.3">
      <c r="A67" s="157"/>
      <c r="B67" s="157"/>
      <c r="C67" s="157"/>
      <c r="D67" s="157"/>
      <c r="E67" s="157"/>
      <c r="F67" s="157"/>
      <c r="G67" s="157" t="s">
        <v>331</v>
      </c>
      <c r="H67" s="157"/>
      <c r="I67" s="192">
        <v>0</v>
      </c>
      <c r="J67" s="214"/>
      <c r="K67" s="192">
        <v>0</v>
      </c>
      <c r="L67" s="214"/>
      <c r="M67" s="192">
        <v>16185</v>
      </c>
      <c r="N67" s="214"/>
      <c r="O67" s="192">
        <v>16185</v>
      </c>
      <c r="P67" s="214"/>
      <c r="Q67" s="192">
        <v>16185</v>
      </c>
      <c r="R67" s="214"/>
      <c r="S67" s="192">
        <v>16185</v>
      </c>
      <c r="T67" s="214"/>
      <c r="U67" s="192">
        <v>16185</v>
      </c>
      <c r="V67" s="214"/>
      <c r="W67" s="192">
        <v>16185</v>
      </c>
      <c r="X67" s="214"/>
      <c r="Y67" s="192">
        <v>16184</v>
      </c>
      <c r="Z67" s="214"/>
      <c r="AA67" s="192">
        <v>16184</v>
      </c>
      <c r="AB67" s="214"/>
      <c r="AC67" s="192">
        <v>16184</v>
      </c>
      <c r="AD67" s="214"/>
      <c r="AE67" s="192">
        <v>16184</v>
      </c>
      <c r="AF67" s="214"/>
      <c r="AG67" s="192">
        <f>ROUND(SUM(I67:AE67),5)</f>
        <v>161846</v>
      </c>
    </row>
    <row r="68" spans="1:33" x14ac:dyDescent="0.25">
      <c r="A68" s="157"/>
      <c r="B68" s="157"/>
      <c r="C68" s="157"/>
      <c r="D68" s="157"/>
      <c r="E68" s="157"/>
      <c r="F68" s="157" t="s">
        <v>332</v>
      </c>
      <c r="G68" s="157"/>
      <c r="H68" s="157"/>
      <c r="I68" s="213">
        <f>ROUND(I62+SUM(I66:I67),5)</f>
        <v>333</v>
      </c>
      <c r="J68" s="214"/>
      <c r="K68" s="213">
        <f>ROUND(K62+SUM(K66:K67),5)</f>
        <v>333</v>
      </c>
      <c r="L68" s="214"/>
      <c r="M68" s="213">
        <f>ROUND(M62+SUM(M66:M67),5)</f>
        <v>16518</v>
      </c>
      <c r="N68" s="214"/>
      <c r="O68" s="213">
        <f>ROUND(O62+SUM(O66:O67),5)</f>
        <v>16518</v>
      </c>
      <c r="P68" s="214"/>
      <c r="Q68" s="213">
        <f>ROUND(Q62+SUM(Q66:Q67),5)</f>
        <v>16518</v>
      </c>
      <c r="R68" s="214"/>
      <c r="S68" s="213">
        <f>ROUND(S62+SUM(S66:S67),5)</f>
        <v>16518</v>
      </c>
      <c r="T68" s="214"/>
      <c r="U68" s="213">
        <f>ROUND(U62+SUM(U66:U67),5)</f>
        <v>16518</v>
      </c>
      <c r="V68" s="214"/>
      <c r="W68" s="213">
        <f>ROUND(W62+SUM(W66:W67),5)</f>
        <v>16518</v>
      </c>
      <c r="X68" s="214"/>
      <c r="Y68" s="213">
        <f>ROUND(Y62+SUM(Y66:Y67),5)</f>
        <v>16518</v>
      </c>
      <c r="Z68" s="214"/>
      <c r="AA68" s="213">
        <f>ROUND(AA62+SUM(AA66:AA67),5)</f>
        <v>16518</v>
      </c>
      <c r="AB68" s="214"/>
      <c r="AC68" s="213">
        <f>ROUND(AC62+SUM(AC66:AC67),5)</f>
        <v>16518</v>
      </c>
      <c r="AD68" s="214"/>
      <c r="AE68" s="213">
        <f>ROUND(AE62+SUM(AE66:AE67),5)</f>
        <v>16518</v>
      </c>
      <c r="AF68" s="214"/>
      <c r="AG68" s="213">
        <f>ROUND(SUM(I68:AE68),5)</f>
        <v>165846</v>
      </c>
    </row>
    <row r="69" spans="1:33" x14ac:dyDescent="0.25">
      <c r="A69" s="157"/>
      <c r="B69" s="157"/>
      <c r="C69" s="157"/>
      <c r="D69" s="157"/>
      <c r="E69" s="157"/>
      <c r="F69" s="157" t="s">
        <v>333</v>
      </c>
      <c r="G69" s="157"/>
      <c r="H69" s="157"/>
      <c r="I69" s="213"/>
      <c r="J69" s="214"/>
      <c r="K69" s="213"/>
      <c r="L69" s="214"/>
      <c r="M69" s="213"/>
      <c r="N69" s="214"/>
      <c r="O69" s="213"/>
      <c r="P69" s="214"/>
      <c r="Q69" s="213"/>
      <c r="R69" s="214"/>
      <c r="S69" s="213"/>
      <c r="T69" s="214"/>
      <c r="U69" s="213"/>
      <c r="V69" s="214"/>
      <c r="W69" s="213"/>
      <c r="X69" s="214"/>
      <c r="Y69" s="213"/>
      <c r="Z69" s="214"/>
      <c r="AA69" s="213"/>
      <c r="AB69" s="214"/>
      <c r="AC69" s="213"/>
      <c r="AD69" s="214"/>
      <c r="AE69" s="213"/>
      <c r="AF69" s="214"/>
      <c r="AG69" s="213"/>
    </row>
    <row r="70" spans="1:33" x14ac:dyDescent="0.25">
      <c r="A70" s="157"/>
      <c r="B70" s="157"/>
      <c r="C70" s="157"/>
      <c r="D70" s="157"/>
      <c r="E70" s="157"/>
      <c r="F70" s="157"/>
      <c r="G70" s="157" t="s">
        <v>334</v>
      </c>
      <c r="H70" s="157"/>
      <c r="I70" s="213">
        <v>3000</v>
      </c>
      <c r="J70" s="214"/>
      <c r="K70" s="213">
        <v>4000</v>
      </c>
      <c r="L70" s="214"/>
      <c r="M70" s="213">
        <v>1000</v>
      </c>
      <c r="N70" s="214"/>
      <c r="O70" s="213">
        <v>1000</v>
      </c>
      <c r="P70" s="214"/>
      <c r="Q70" s="213">
        <v>357</v>
      </c>
      <c r="R70" s="214"/>
      <c r="S70" s="213">
        <v>0</v>
      </c>
      <c r="T70" s="214"/>
      <c r="U70" s="213">
        <v>1000</v>
      </c>
      <c r="V70" s="214"/>
      <c r="W70" s="213">
        <v>1000</v>
      </c>
      <c r="X70" s="214"/>
      <c r="Y70" s="213">
        <v>1000</v>
      </c>
      <c r="Z70" s="214"/>
      <c r="AA70" s="213">
        <v>0</v>
      </c>
      <c r="AB70" s="214"/>
      <c r="AC70" s="213">
        <v>1000</v>
      </c>
      <c r="AD70" s="214"/>
      <c r="AE70" s="213">
        <v>0</v>
      </c>
      <c r="AF70" s="214"/>
      <c r="AG70" s="213">
        <f t="shared" ref="AG70:AG82" si="2">ROUND(SUM(I70:AE70),5)</f>
        <v>13357</v>
      </c>
    </row>
    <row r="71" spans="1:33" x14ac:dyDescent="0.25">
      <c r="A71" s="157"/>
      <c r="B71" s="157"/>
      <c r="C71" s="157"/>
      <c r="D71" s="157"/>
      <c r="E71" s="157"/>
      <c r="F71" s="157"/>
      <c r="G71" s="157" t="s">
        <v>335</v>
      </c>
      <c r="H71" s="157"/>
      <c r="I71" s="213">
        <v>0</v>
      </c>
      <c r="J71" s="214"/>
      <c r="K71" s="213">
        <v>0</v>
      </c>
      <c r="L71" s="214"/>
      <c r="M71" s="213">
        <v>220</v>
      </c>
      <c r="N71" s="214"/>
      <c r="O71" s="213">
        <v>320</v>
      </c>
      <c r="P71" s="214"/>
      <c r="Q71" s="213">
        <v>227</v>
      </c>
      <c r="R71" s="214"/>
      <c r="S71" s="213">
        <v>220</v>
      </c>
      <c r="T71" s="214"/>
      <c r="U71" s="213">
        <v>220</v>
      </c>
      <c r="V71" s="214"/>
      <c r="W71" s="213">
        <v>220</v>
      </c>
      <c r="X71" s="214"/>
      <c r="Y71" s="213">
        <v>220</v>
      </c>
      <c r="Z71" s="214"/>
      <c r="AA71" s="213">
        <v>220</v>
      </c>
      <c r="AB71" s="214"/>
      <c r="AC71" s="213">
        <v>220</v>
      </c>
      <c r="AD71" s="214"/>
      <c r="AE71" s="213">
        <v>220</v>
      </c>
      <c r="AF71" s="214"/>
      <c r="AG71" s="213">
        <f t="shared" si="2"/>
        <v>2307</v>
      </c>
    </row>
    <row r="72" spans="1:33" x14ac:dyDescent="0.25">
      <c r="A72" s="157"/>
      <c r="B72" s="157"/>
      <c r="C72" s="157"/>
      <c r="D72" s="157"/>
      <c r="E72" s="157"/>
      <c r="F72" s="157"/>
      <c r="G72" s="157" t="s">
        <v>336</v>
      </c>
      <c r="H72" s="157"/>
      <c r="I72" s="213">
        <v>0</v>
      </c>
      <c r="J72" s="214"/>
      <c r="K72" s="213">
        <v>0</v>
      </c>
      <c r="L72" s="214"/>
      <c r="M72" s="213">
        <v>343</v>
      </c>
      <c r="N72" s="214"/>
      <c r="O72" s="213">
        <v>300</v>
      </c>
      <c r="P72" s="214"/>
      <c r="Q72" s="213">
        <v>300</v>
      </c>
      <c r="R72" s="214"/>
      <c r="S72" s="213">
        <v>300</v>
      </c>
      <c r="T72" s="214"/>
      <c r="U72" s="213">
        <v>300</v>
      </c>
      <c r="V72" s="214"/>
      <c r="W72" s="213">
        <v>300</v>
      </c>
      <c r="X72" s="214"/>
      <c r="Y72" s="213">
        <v>300</v>
      </c>
      <c r="Z72" s="214"/>
      <c r="AA72" s="213">
        <v>300</v>
      </c>
      <c r="AB72" s="214"/>
      <c r="AC72" s="213">
        <v>300</v>
      </c>
      <c r="AD72" s="214"/>
      <c r="AE72" s="213">
        <v>300</v>
      </c>
      <c r="AF72" s="214"/>
      <c r="AG72" s="213">
        <f t="shared" si="2"/>
        <v>3043</v>
      </c>
    </row>
    <row r="73" spans="1:33" x14ac:dyDescent="0.25">
      <c r="A73" s="157"/>
      <c r="B73" s="157"/>
      <c r="C73" s="157"/>
      <c r="D73" s="157"/>
      <c r="E73" s="157"/>
      <c r="F73" s="157"/>
      <c r="G73" s="157" t="s">
        <v>337</v>
      </c>
      <c r="H73" s="157"/>
      <c r="I73" s="213">
        <v>280</v>
      </c>
      <c r="J73" s="214"/>
      <c r="K73" s="213">
        <v>1280</v>
      </c>
      <c r="L73" s="214"/>
      <c r="M73" s="213">
        <v>1566</v>
      </c>
      <c r="N73" s="214"/>
      <c r="O73" s="213">
        <v>2973</v>
      </c>
      <c r="P73" s="214"/>
      <c r="Q73" s="213">
        <v>242</v>
      </c>
      <c r="R73" s="214"/>
      <c r="S73" s="213">
        <v>137</v>
      </c>
      <c r="T73" s="214"/>
      <c r="U73" s="213">
        <v>1460</v>
      </c>
      <c r="V73" s="214"/>
      <c r="W73" s="213">
        <v>483</v>
      </c>
      <c r="X73" s="214"/>
      <c r="Y73" s="213">
        <v>333</v>
      </c>
      <c r="Z73" s="214"/>
      <c r="AA73" s="213">
        <v>407</v>
      </c>
      <c r="AB73" s="214"/>
      <c r="AC73" s="213">
        <v>414</v>
      </c>
      <c r="AD73" s="214"/>
      <c r="AE73" s="213">
        <v>1351</v>
      </c>
      <c r="AF73" s="214"/>
      <c r="AG73" s="213">
        <f t="shared" si="2"/>
        <v>10926</v>
      </c>
    </row>
    <row r="74" spans="1:33" x14ac:dyDescent="0.25">
      <c r="A74" s="157"/>
      <c r="B74" s="157"/>
      <c r="C74" s="157"/>
      <c r="D74" s="157"/>
      <c r="E74" s="157"/>
      <c r="F74" s="157"/>
      <c r="G74" s="157" t="s">
        <v>338</v>
      </c>
      <c r="H74" s="157"/>
      <c r="I74" s="213">
        <v>4192</v>
      </c>
      <c r="J74" s="214"/>
      <c r="K74" s="213">
        <v>3276</v>
      </c>
      <c r="L74" s="214"/>
      <c r="M74" s="213">
        <v>592</v>
      </c>
      <c r="N74" s="214"/>
      <c r="O74" s="213">
        <v>302</v>
      </c>
      <c r="P74" s="214"/>
      <c r="Q74" s="213">
        <v>304</v>
      </c>
      <c r="R74" s="214"/>
      <c r="S74" s="213">
        <v>0</v>
      </c>
      <c r="T74" s="214"/>
      <c r="U74" s="213">
        <v>60</v>
      </c>
      <c r="V74" s="214"/>
      <c r="W74" s="213">
        <v>1104</v>
      </c>
      <c r="X74" s="214"/>
      <c r="Y74" s="213">
        <v>175</v>
      </c>
      <c r="Z74" s="214"/>
      <c r="AA74" s="213">
        <v>568</v>
      </c>
      <c r="AB74" s="214"/>
      <c r="AC74" s="213">
        <v>174</v>
      </c>
      <c r="AD74" s="214"/>
      <c r="AE74" s="213">
        <v>86</v>
      </c>
      <c r="AF74" s="214"/>
      <c r="AG74" s="213">
        <f t="shared" si="2"/>
        <v>10833</v>
      </c>
    </row>
    <row r="75" spans="1:33" x14ac:dyDescent="0.25">
      <c r="A75" s="157"/>
      <c r="B75" s="157"/>
      <c r="C75" s="157"/>
      <c r="D75" s="157"/>
      <c r="E75" s="157"/>
      <c r="F75" s="157"/>
      <c r="G75" s="157" t="s">
        <v>339</v>
      </c>
      <c r="H75" s="157"/>
      <c r="I75" s="213">
        <v>1139</v>
      </c>
      <c r="J75" s="214"/>
      <c r="K75" s="213">
        <v>2070</v>
      </c>
      <c r="L75" s="214"/>
      <c r="M75" s="213">
        <v>2611</v>
      </c>
      <c r="N75" s="214"/>
      <c r="O75" s="213">
        <v>10275</v>
      </c>
      <c r="P75" s="214"/>
      <c r="Q75" s="213">
        <v>2060</v>
      </c>
      <c r="R75" s="214"/>
      <c r="S75" s="213">
        <v>2566</v>
      </c>
      <c r="T75" s="214"/>
      <c r="U75" s="213">
        <v>1766</v>
      </c>
      <c r="V75" s="214"/>
      <c r="W75" s="213">
        <v>1656</v>
      </c>
      <c r="X75" s="214"/>
      <c r="Y75" s="213">
        <v>3150</v>
      </c>
      <c r="Z75" s="214"/>
      <c r="AA75" s="213">
        <v>1195</v>
      </c>
      <c r="AB75" s="214"/>
      <c r="AC75" s="213">
        <v>3593</v>
      </c>
      <c r="AD75" s="214"/>
      <c r="AE75" s="213">
        <v>6730</v>
      </c>
      <c r="AF75" s="214"/>
      <c r="AG75" s="213">
        <f t="shared" si="2"/>
        <v>38811</v>
      </c>
    </row>
    <row r="76" spans="1:33" x14ac:dyDescent="0.25">
      <c r="A76" s="157"/>
      <c r="B76" s="157"/>
      <c r="C76" s="157"/>
      <c r="D76" s="157"/>
      <c r="E76" s="157"/>
      <c r="F76" s="157"/>
      <c r="G76" s="157" t="s">
        <v>340</v>
      </c>
      <c r="H76" s="157"/>
      <c r="I76" s="213">
        <v>1359</v>
      </c>
      <c r="J76" s="214"/>
      <c r="K76" s="213">
        <v>1354</v>
      </c>
      <c r="L76" s="214"/>
      <c r="M76" s="213">
        <v>1354</v>
      </c>
      <c r="N76" s="214"/>
      <c r="O76" s="213">
        <v>1354</v>
      </c>
      <c r="P76" s="214"/>
      <c r="Q76" s="213">
        <v>1354</v>
      </c>
      <c r="R76" s="214"/>
      <c r="S76" s="213">
        <v>1354</v>
      </c>
      <c r="T76" s="214"/>
      <c r="U76" s="213">
        <v>1354</v>
      </c>
      <c r="V76" s="214"/>
      <c r="W76" s="213">
        <v>1354</v>
      </c>
      <c r="X76" s="214"/>
      <c r="Y76" s="213">
        <v>1354</v>
      </c>
      <c r="Z76" s="214"/>
      <c r="AA76" s="213">
        <v>1354</v>
      </c>
      <c r="AB76" s="214"/>
      <c r="AC76" s="213">
        <v>1354</v>
      </c>
      <c r="AD76" s="214"/>
      <c r="AE76" s="213">
        <v>1354</v>
      </c>
      <c r="AF76" s="214"/>
      <c r="AG76" s="213">
        <f t="shared" si="2"/>
        <v>16253</v>
      </c>
    </row>
    <row r="77" spans="1:33" x14ac:dyDescent="0.25">
      <c r="A77" s="157"/>
      <c r="B77" s="157"/>
      <c r="C77" s="157"/>
      <c r="D77" s="157"/>
      <c r="E77" s="157"/>
      <c r="F77" s="157"/>
      <c r="G77" s="157" t="s">
        <v>341</v>
      </c>
      <c r="H77" s="157"/>
      <c r="I77" s="213">
        <v>855</v>
      </c>
      <c r="J77" s="214"/>
      <c r="K77" s="213">
        <v>855</v>
      </c>
      <c r="L77" s="214"/>
      <c r="M77" s="213">
        <v>858</v>
      </c>
      <c r="N77" s="214"/>
      <c r="O77" s="213">
        <v>855</v>
      </c>
      <c r="P77" s="214"/>
      <c r="Q77" s="213">
        <v>855</v>
      </c>
      <c r="R77" s="214"/>
      <c r="S77" s="213">
        <v>855</v>
      </c>
      <c r="T77" s="214"/>
      <c r="U77" s="213">
        <v>855</v>
      </c>
      <c r="V77" s="214"/>
      <c r="W77" s="213">
        <v>855</v>
      </c>
      <c r="X77" s="214"/>
      <c r="Y77" s="213">
        <v>855</v>
      </c>
      <c r="Z77" s="214"/>
      <c r="AA77" s="213">
        <v>855</v>
      </c>
      <c r="AB77" s="214"/>
      <c r="AC77" s="213">
        <v>855</v>
      </c>
      <c r="AD77" s="214"/>
      <c r="AE77" s="213">
        <v>855</v>
      </c>
      <c r="AF77" s="214"/>
      <c r="AG77" s="213">
        <f t="shared" si="2"/>
        <v>10263</v>
      </c>
    </row>
    <row r="78" spans="1:33" x14ac:dyDescent="0.25">
      <c r="A78" s="157"/>
      <c r="B78" s="157"/>
      <c r="C78" s="157"/>
      <c r="D78" s="157"/>
      <c r="E78" s="157"/>
      <c r="F78" s="157"/>
      <c r="G78" s="157" t="s">
        <v>342</v>
      </c>
      <c r="H78" s="157"/>
      <c r="I78" s="213">
        <v>804</v>
      </c>
      <c r="J78" s="214"/>
      <c r="K78" s="213">
        <v>805</v>
      </c>
      <c r="L78" s="214"/>
      <c r="M78" s="213">
        <v>805</v>
      </c>
      <c r="N78" s="214"/>
      <c r="O78" s="213">
        <v>805</v>
      </c>
      <c r="P78" s="214"/>
      <c r="Q78" s="213">
        <v>805</v>
      </c>
      <c r="R78" s="214"/>
      <c r="S78" s="213">
        <v>805</v>
      </c>
      <c r="T78" s="214"/>
      <c r="U78" s="213">
        <v>805</v>
      </c>
      <c r="V78" s="214"/>
      <c r="W78" s="213">
        <v>805</v>
      </c>
      <c r="X78" s="214"/>
      <c r="Y78" s="213">
        <v>805</v>
      </c>
      <c r="Z78" s="214"/>
      <c r="AA78" s="213">
        <v>805</v>
      </c>
      <c r="AB78" s="214"/>
      <c r="AC78" s="213">
        <v>805</v>
      </c>
      <c r="AD78" s="214"/>
      <c r="AE78" s="213">
        <v>805</v>
      </c>
      <c r="AF78" s="214"/>
      <c r="AG78" s="213">
        <f t="shared" si="2"/>
        <v>9659</v>
      </c>
    </row>
    <row r="79" spans="1:33" x14ac:dyDescent="0.25">
      <c r="A79" s="157"/>
      <c r="B79" s="157"/>
      <c r="C79" s="157"/>
      <c r="D79" s="157"/>
      <c r="E79" s="157"/>
      <c r="F79" s="157"/>
      <c r="G79" s="157" t="s">
        <v>343</v>
      </c>
      <c r="H79" s="157"/>
      <c r="I79" s="213">
        <v>0</v>
      </c>
      <c r="J79" s="214"/>
      <c r="K79" s="213">
        <v>0</v>
      </c>
      <c r="L79" s="214"/>
      <c r="M79" s="213">
        <v>190</v>
      </c>
      <c r="N79" s="214"/>
      <c r="O79" s="213">
        <v>190</v>
      </c>
      <c r="P79" s="214"/>
      <c r="Q79" s="213">
        <v>190</v>
      </c>
      <c r="R79" s="214"/>
      <c r="S79" s="213">
        <v>190</v>
      </c>
      <c r="T79" s="214"/>
      <c r="U79" s="213">
        <v>190</v>
      </c>
      <c r="V79" s="214"/>
      <c r="W79" s="213">
        <v>191</v>
      </c>
      <c r="X79" s="214"/>
      <c r="Y79" s="213">
        <v>191</v>
      </c>
      <c r="Z79" s="214"/>
      <c r="AA79" s="213">
        <v>191</v>
      </c>
      <c r="AB79" s="214"/>
      <c r="AC79" s="213">
        <v>191</v>
      </c>
      <c r="AD79" s="214"/>
      <c r="AE79" s="213">
        <v>191</v>
      </c>
      <c r="AF79" s="214"/>
      <c r="AG79" s="213">
        <f t="shared" si="2"/>
        <v>1905</v>
      </c>
    </row>
    <row r="80" spans="1:33" x14ac:dyDescent="0.25">
      <c r="A80" s="157"/>
      <c r="B80" s="157"/>
      <c r="C80" s="157"/>
      <c r="D80" s="157"/>
      <c r="E80" s="157"/>
      <c r="F80" s="157"/>
      <c r="G80" s="157" t="s">
        <v>344</v>
      </c>
      <c r="H80" s="157"/>
      <c r="I80" s="213">
        <v>0</v>
      </c>
      <c r="J80" s="214"/>
      <c r="K80" s="213">
        <v>0</v>
      </c>
      <c r="L80" s="214"/>
      <c r="M80" s="213">
        <v>1384</v>
      </c>
      <c r="N80" s="214"/>
      <c r="O80" s="213">
        <v>1384</v>
      </c>
      <c r="P80" s="214"/>
      <c r="Q80" s="213">
        <v>1384</v>
      </c>
      <c r="R80" s="214"/>
      <c r="S80" s="213">
        <v>1384</v>
      </c>
      <c r="T80" s="214"/>
      <c r="U80" s="213">
        <v>1384</v>
      </c>
      <c r="V80" s="214"/>
      <c r="W80" s="213">
        <v>1383</v>
      </c>
      <c r="X80" s="214"/>
      <c r="Y80" s="213">
        <v>1383</v>
      </c>
      <c r="Z80" s="214"/>
      <c r="AA80" s="213">
        <v>1383</v>
      </c>
      <c r="AB80" s="214"/>
      <c r="AC80" s="213">
        <v>1383</v>
      </c>
      <c r="AD80" s="214"/>
      <c r="AE80" s="213">
        <v>1383</v>
      </c>
      <c r="AF80" s="214"/>
      <c r="AG80" s="213">
        <f t="shared" si="2"/>
        <v>13835</v>
      </c>
    </row>
    <row r="81" spans="1:33" ht="15.75" thickBot="1" x14ac:dyDescent="0.3">
      <c r="A81" s="157"/>
      <c r="B81" s="157"/>
      <c r="C81" s="157"/>
      <c r="D81" s="157"/>
      <c r="E81" s="157"/>
      <c r="F81" s="157"/>
      <c r="G81" s="157" t="s">
        <v>345</v>
      </c>
      <c r="H81" s="157"/>
      <c r="I81" s="192">
        <v>0</v>
      </c>
      <c r="J81" s="214"/>
      <c r="K81" s="192">
        <v>0</v>
      </c>
      <c r="L81" s="214"/>
      <c r="M81" s="192">
        <v>1610</v>
      </c>
      <c r="N81" s="214"/>
      <c r="O81" s="192">
        <v>1609</v>
      </c>
      <c r="P81" s="214"/>
      <c r="Q81" s="192">
        <v>1609</v>
      </c>
      <c r="R81" s="214"/>
      <c r="S81" s="192">
        <v>1609</v>
      </c>
      <c r="T81" s="214"/>
      <c r="U81" s="192">
        <v>1609</v>
      </c>
      <c r="V81" s="214"/>
      <c r="W81" s="192">
        <v>1609</v>
      </c>
      <c r="X81" s="214"/>
      <c r="Y81" s="192">
        <v>1609</v>
      </c>
      <c r="Z81" s="214"/>
      <c r="AA81" s="192">
        <v>1609</v>
      </c>
      <c r="AB81" s="214"/>
      <c r="AC81" s="192">
        <v>1609</v>
      </c>
      <c r="AD81" s="214"/>
      <c r="AE81" s="192">
        <v>1609</v>
      </c>
      <c r="AF81" s="214"/>
      <c r="AG81" s="192">
        <f t="shared" si="2"/>
        <v>16091</v>
      </c>
    </row>
    <row r="82" spans="1:33" x14ac:dyDescent="0.25">
      <c r="A82" s="157"/>
      <c r="B82" s="157"/>
      <c r="C82" s="157"/>
      <c r="D82" s="157"/>
      <c r="E82" s="157"/>
      <c r="F82" s="157" t="s">
        <v>346</v>
      </c>
      <c r="G82" s="157"/>
      <c r="H82" s="157"/>
      <c r="I82" s="213">
        <f>ROUND(SUM(I69:I81),5)</f>
        <v>11629</v>
      </c>
      <c r="J82" s="214"/>
      <c r="K82" s="213">
        <f>ROUND(SUM(K69:K81),5)</f>
        <v>13640</v>
      </c>
      <c r="L82" s="214"/>
      <c r="M82" s="213">
        <f>ROUND(SUM(M69:M81),5)</f>
        <v>12533</v>
      </c>
      <c r="N82" s="214"/>
      <c r="O82" s="213">
        <f>ROUND(SUM(O69:O81),5)</f>
        <v>21367</v>
      </c>
      <c r="P82" s="214"/>
      <c r="Q82" s="213">
        <f>ROUND(SUM(Q69:Q81),5)</f>
        <v>9687</v>
      </c>
      <c r="R82" s="214"/>
      <c r="S82" s="213">
        <f>ROUND(SUM(S69:S81),5)</f>
        <v>9420</v>
      </c>
      <c r="T82" s="214"/>
      <c r="U82" s="213">
        <f>ROUND(SUM(U69:U81),5)</f>
        <v>11003</v>
      </c>
      <c r="V82" s="214"/>
      <c r="W82" s="213">
        <f>ROUND(SUM(W69:W81),5)</f>
        <v>10960</v>
      </c>
      <c r="X82" s="214"/>
      <c r="Y82" s="213">
        <f>ROUND(SUM(Y69:Y81),5)</f>
        <v>11375</v>
      </c>
      <c r="Z82" s="214"/>
      <c r="AA82" s="213">
        <f>ROUND(SUM(AA69:AA81),5)</f>
        <v>8887</v>
      </c>
      <c r="AB82" s="214"/>
      <c r="AC82" s="213">
        <f>ROUND(SUM(AC69:AC81),5)</f>
        <v>11898</v>
      </c>
      <c r="AD82" s="214"/>
      <c r="AE82" s="213">
        <f>ROUND(SUM(AE69:AE81),5)</f>
        <v>14884</v>
      </c>
      <c r="AF82" s="214"/>
      <c r="AG82" s="213">
        <f t="shared" si="2"/>
        <v>147283</v>
      </c>
    </row>
    <row r="83" spans="1:33" x14ac:dyDescent="0.25">
      <c r="A83" s="157"/>
      <c r="B83" s="157"/>
      <c r="C83" s="157"/>
      <c r="D83" s="157"/>
      <c r="E83" s="157"/>
      <c r="F83" s="157" t="s">
        <v>347</v>
      </c>
      <c r="G83" s="157"/>
      <c r="H83" s="157"/>
      <c r="I83" s="213"/>
      <c r="J83" s="214"/>
      <c r="K83" s="213"/>
      <c r="L83" s="214"/>
      <c r="M83" s="213"/>
      <c r="N83" s="214"/>
      <c r="O83" s="213"/>
      <c r="P83" s="214"/>
      <c r="Q83" s="213"/>
      <c r="R83" s="214"/>
      <c r="S83" s="213"/>
      <c r="T83" s="214"/>
      <c r="U83" s="213"/>
      <c r="V83" s="214"/>
      <c r="W83" s="213"/>
      <c r="X83" s="214"/>
      <c r="Y83" s="213"/>
      <c r="Z83" s="214"/>
      <c r="AA83" s="213"/>
      <c r="AB83" s="214"/>
      <c r="AC83" s="213"/>
      <c r="AD83" s="214"/>
      <c r="AE83" s="213"/>
      <c r="AF83" s="214"/>
      <c r="AG83" s="213"/>
    </row>
    <row r="84" spans="1:33" ht="15.75" thickBot="1" x14ac:dyDescent="0.3">
      <c r="A84" s="157"/>
      <c r="B84" s="157"/>
      <c r="C84" s="157"/>
      <c r="D84" s="157"/>
      <c r="E84" s="157"/>
      <c r="F84" s="157"/>
      <c r="G84" s="157" t="s">
        <v>341</v>
      </c>
      <c r="H84" s="157"/>
      <c r="I84" s="213">
        <v>0</v>
      </c>
      <c r="J84" s="214"/>
      <c r="K84" s="213">
        <v>0</v>
      </c>
      <c r="L84" s="214"/>
      <c r="M84" s="213">
        <v>1355</v>
      </c>
      <c r="N84" s="214"/>
      <c r="O84" s="213">
        <v>1000</v>
      </c>
      <c r="P84" s="214"/>
      <c r="Q84" s="213">
        <v>1000</v>
      </c>
      <c r="R84" s="214"/>
      <c r="S84" s="213">
        <v>1000</v>
      </c>
      <c r="T84" s="214"/>
      <c r="U84" s="213">
        <v>1000</v>
      </c>
      <c r="V84" s="214"/>
      <c r="W84" s="213">
        <v>1000</v>
      </c>
      <c r="X84" s="214"/>
      <c r="Y84" s="213">
        <v>1000</v>
      </c>
      <c r="Z84" s="214"/>
      <c r="AA84" s="213">
        <v>1000</v>
      </c>
      <c r="AB84" s="214"/>
      <c r="AC84" s="213">
        <v>1000</v>
      </c>
      <c r="AD84" s="214"/>
      <c r="AE84" s="213">
        <v>1000</v>
      </c>
      <c r="AF84" s="214"/>
      <c r="AG84" s="213">
        <f>ROUND(SUM(I84:AE84),5)</f>
        <v>10355</v>
      </c>
    </row>
    <row r="85" spans="1:33" ht="15.75" thickBot="1" x14ac:dyDescent="0.3">
      <c r="A85" s="157"/>
      <c r="B85" s="157"/>
      <c r="C85" s="157"/>
      <c r="D85" s="157"/>
      <c r="E85" s="157"/>
      <c r="F85" s="157" t="s">
        <v>348</v>
      </c>
      <c r="G85" s="157"/>
      <c r="H85" s="157"/>
      <c r="I85" s="217">
        <f>ROUND(SUM(I83:I84),5)</f>
        <v>0</v>
      </c>
      <c r="J85" s="214"/>
      <c r="K85" s="217">
        <f>ROUND(SUM(K83:K84),5)</f>
        <v>0</v>
      </c>
      <c r="L85" s="214"/>
      <c r="M85" s="217">
        <f>ROUND(SUM(M83:M84),5)</f>
        <v>1355</v>
      </c>
      <c r="N85" s="214"/>
      <c r="O85" s="217">
        <f>ROUND(SUM(O83:O84),5)</f>
        <v>1000</v>
      </c>
      <c r="P85" s="214"/>
      <c r="Q85" s="217">
        <f>ROUND(SUM(Q83:Q84),5)</f>
        <v>1000</v>
      </c>
      <c r="R85" s="214"/>
      <c r="S85" s="217">
        <f>ROUND(SUM(S83:S84),5)</f>
        <v>1000</v>
      </c>
      <c r="T85" s="214"/>
      <c r="U85" s="217">
        <f>ROUND(SUM(U83:U84),5)</f>
        <v>1000</v>
      </c>
      <c r="V85" s="214"/>
      <c r="W85" s="217">
        <f>ROUND(SUM(W83:W84),5)</f>
        <v>1000</v>
      </c>
      <c r="X85" s="214"/>
      <c r="Y85" s="217">
        <f>ROUND(SUM(Y83:Y84),5)</f>
        <v>1000</v>
      </c>
      <c r="Z85" s="214"/>
      <c r="AA85" s="217">
        <f>ROUND(SUM(AA83:AA84),5)</f>
        <v>1000</v>
      </c>
      <c r="AB85" s="214"/>
      <c r="AC85" s="217">
        <f>ROUND(SUM(AC83:AC84),5)</f>
        <v>1000</v>
      </c>
      <c r="AD85" s="214"/>
      <c r="AE85" s="217">
        <f>ROUND(SUM(AE83:AE84),5)</f>
        <v>1000</v>
      </c>
      <c r="AF85" s="214"/>
      <c r="AG85" s="217">
        <f>ROUND(SUM(I85:AE85),5)</f>
        <v>10355</v>
      </c>
    </row>
    <row r="86" spans="1:33" ht="15.75" thickBot="1" x14ac:dyDescent="0.3">
      <c r="A86" s="157"/>
      <c r="B86" s="157"/>
      <c r="C86" s="157"/>
      <c r="D86" s="157"/>
      <c r="E86" s="157" t="s">
        <v>349</v>
      </c>
      <c r="F86" s="157"/>
      <c r="G86" s="157"/>
      <c r="H86" s="157"/>
      <c r="I86" s="216">
        <f>ROUND(I61+I68+I82+I85,5)</f>
        <v>11962</v>
      </c>
      <c r="J86" s="214"/>
      <c r="K86" s="216">
        <f>ROUND(K61+K68+K82+K85,5)</f>
        <v>13973</v>
      </c>
      <c r="L86" s="214"/>
      <c r="M86" s="216">
        <f>ROUND(M61+M68+M82+M85,5)</f>
        <v>30406</v>
      </c>
      <c r="N86" s="214"/>
      <c r="O86" s="216">
        <f>ROUND(O61+O68+O82+O85,5)</f>
        <v>38885</v>
      </c>
      <c r="P86" s="214"/>
      <c r="Q86" s="216">
        <f>ROUND(Q61+Q68+Q82+Q85,5)</f>
        <v>27205</v>
      </c>
      <c r="R86" s="214"/>
      <c r="S86" s="216">
        <f>ROUND(S61+S68+S82+S85,5)</f>
        <v>26938</v>
      </c>
      <c r="T86" s="214"/>
      <c r="U86" s="216">
        <f>ROUND(U61+U68+U82+U85,5)</f>
        <v>28521</v>
      </c>
      <c r="V86" s="214"/>
      <c r="W86" s="216">
        <f>ROUND(W61+W68+W82+W85,5)</f>
        <v>28478</v>
      </c>
      <c r="X86" s="214"/>
      <c r="Y86" s="216">
        <f>ROUND(Y61+Y68+Y82+Y85,5)</f>
        <v>28893</v>
      </c>
      <c r="Z86" s="214"/>
      <c r="AA86" s="216">
        <f>ROUND(AA61+AA68+AA82+AA85,5)</f>
        <v>26405</v>
      </c>
      <c r="AB86" s="214"/>
      <c r="AC86" s="216">
        <f>ROUND(AC61+AC68+AC82+AC85,5)</f>
        <v>29416</v>
      </c>
      <c r="AD86" s="214"/>
      <c r="AE86" s="216">
        <f>ROUND(AE61+AE68+AE82+AE85,5)</f>
        <v>32402</v>
      </c>
      <c r="AF86" s="214"/>
      <c r="AG86" s="216">
        <f>ROUND(SUM(I86:AE86),5)</f>
        <v>323484</v>
      </c>
    </row>
    <row r="87" spans="1:33" x14ac:dyDescent="0.25">
      <c r="A87" s="157"/>
      <c r="B87" s="157"/>
      <c r="C87" s="157"/>
      <c r="D87" s="157" t="s">
        <v>350</v>
      </c>
      <c r="E87" s="157"/>
      <c r="F87" s="157"/>
      <c r="G87" s="157"/>
      <c r="H87" s="157"/>
      <c r="I87" s="213">
        <f>ROUND(I60+I86,5)</f>
        <v>11962</v>
      </c>
      <c r="J87" s="214"/>
      <c r="K87" s="213">
        <f>ROUND(K60+K86,5)</f>
        <v>13973</v>
      </c>
      <c r="L87" s="214"/>
      <c r="M87" s="213">
        <f>ROUND(M60+M86,5)</f>
        <v>30406</v>
      </c>
      <c r="N87" s="214"/>
      <c r="O87" s="213">
        <f>ROUND(O60+O86,5)</f>
        <v>38885</v>
      </c>
      <c r="P87" s="214"/>
      <c r="Q87" s="213">
        <f>ROUND(Q60+Q86,5)</f>
        <v>27205</v>
      </c>
      <c r="R87" s="214"/>
      <c r="S87" s="213">
        <f>ROUND(S60+S86,5)</f>
        <v>26938</v>
      </c>
      <c r="T87" s="214"/>
      <c r="U87" s="213">
        <f>ROUND(U60+U86,5)</f>
        <v>28521</v>
      </c>
      <c r="V87" s="214"/>
      <c r="W87" s="213">
        <f>ROUND(W60+W86,5)</f>
        <v>28478</v>
      </c>
      <c r="X87" s="214"/>
      <c r="Y87" s="213">
        <f>ROUND(Y60+Y86,5)</f>
        <v>28893</v>
      </c>
      <c r="Z87" s="214"/>
      <c r="AA87" s="213">
        <f>ROUND(AA60+AA86,5)</f>
        <v>26405</v>
      </c>
      <c r="AB87" s="214"/>
      <c r="AC87" s="213">
        <f>ROUND(AC60+AC86,5)</f>
        <v>29416</v>
      </c>
      <c r="AD87" s="214"/>
      <c r="AE87" s="213">
        <f>ROUND(AE60+AE86,5)</f>
        <v>32402</v>
      </c>
      <c r="AF87" s="214"/>
      <c r="AG87" s="213">
        <f>ROUND(SUM(I87:AE87),5)</f>
        <v>323484</v>
      </c>
    </row>
    <row r="88" spans="1:33" x14ac:dyDescent="0.25">
      <c r="A88" s="157"/>
      <c r="B88" s="157"/>
      <c r="C88" s="157"/>
      <c r="D88" s="157" t="s">
        <v>145</v>
      </c>
      <c r="E88" s="157"/>
      <c r="F88" s="157"/>
      <c r="G88" s="157"/>
      <c r="H88" s="157"/>
      <c r="I88" s="213"/>
      <c r="J88" s="214"/>
      <c r="K88" s="213"/>
      <c r="L88" s="214"/>
      <c r="M88" s="213"/>
      <c r="N88" s="214"/>
      <c r="O88" s="213"/>
      <c r="P88" s="214"/>
      <c r="Q88" s="213"/>
      <c r="R88" s="214"/>
      <c r="S88" s="213"/>
      <c r="T88" s="214"/>
      <c r="U88" s="213"/>
      <c r="V88" s="214"/>
      <c r="W88" s="213"/>
      <c r="X88" s="214"/>
      <c r="Y88" s="213"/>
      <c r="Z88" s="214"/>
      <c r="AA88" s="213"/>
      <c r="AB88" s="214"/>
      <c r="AC88" s="213"/>
      <c r="AD88" s="214"/>
      <c r="AE88" s="213"/>
      <c r="AF88" s="214"/>
      <c r="AG88" s="213"/>
    </row>
    <row r="89" spans="1:33" x14ac:dyDescent="0.25">
      <c r="A89" s="157"/>
      <c r="B89" s="157"/>
      <c r="C89" s="157"/>
      <c r="D89" s="157"/>
      <c r="E89" s="157" t="s">
        <v>351</v>
      </c>
      <c r="F89" s="157"/>
      <c r="G89" s="157"/>
      <c r="H89" s="157"/>
      <c r="I89" s="213"/>
      <c r="J89" s="214"/>
      <c r="K89" s="213"/>
      <c r="L89" s="214"/>
      <c r="M89" s="213"/>
      <c r="N89" s="214"/>
      <c r="O89" s="213"/>
      <c r="P89" s="214"/>
      <c r="Q89" s="213"/>
      <c r="R89" s="214"/>
      <c r="S89" s="213"/>
      <c r="T89" s="214"/>
      <c r="U89" s="213"/>
      <c r="V89" s="214"/>
      <c r="W89" s="213"/>
      <c r="X89" s="214"/>
      <c r="Y89" s="213"/>
      <c r="Z89" s="214"/>
      <c r="AA89" s="213"/>
      <c r="AB89" s="214"/>
      <c r="AC89" s="213"/>
      <c r="AD89" s="214"/>
      <c r="AE89" s="213"/>
      <c r="AF89" s="214"/>
      <c r="AG89" s="213"/>
    </row>
    <row r="90" spans="1:33" x14ac:dyDescent="0.25">
      <c r="A90" s="157"/>
      <c r="B90" s="157"/>
      <c r="C90" s="157"/>
      <c r="D90" s="157"/>
      <c r="E90" s="157"/>
      <c r="F90" s="157" t="s">
        <v>352</v>
      </c>
      <c r="G90" s="157"/>
      <c r="H90" s="157"/>
      <c r="I90" s="213">
        <v>0</v>
      </c>
      <c r="J90" s="214"/>
      <c r="K90" s="213">
        <v>0</v>
      </c>
      <c r="L90" s="214"/>
      <c r="M90" s="213">
        <v>5000</v>
      </c>
      <c r="N90" s="214"/>
      <c r="O90" s="213">
        <v>19827</v>
      </c>
      <c r="P90" s="214"/>
      <c r="Q90" s="213">
        <v>6214</v>
      </c>
      <c r="R90" s="214"/>
      <c r="S90" s="213">
        <v>0</v>
      </c>
      <c r="T90" s="214"/>
      <c r="U90" s="213">
        <v>5531</v>
      </c>
      <c r="V90" s="214"/>
      <c r="W90" s="213">
        <v>865</v>
      </c>
      <c r="X90" s="214"/>
      <c r="Y90" s="213">
        <v>6247</v>
      </c>
      <c r="Z90" s="214"/>
      <c r="AA90" s="213">
        <v>6316</v>
      </c>
      <c r="AB90" s="214"/>
      <c r="AC90" s="213">
        <v>0</v>
      </c>
      <c r="AD90" s="214"/>
      <c r="AE90" s="213">
        <v>0</v>
      </c>
      <c r="AF90" s="214"/>
      <c r="AG90" s="213">
        <f t="shared" ref="AG90:AG95" si="3">ROUND(SUM(I90:AE90),5)</f>
        <v>50000</v>
      </c>
    </row>
    <row r="91" spans="1:33" x14ac:dyDescent="0.25">
      <c r="A91" s="157"/>
      <c r="B91" s="157"/>
      <c r="C91" s="157"/>
      <c r="D91" s="157"/>
      <c r="E91" s="157"/>
      <c r="F91" s="157" t="s">
        <v>353</v>
      </c>
      <c r="G91" s="157"/>
      <c r="H91" s="157"/>
      <c r="I91" s="213">
        <v>0</v>
      </c>
      <c r="J91" s="214"/>
      <c r="K91" s="213">
        <v>600</v>
      </c>
      <c r="L91" s="214"/>
      <c r="M91" s="213">
        <v>80</v>
      </c>
      <c r="N91" s="214"/>
      <c r="O91" s="213">
        <v>0</v>
      </c>
      <c r="P91" s="214"/>
      <c r="Q91" s="213">
        <v>0</v>
      </c>
      <c r="R91" s="214"/>
      <c r="S91" s="213">
        <v>0</v>
      </c>
      <c r="T91" s="214"/>
      <c r="U91" s="213">
        <v>2065</v>
      </c>
      <c r="V91" s="214"/>
      <c r="W91" s="213">
        <v>8000</v>
      </c>
      <c r="X91" s="214"/>
      <c r="Y91" s="213">
        <v>8000</v>
      </c>
      <c r="Z91" s="214"/>
      <c r="AA91" s="213">
        <v>1118</v>
      </c>
      <c r="AB91" s="214"/>
      <c r="AC91" s="213">
        <v>6887</v>
      </c>
      <c r="AD91" s="214"/>
      <c r="AE91" s="213">
        <v>1000</v>
      </c>
      <c r="AF91" s="214"/>
      <c r="AG91" s="213">
        <f t="shared" si="3"/>
        <v>27750</v>
      </c>
    </row>
    <row r="92" spans="1:33" x14ac:dyDescent="0.25">
      <c r="A92" s="157"/>
      <c r="B92" s="157"/>
      <c r="C92" s="157"/>
      <c r="D92" s="157"/>
      <c r="E92" s="157"/>
      <c r="F92" s="157" t="s">
        <v>354</v>
      </c>
      <c r="G92" s="157"/>
      <c r="H92" s="157"/>
      <c r="I92" s="213">
        <v>0</v>
      </c>
      <c r="J92" s="214"/>
      <c r="K92" s="213">
        <v>0</v>
      </c>
      <c r="L92" s="214"/>
      <c r="M92" s="213">
        <v>0</v>
      </c>
      <c r="N92" s="214"/>
      <c r="O92" s="213">
        <v>0</v>
      </c>
      <c r="P92" s="214"/>
      <c r="Q92" s="213">
        <v>0</v>
      </c>
      <c r="R92" s="214"/>
      <c r="S92" s="213">
        <v>0</v>
      </c>
      <c r="T92" s="214"/>
      <c r="U92" s="213"/>
      <c r="V92" s="214"/>
      <c r="W92" s="213"/>
      <c r="X92" s="214"/>
      <c r="Y92" s="213"/>
      <c r="Z92" s="214"/>
      <c r="AA92" s="213"/>
      <c r="AB92" s="214"/>
      <c r="AC92" s="213"/>
      <c r="AD92" s="214"/>
      <c r="AE92" s="213"/>
      <c r="AF92" s="214"/>
      <c r="AG92" s="213">
        <f t="shared" si="3"/>
        <v>0</v>
      </c>
    </row>
    <row r="93" spans="1:33" x14ac:dyDescent="0.25">
      <c r="A93" s="157"/>
      <c r="B93" s="157"/>
      <c r="C93" s="157"/>
      <c r="D93" s="157"/>
      <c r="E93" s="157"/>
      <c r="F93" s="157" t="s">
        <v>355</v>
      </c>
      <c r="G93" s="157"/>
      <c r="H93" s="157"/>
      <c r="I93" s="213">
        <v>0</v>
      </c>
      <c r="J93" s="214"/>
      <c r="K93" s="213">
        <v>0</v>
      </c>
      <c r="L93" s="214"/>
      <c r="M93" s="213">
        <v>0</v>
      </c>
      <c r="N93" s="214"/>
      <c r="O93" s="213">
        <v>0</v>
      </c>
      <c r="P93" s="214"/>
      <c r="Q93" s="213">
        <v>0</v>
      </c>
      <c r="R93" s="214"/>
      <c r="S93" s="213">
        <v>0</v>
      </c>
      <c r="T93" s="214"/>
      <c r="U93" s="213">
        <v>1500</v>
      </c>
      <c r="V93" s="214"/>
      <c r="W93" s="213">
        <v>0</v>
      </c>
      <c r="X93" s="214"/>
      <c r="Y93" s="213">
        <v>1200</v>
      </c>
      <c r="Z93" s="214"/>
      <c r="AA93" s="213">
        <v>20000</v>
      </c>
      <c r="AB93" s="214"/>
      <c r="AC93" s="213">
        <v>4300</v>
      </c>
      <c r="AD93" s="214"/>
      <c r="AE93" s="213">
        <v>0</v>
      </c>
      <c r="AF93" s="214"/>
      <c r="AG93" s="213">
        <f t="shared" si="3"/>
        <v>27000</v>
      </c>
    </row>
    <row r="94" spans="1:33" ht="15.75" thickBot="1" x14ac:dyDescent="0.3">
      <c r="A94" s="157"/>
      <c r="B94" s="157"/>
      <c r="C94" s="157"/>
      <c r="D94" s="157"/>
      <c r="E94" s="157"/>
      <c r="F94" s="157" t="s">
        <v>356</v>
      </c>
      <c r="G94" s="157"/>
      <c r="H94" s="157"/>
      <c r="I94" s="192">
        <v>10000</v>
      </c>
      <c r="J94" s="214"/>
      <c r="K94" s="192">
        <v>2500</v>
      </c>
      <c r="L94" s="214"/>
      <c r="M94" s="192">
        <v>1100</v>
      </c>
      <c r="N94" s="214"/>
      <c r="O94" s="192">
        <v>600</v>
      </c>
      <c r="P94" s="214"/>
      <c r="Q94" s="192">
        <v>600</v>
      </c>
      <c r="R94" s="214"/>
      <c r="S94" s="192">
        <v>600</v>
      </c>
      <c r="T94" s="214"/>
      <c r="U94" s="192">
        <v>600</v>
      </c>
      <c r="V94" s="214"/>
      <c r="W94" s="192">
        <v>600</v>
      </c>
      <c r="X94" s="214"/>
      <c r="Y94" s="192">
        <v>600</v>
      </c>
      <c r="Z94" s="214"/>
      <c r="AA94" s="192">
        <v>600</v>
      </c>
      <c r="AB94" s="214"/>
      <c r="AC94" s="192">
        <v>600</v>
      </c>
      <c r="AD94" s="214"/>
      <c r="AE94" s="192">
        <v>600</v>
      </c>
      <c r="AF94" s="214"/>
      <c r="AG94" s="192">
        <f t="shared" si="3"/>
        <v>19000</v>
      </c>
    </row>
    <row r="95" spans="1:33" x14ac:dyDescent="0.25">
      <c r="A95" s="157"/>
      <c r="B95" s="157"/>
      <c r="C95" s="157"/>
      <c r="D95" s="157"/>
      <c r="E95" s="157" t="s">
        <v>357</v>
      </c>
      <c r="F95" s="157"/>
      <c r="G95" s="157"/>
      <c r="H95" s="157"/>
      <c r="I95" s="213">
        <f>ROUND(SUM(I89:I94),5)</f>
        <v>10000</v>
      </c>
      <c r="J95" s="214"/>
      <c r="K95" s="213">
        <f>ROUND(SUM(K89:K94),5)</f>
        <v>3100</v>
      </c>
      <c r="L95" s="214"/>
      <c r="M95" s="213">
        <f>ROUND(SUM(M89:M94),5)</f>
        <v>6180</v>
      </c>
      <c r="N95" s="214"/>
      <c r="O95" s="213">
        <f>ROUND(SUM(O89:O94),5)</f>
        <v>20427</v>
      </c>
      <c r="P95" s="214"/>
      <c r="Q95" s="213">
        <f>ROUND(SUM(Q89:Q94),5)</f>
        <v>6814</v>
      </c>
      <c r="R95" s="214"/>
      <c r="S95" s="213">
        <f>ROUND(SUM(S89:S94),5)</f>
        <v>600</v>
      </c>
      <c r="T95" s="214"/>
      <c r="U95" s="213">
        <f>ROUND(SUM(U89:U94),5)</f>
        <v>9696</v>
      </c>
      <c r="V95" s="214"/>
      <c r="W95" s="213">
        <f>ROUND(SUM(W89:W94),5)</f>
        <v>9465</v>
      </c>
      <c r="X95" s="214"/>
      <c r="Y95" s="213">
        <f>ROUND(SUM(Y89:Y94),5)</f>
        <v>16047</v>
      </c>
      <c r="Z95" s="214"/>
      <c r="AA95" s="213">
        <f>ROUND(SUM(AA89:AA94),5)</f>
        <v>28034</v>
      </c>
      <c r="AB95" s="214"/>
      <c r="AC95" s="213">
        <f>ROUND(SUM(AC89:AC94),5)</f>
        <v>11787</v>
      </c>
      <c r="AD95" s="214"/>
      <c r="AE95" s="213">
        <f>ROUND(SUM(AE89:AE94),5)</f>
        <v>1600</v>
      </c>
      <c r="AF95" s="214"/>
      <c r="AG95" s="213">
        <f t="shared" si="3"/>
        <v>123750</v>
      </c>
    </row>
    <row r="96" spans="1:33" x14ac:dyDescent="0.25">
      <c r="A96" s="157"/>
      <c r="B96" s="157"/>
      <c r="C96" s="157"/>
      <c r="D96" s="157"/>
      <c r="E96" s="157" t="s">
        <v>358</v>
      </c>
      <c r="F96" s="157"/>
      <c r="G96" s="157"/>
      <c r="H96" s="157"/>
      <c r="I96" s="213"/>
      <c r="J96" s="214"/>
      <c r="K96" s="213"/>
      <c r="L96" s="214"/>
      <c r="M96" s="213"/>
      <c r="N96" s="214"/>
      <c r="O96" s="213"/>
      <c r="P96" s="214"/>
      <c r="Q96" s="213"/>
      <c r="R96" s="214"/>
      <c r="S96" s="213"/>
      <c r="T96" s="214"/>
      <c r="U96" s="213"/>
      <c r="V96" s="214"/>
      <c r="W96" s="213"/>
      <c r="X96" s="214"/>
      <c r="Y96" s="213"/>
      <c r="Z96" s="214"/>
      <c r="AA96" s="213"/>
      <c r="AB96" s="214"/>
      <c r="AC96" s="213"/>
      <c r="AD96" s="214"/>
      <c r="AE96" s="213"/>
      <c r="AF96" s="214"/>
      <c r="AG96" s="213"/>
    </row>
    <row r="97" spans="1:33" x14ac:dyDescent="0.25">
      <c r="A97" s="157"/>
      <c r="B97" s="157"/>
      <c r="C97" s="157"/>
      <c r="D97" s="157"/>
      <c r="E97" s="157"/>
      <c r="F97" s="157" t="s">
        <v>359</v>
      </c>
      <c r="G97" s="157"/>
      <c r="H97" s="157"/>
      <c r="I97" s="213">
        <v>0</v>
      </c>
      <c r="J97" s="214"/>
      <c r="K97" s="213">
        <v>0</v>
      </c>
      <c r="L97" s="214"/>
      <c r="M97" s="213">
        <v>4000</v>
      </c>
      <c r="N97" s="214"/>
      <c r="O97" s="213">
        <v>8000</v>
      </c>
      <c r="P97" s="214"/>
      <c r="Q97" s="213">
        <v>400</v>
      </c>
      <c r="R97" s="214"/>
      <c r="S97" s="213">
        <v>400</v>
      </c>
      <c r="T97" s="214"/>
      <c r="U97" s="213">
        <v>400</v>
      </c>
      <c r="V97" s="214"/>
      <c r="W97" s="213">
        <v>400</v>
      </c>
      <c r="X97" s="214"/>
      <c r="Y97" s="213">
        <v>400</v>
      </c>
      <c r="Z97" s="214"/>
      <c r="AA97" s="213">
        <v>400</v>
      </c>
      <c r="AB97" s="214"/>
      <c r="AC97" s="213">
        <v>400</v>
      </c>
      <c r="AD97" s="214"/>
      <c r="AE97" s="213">
        <v>200</v>
      </c>
      <c r="AF97" s="214"/>
      <c r="AG97" s="213">
        <f t="shared" ref="AG97:AG103" si="4">ROUND(SUM(I97:AE97),5)</f>
        <v>15000</v>
      </c>
    </row>
    <row r="98" spans="1:33" x14ac:dyDescent="0.25">
      <c r="A98" s="157"/>
      <c r="B98" s="157"/>
      <c r="C98" s="157"/>
      <c r="D98" s="157"/>
      <c r="E98" s="157"/>
      <c r="F98" s="157" t="s">
        <v>360</v>
      </c>
      <c r="G98" s="157"/>
      <c r="H98" s="157"/>
      <c r="I98" s="213">
        <v>0</v>
      </c>
      <c r="J98" s="214"/>
      <c r="K98" s="213">
        <v>0</v>
      </c>
      <c r="L98" s="214"/>
      <c r="M98" s="213">
        <v>3000</v>
      </c>
      <c r="N98" s="214"/>
      <c r="O98" s="213">
        <v>3500</v>
      </c>
      <c r="P98" s="214"/>
      <c r="Q98" s="213">
        <v>1500</v>
      </c>
      <c r="R98" s="214"/>
      <c r="S98" s="213">
        <v>300</v>
      </c>
      <c r="T98" s="214"/>
      <c r="U98" s="213">
        <v>300</v>
      </c>
      <c r="V98" s="214"/>
      <c r="W98" s="213">
        <v>300</v>
      </c>
      <c r="X98" s="214"/>
      <c r="Y98" s="213">
        <v>300</v>
      </c>
      <c r="Z98" s="214"/>
      <c r="AA98" s="213">
        <v>300</v>
      </c>
      <c r="AB98" s="214"/>
      <c r="AC98" s="213">
        <v>300</v>
      </c>
      <c r="AD98" s="214"/>
      <c r="AE98" s="213">
        <v>200</v>
      </c>
      <c r="AF98" s="214"/>
      <c r="AG98" s="213">
        <f t="shared" si="4"/>
        <v>10000</v>
      </c>
    </row>
    <row r="99" spans="1:33" ht="15.75" thickBot="1" x14ac:dyDescent="0.3">
      <c r="A99" s="157"/>
      <c r="B99" s="157"/>
      <c r="C99" s="157"/>
      <c r="D99" s="157"/>
      <c r="E99" s="157"/>
      <c r="F99" s="157" t="s">
        <v>361</v>
      </c>
      <c r="G99" s="157"/>
      <c r="H99" s="157"/>
      <c r="I99" s="192">
        <v>0</v>
      </c>
      <c r="J99" s="214"/>
      <c r="K99" s="192">
        <v>0</v>
      </c>
      <c r="L99" s="214"/>
      <c r="M99" s="192">
        <v>13000</v>
      </c>
      <c r="N99" s="214"/>
      <c r="O99" s="192">
        <v>23000</v>
      </c>
      <c r="P99" s="214"/>
      <c r="Q99" s="192">
        <v>4000</v>
      </c>
      <c r="R99" s="214"/>
      <c r="S99" s="192">
        <v>4000</v>
      </c>
      <c r="T99" s="214"/>
      <c r="U99" s="192">
        <v>1000</v>
      </c>
      <c r="V99" s="214"/>
      <c r="W99" s="192">
        <v>5000</v>
      </c>
      <c r="X99" s="214"/>
      <c r="Y99" s="192">
        <v>3000</v>
      </c>
      <c r="Z99" s="214"/>
      <c r="AA99" s="192">
        <v>5000</v>
      </c>
      <c r="AB99" s="214"/>
      <c r="AC99" s="192">
        <v>1000</v>
      </c>
      <c r="AD99" s="214"/>
      <c r="AE99" s="192">
        <v>1000</v>
      </c>
      <c r="AF99" s="214"/>
      <c r="AG99" s="192">
        <f t="shared" si="4"/>
        <v>60000</v>
      </c>
    </row>
    <row r="100" spans="1:33" x14ac:dyDescent="0.25">
      <c r="A100" s="157"/>
      <c r="B100" s="157"/>
      <c r="C100" s="157"/>
      <c r="D100" s="157"/>
      <c r="E100" s="157" t="s">
        <v>362</v>
      </c>
      <c r="F100" s="157"/>
      <c r="G100" s="157"/>
      <c r="H100" s="157"/>
      <c r="I100" s="213">
        <f>ROUND(SUM(I96:I99),5)</f>
        <v>0</v>
      </c>
      <c r="J100" s="214"/>
      <c r="K100" s="213">
        <f>ROUND(SUM(K96:K99),5)</f>
        <v>0</v>
      </c>
      <c r="L100" s="214"/>
      <c r="M100" s="213">
        <f>ROUND(SUM(M96:M99),5)</f>
        <v>20000</v>
      </c>
      <c r="N100" s="214"/>
      <c r="O100" s="213">
        <f>ROUND(SUM(O96:O99),5)</f>
        <v>34500</v>
      </c>
      <c r="P100" s="214"/>
      <c r="Q100" s="213">
        <f>ROUND(SUM(Q96:Q99),5)</f>
        <v>5900</v>
      </c>
      <c r="R100" s="214"/>
      <c r="S100" s="213">
        <f>ROUND(SUM(S96:S99),5)</f>
        <v>4700</v>
      </c>
      <c r="T100" s="214"/>
      <c r="U100" s="213">
        <f>ROUND(SUM(U96:U99),5)</f>
        <v>1700</v>
      </c>
      <c r="V100" s="214"/>
      <c r="W100" s="213">
        <f>ROUND(SUM(W96:W99),5)</f>
        <v>5700</v>
      </c>
      <c r="X100" s="214"/>
      <c r="Y100" s="213">
        <f>ROUND(SUM(Y96:Y99),5)</f>
        <v>3700</v>
      </c>
      <c r="Z100" s="214"/>
      <c r="AA100" s="213">
        <f>ROUND(SUM(AA96:AA99),5)</f>
        <v>5700</v>
      </c>
      <c r="AB100" s="214"/>
      <c r="AC100" s="213">
        <f>ROUND(SUM(AC96:AC99),5)</f>
        <v>1700</v>
      </c>
      <c r="AD100" s="214"/>
      <c r="AE100" s="213">
        <f>ROUND(SUM(AE96:AE99),5)</f>
        <v>1400</v>
      </c>
      <c r="AF100" s="214"/>
      <c r="AG100" s="213">
        <f t="shared" si="4"/>
        <v>85000</v>
      </c>
    </row>
    <row r="101" spans="1:33" ht="15.75" thickBot="1" x14ac:dyDescent="0.3">
      <c r="A101" s="157"/>
      <c r="B101" s="157"/>
      <c r="C101" s="157"/>
      <c r="D101" s="157"/>
      <c r="E101" s="157" t="s">
        <v>363</v>
      </c>
      <c r="F101" s="157"/>
      <c r="G101" s="157"/>
      <c r="H101" s="157"/>
      <c r="I101" s="192">
        <v>0</v>
      </c>
      <c r="J101" s="214"/>
      <c r="K101" s="192">
        <v>0</v>
      </c>
      <c r="L101" s="214"/>
      <c r="M101" s="192">
        <v>1346</v>
      </c>
      <c r="N101" s="214"/>
      <c r="O101" s="192">
        <v>0</v>
      </c>
      <c r="P101" s="214"/>
      <c r="Q101" s="192">
        <v>0</v>
      </c>
      <c r="R101" s="214"/>
      <c r="S101" s="192">
        <v>8121</v>
      </c>
      <c r="T101" s="214"/>
      <c r="U101" s="192">
        <v>273</v>
      </c>
      <c r="V101" s="214"/>
      <c r="W101" s="192">
        <v>0</v>
      </c>
      <c r="X101" s="214"/>
      <c r="Y101" s="192">
        <v>0</v>
      </c>
      <c r="Z101" s="214"/>
      <c r="AA101" s="192">
        <v>0</v>
      </c>
      <c r="AB101" s="214"/>
      <c r="AC101" s="192">
        <v>54560</v>
      </c>
      <c r="AD101" s="214"/>
      <c r="AE101" s="192">
        <v>0</v>
      </c>
      <c r="AF101" s="214"/>
      <c r="AG101" s="192">
        <f t="shared" si="4"/>
        <v>64300</v>
      </c>
    </row>
    <row r="102" spans="1:33" x14ac:dyDescent="0.25">
      <c r="A102" s="157"/>
      <c r="B102" s="157"/>
      <c r="C102" s="157"/>
      <c r="D102" s="157" t="s">
        <v>364</v>
      </c>
      <c r="E102" s="157"/>
      <c r="F102" s="157"/>
      <c r="G102" s="157"/>
      <c r="H102" s="157"/>
      <c r="I102" s="213">
        <f>ROUND(I88+I95+SUM(I100:I101),5)</f>
        <v>10000</v>
      </c>
      <c r="J102" s="214"/>
      <c r="K102" s="213">
        <f>ROUND(K88+K95+SUM(K100:K101),5)</f>
        <v>3100</v>
      </c>
      <c r="L102" s="214"/>
      <c r="M102" s="213">
        <f>ROUND(M88+M95+SUM(M100:M101),5)</f>
        <v>27526</v>
      </c>
      <c r="N102" s="214"/>
      <c r="O102" s="213">
        <f>ROUND(O88+O95+SUM(O100:O101),5)</f>
        <v>54927</v>
      </c>
      <c r="P102" s="214"/>
      <c r="Q102" s="213">
        <f>ROUND(Q88+Q95+SUM(Q100:Q101),5)</f>
        <v>12714</v>
      </c>
      <c r="R102" s="214"/>
      <c r="S102" s="213">
        <f>ROUND(S88+S95+SUM(S100:S101),5)</f>
        <v>13421</v>
      </c>
      <c r="T102" s="214"/>
      <c r="U102" s="213">
        <f>ROUND(U88+U95+SUM(U100:U101),5)</f>
        <v>11669</v>
      </c>
      <c r="V102" s="214"/>
      <c r="W102" s="213">
        <f>ROUND(W88+W95+SUM(W100:W101),5)</f>
        <v>15165</v>
      </c>
      <c r="X102" s="214"/>
      <c r="Y102" s="213">
        <f>ROUND(Y88+Y95+SUM(Y100:Y101),5)</f>
        <v>19747</v>
      </c>
      <c r="Z102" s="214"/>
      <c r="AA102" s="213">
        <f>ROUND(AA88+AA95+SUM(AA100:AA101),5)</f>
        <v>33734</v>
      </c>
      <c r="AB102" s="214"/>
      <c r="AC102" s="213">
        <f>ROUND(AC88+AC95+SUM(AC100:AC101),5)</f>
        <v>68047</v>
      </c>
      <c r="AD102" s="214"/>
      <c r="AE102" s="213">
        <f>ROUND(AE88+AE95+SUM(AE100:AE101),5)</f>
        <v>3000</v>
      </c>
      <c r="AF102" s="214"/>
      <c r="AG102" s="213">
        <f t="shared" si="4"/>
        <v>273050</v>
      </c>
    </row>
    <row r="103" spans="1:33" x14ac:dyDescent="0.25">
      <c r="A103" s="157"/>
      <c r="B103" s="157"/>
      <c r="C103" s="157"/>
      <c r="D103" s="157" t="s">
        <v>146</v>
      </c>
      <c r="E103" s="157"/>
      <c r="F103" s="157"/>
      <c r="G103" s="157"/>
      <c r="H103" s="157"/>
      <c r="I103" s="213">
        <v>0</v>
      </c>
      <c r="J103" s="214"/>
      <c r="K103" s="213">
        <v>0</v>
      </c>
      <c r="L103" s="214"/>
      <c r="M103" s="213">
        <v>13835</v>
      </c>
      <c r="N103" s="214"/>
      <c r="O103" s="213">
        <v>13835</v>
      </c>
      <c r="P103" s="214"/>
      <c r="Q103" s="213">
        <v>13835</v>
      </c>
      <c r="R103" s="214"/>
      <c r="S103" s="213">
        <v>13835</v>
      </c>
      <c r="T103" s="214"/>
      <c r="U103" s="213">
        <v>13835</v>
      </c>
      <c r="V103" s="214"/>
      <c r="W103" s="213">
        <v>13835</v>
      </c>
      <c r="X103" s="214"/>
      <c r="Y103" s="213">
        <v>13835</v>
      </c>
      <c r="Z103" s="214"/>
      <c r="AA103" s="213">
        <v>13835</v>
      </c>
      <c r="AB103" s="214"/>
      <c r="AC103" s="213">
        <v>13835</v>
      </c>
      <c r="AD103" s="214"/>
      <c r="AE103" s="213">
        <v>13833</v>
      </c>
      <c r="AF103" s="214"/>
      <c r="AG103" s="213">
        <f t="shared" si="4"/>
        <v>138348</v>
      </c>
    </row>
    <row r="104" spans="1:33" x14ac:dyDescent="0.25">
      <c r="A104" s="157"/>
      <c r="B104" s="157"/>
      <c r="C104" s="157"/>
      <c r="D104" s="157" t="s">
        <v>147</v>
      </c>
      <c r="E104" s="157"/>
      <c r="F104" s="157"/>
      <c r="G104" s="157"/>
      <c r="H104" s="157"/>
      <c r="I104" s="213"/>
      <c r="J104" s="214"/>
      <c r="K104" s="213"/>
      <c r="L104" s="214"/>
      <c r="M104" s="213"/>
      <c r="N104" s="214"/>
      <c r="O104" s="213"/>
      <c r="P104" s="214"/>
      <c r="Q104" s="213"/>
      <c r="R104" s="214"/>
      <c r="S104" s="213"/>
      <c r="T104" s="214"/>
      <c r="U104" s="213"/>
      <c r="V104" s="214"/>
      <c r="W104" s="213"/>
      <c r="X104" s="214"/>
      <c r="Y104" s="213"/>
      <c r="Z104" s="214"/>
      <c r="AA104" s="213"/>
      <c r="AB104" s="214"/>
      <c r="AC104" s="213"/>
      <c r="AD104" s="214"/>
      <c r="AE104" s="213"/>
      <c r="AF104" s="214"/>
      <c r="AG104" s="213"/>
    </row>
    <row r="105" spans="1:33" x14ac:dyDescent="0.25">
      <c r="A105" s="157"/>
      <c r="B105" s="157"/>
      <c r="C105" s="157"/>
      <c r="D105" s="157"/>
      <c r="E105" s="157" t="s">
        <v>365</v>
      </c>
      <c r="F105" s="157"/>
      <c r="G105" s="157"/>
      <c r="H105" s="157"/>
      <c r="I105" s="213"/>
      <c r="J105" s="214"/>
      <c r="K105" s="213"/>
      <c r="L105" s="214"/>
      <c r="M105" s="213"/>
      <c r="N105" s="214"/>
      <c r="O105" s="213"/>
      <c r="P105" s="214"/>
      <c r="Q105" s="213"/>
      <c r="R105" s="214"/>
      <c r="S105" s="213"/>
      <c r="T105" s="214"/>
      <c r="U105" s="213"/>
      <c r="V105" s="214"/>
      <c r="W105" s="213"/>
      <c r="X105" s="214"/>
      <c r="Y105" s="213"/>
      <c r="Z105" s="214"/>
      <c r="AA105" s="213"/>
      <c r="AB105" s="214"/>
      <c r="AC105" s="213"/>
      <c r="AD105" s="214"/>
      <c r="AE105" s="213"/>
      <c r="AF105" s="214"/>
      <c r="AG105" s="213"/>
    </row>
    <row r="106" spans="1:33" x14ac:dyDescent="0.25">
      <c r="A106" s="157"/>
      <c r="B106" s="157"/>
      <c r="C106" s="157"/>
      <c r="D106" s="157"/>
      <c r="E106" s="157"/>
      <c r="F106" s="157" t="s">
        <v>366</v>
      </c>
      <c r="G106" s="157"/>
      <c r="H106" s="157"/>
      <c r="I106" s="213">
        <v>0</v>
      </c>
      <c r="J106" s="214"/>
      <c r="K106" s="213">
        <v>0</v>
      </c>
      <c r="L106" s="214"/>
      <c r="M106" s="213">
        <v>30870</v>
      </c>
      <c r="N106" s="214"/>
      <c r="O106" s="213">
        <v>30870</v>
      </c>
      <c r="P106" s="214"/>
      <c r="Q106" s="213">
        <v>30870</v>
      </c>
      <c r="R106" s="214"/>
      <c r="S106" s="213">
        <v>30870</v>
      </c>
      <c r="T106" s="214"/>
      <c r="U106" s="213">
        <v>30870</v>
      </c>
      <c r="V106" s="214"/>
      <c r="W106" s="213">
        <v>30870</v>
      </c>
      <c r="X106" s="214"/>
      <c r="Y106" s="213">
        <v>30870</v>
      </c>
      <c r="Z106" s="214"/>
      <c r="AA106" s="213">
        <v>30870</v>
      </c>
      <c r="AB106" s="214"/>
      <c r="AC106" s="213">
        <v>30870</v>
      </c>
      <c r="AD106" s="214"/>
      <c r="AE106" s="213">
        <v>30870</v>
      </c>
      <c r="AF106" s="214"/>
      <c r="AG106" s="213">
        <f>ROUND(SUM(I106:AE106),5)</f>
        <v>308700</v>
      </c>
    </row>
    <row r="107" spans="1:33" ht="15.75" thickBot="1" x14ac:dyDescent="0.3">
      <c r="A107" s="157"/>
      <c r="B107" s="157"/>
      <c r="C107" s="157"/>
      <c r="D107" s="157"/>
      <c r="E107" s="157"/>
      <c r="F107" s="157" t="s">
        <v>367</v>
      </c>
      <c r="G107" s="157"/>
      <c r="H107" s="157"/>
      <c r="I107" s="192">
        <v>0</v>
      </c>
      <c r="J107" s="214"/>
      <c r="K107" s="192">
        <v>0</v>
      </c>
      <c r="L107" s="214"/>
      <c r="M107" s="192">
        <v>17732</v>
      </c>
      <c r="N107" s="214"/>
      <c r="O107" s="192">
        <v>17732</v>
      </c>
      <c r="P107" s="214"/>
      <c r="Q107" s="192">
        <v>17732</v>
      </c>
      <c r="R107" s="214"/>
      <c r="S107" s="192">
        <v>17732</v>
      </c>
      <c r="T107" s="214"/>
      <c r="U107" s="192">
        <v>17732</v>
      </c>
      <c r="V107" s="214"/>
      <c r="W107" s="192">
        <v>17732</v>
      </c>
      <c r="X107" s="214"/>
      <c r="Y107" s="192">
        <v>17732</v>
      </c>
      <c r="Z107" s="214"/>
      <c r="AA107" s="192">
        <v>17732</v>
      </c>
      <c r="AB107" s="214"/>
      <c r="AC107" s="192">
        <v>17732</v>
      </c>
      <c r="AD107" s="214"/>
      <c r="AE107" s="192">
        <v>17732</v>
      </c>
      <c r="AF107" s="214"/>
      <c r="AG107" s="192">
        <f>ROUND(SUM(I107:AE107),5)</f>
        <v>177320</v>
      </c>
    </row>
    <row r="108" spans="1:33" x14ac:dyDescent="0.25">
      <c r="A108" s="157"/>
      <c r="B108" s="157"/>
      <c r="C108" s="157"/>
      <c r="D108" s="157"/>
      <c r="E108" s="157" t="s">
        <v>368</v>
      </c>
      <c r="F108" s="157"/>
      <c r="G108" s="157"/>
      <c r="H108" s="157"/>
      <c r="I108" s="213">
        <f>ROUND(SUM(I105:I107),5)</f>
        <v>0</v>
      </c>
      <c r="J108" s="214"/>
      <c r="K108" s="213">
        <f>ROUND(SUM(K105:K107),5)</f>
        <v>0</v>
      </c>
      <c r="L108" s="214"/>
      <c r="M108" s="213">
        <f>ROUND(SUM(M105:M107),5)</f>
        <v>48602</v>
      </c>
      <c r="N108" s="214"/>
      <c r="O108" s="213">
        <f>ROUND(SUM(O105:O107),5)</f>
        <v>48602</v>
      </c>
      <c r="P108" s="214"/>
      <c r="Q108" s="213">
        <f>ROUND(SUM(Q105:Q107),5)</f>
        <v>48602</v>
      </c>
      <c r="R108" s="214"/>
      <c r="S108" s="213">
        <f>ROUND(SUM(S105:S107),5)</f>
        <v>48602</v>
      </c>
      <c r="T108" s="214"/>
      <c r="U108" s="213">
        <f>ROUND(SUM(U105:U107),5)</f>
        <v>48602</v>
      </c>
      <c r="V108" s="214"/>
      <c r="W108" s="213">
        <f>ROUND(SUM(W105:W107),5)</f>
        <v>48602</v>
      </c>
      <c r="X108" s="214"/>
      <c r="Y108" s="213">
        <f>ROUND(SUM(Y105:Y107),5)</f>
        <v>48602</v>
      </c>
      <c r="Z108" s="214"/>
      <c r="AA108" s="213">
        <f>ROUND(SUM(AA105:AA107),5)</f>
        <v>48602</v>
      </c>
      <c r="AB108" s="214"/>
      <c r="AC108" s="213">
        <f>ROUND(SUM(AC105:AC107),5)</f>
        <v>48602</v>
      </c>
      <c r="AD108" s="214"/>
      <c r="AE108" s="213">
        <f>ROUND(SUM(AE105:AE107),5)</f>
        <v>48602</v>
      </c>
      <c r="AF108" s="214"/>
      <c r="AG108" s="213">
        <f>ROUND(SUM(I108:AE108),5)</f>
        <v>486020</v>
      </c>
    </row>
    <row r="109" spans="1:33" x14ac:dyDescent="0.25">
      <c r="A109" s="157"/>
      <c r="B109" s="157"/>
      <c r="C109" s="157"/>
      <c r="D109" s="157"/>
      <c r="E109" s="157" t="s">
        <v>369</v>
      </c>
      <c r="F109" s="157"/>
      <c r="G109" s="157"/>
      <c r="H109" s="157"/>
      <c r="I109" s="213"/>
      <c r="J109" s="214"/>
      <c r="K109" s="213"/>
      <c r="L109" s="214"/>
      <c r="M109" s="213"/>
      <c r="N109" s="214"/>
      <c r="O109" s="213"/>
      <c r="P109" s="214"/>
      <c r="Q109" s="213"/>
      <c r="R109" s="214"/>
      <c r="S109" s="213"/>
      <c r="T109" s="214"/>
      <c r="U109" s="213"/>
      <c r="V109" s="214"/>
      <c r="W109" s="213"/>
      <c r="X109" s="214"/>
      <c r="Y109" s="213"/>
      <c r="Z109" s="214"/>
      <c r="AA109" s="213"/>
      <c r="AB109" s="214"/>
      <c r="AC109" s="213"/>
      <c r="AD109" s="214"/>
      <c r="AE109" s="213"/>
      <c r="AF109" s="214"/>
      <c r="AG109" s="213"/>
    </row>
    <row r="110" spans="1:33" ht="15.75" thickBot="1" x14ac:dyDescent="0.3">
      <c r="A110" s="157"/>
      <c r="B110" s="157"/>
      <c r="C110" s="157"/>
      <c r="D110" s="157"/>
      <c r="E110" s="157"/>
      <c r="F110" s="157" t="s">
        <v>370</v>
      </c>
      <c r="G110" s="157"/>
      <c r="H110" s="157"/>
      <c r="I110" s="192">
        <v>0</v>
      </c>
      <c r="J110" s="214"/>
      <c r="K110" s="192">
        <v>0</v>
      </c>
      <c r="L110" s="214"/>
      <c r="M110" s="192">
        <v>14814</v>
      </c>
      <c r="N110" s="214"/>
      <c r="O110" s="192">
        <v>14814</v>
      </c>
      <c r="P110" s="214"/>
      <c r="Q110" s="192">
        <v>14814</v>
      </c>
      <c r="R110" s="214"/>
      <c r="S110" s="192">
        <v>14814</v>
      </c>
      <c r="T110" s="214"/>
      <c r="U110" s="192">
        <v>14814</v>
      </c>
      <c r="V110" s="214"/>
      <c r="W110" s="192">
        <v>14814</v>
      </c>
      <c r="X110" s="214"/>
      <c r="Y110" s="192">
        <v>14815</v>
      </c>
      <c r="Z110" s="214"/>
      <c r="AA110" s="192">
        <v>14815</v>
      </c>
      <c r="AB110" s="214"/>
      <c r="AC110" s="192">
        <v>14815</v>
      </c>
      <c r="AD110" s="214"/>
      <c r="AE110" s="192">
        <v>14815</v>
      </c>
      <c r="AF110" s="214"/>
      <c r="AG110" s="192">
        <f>ROUND(SUM(I110:AE110),5)</f>
        <v>148144</v>
      </c>
    </row>
    <row r="111" spans="1:33" x14ac:dyDescent="0.25">
      <c r="A111" s="157"/>
      <c r="B111" s="157"/>
      <c r="C111" s="157"/>
      <c r="D111" s="157"/>
      <c r="E111" s="157" t="s">
        <v>371</v>
      </c>
      <c r="F111" s="157"/>
      <c r="G111" s="157"/>
      <c r="H111" s="157"/>
      <c r="I111" s="213">
        <f>ROUND(SUM(I109:I110),5)</f>
        <v>0</v>
      </c>
      <c r="J111" s="214"/>
      <c r="K111" s="213">
        <f>ROUND(SUM(K109:K110),5)</f>
        <v>0</v>
      </c>
      <c r="L111" s="214"/>
      <c r="M111" s="213">
        <f>ROUND(SUM(M109:M110),5)</f>
        <v>14814</v>
      </c>
      <c r="N111" s="214"/>
      <c r="O111" s="213">
        <f>ROUND(SUM(O109:O110),5)</f>
        <v>14814</v>
      </c>
      <c r="P111" s="214"/>
      <c r="Q111" s="213">
        <f>ROUND(SUM(Q109:Q110),5)</f>
        <v>14814</v>
      </c>
      <c r="R111" s="214"/>
      <c r="S111" s="213">
        <f>ROUND(SUM(S109:S110),5)</f>
        <v>14814</v>
      </c>
      <c r="T111" s="214"/>
      <c r="U111" s="213">
        <f>ROUND(SUM(U109:U110),5)</f>
        <v>14814</v>
      </c>
      <c r="V111" s="214"/>
      <c r="W111" s="213">
        <f>ROUND(SUM(W109:W110),5)</f>
        <v>14814</v>
      </c>
      <c r="X111" s="214"/>
      <c r="Y111" s="213">
        <f>ROUND(SUM(Y109:Y110),5)</f>
        <v>14815</v>
      </c>
      <c r="Z111" s="214"/>
      <c r="AA111" s="213">
        <f>ROUND(SUM(AA109:AA110),5)</f>
        <v>14815</v>
      </c>
      <c r="AB111" s="214"/>
      <c r="AC111" s="213">
        <f>ROUND(SUM(AC109:AC110),5)</f>
        <v>14815</v>
      </c>
      <c r="AD111" s="214"/>
      <c r="AE111" s="213">
        <f>ROUND(SUM(AE109:AE110),5)</f>
        <v>14815</v>
      </c>
      <c r="AF111" s="214"/>
      <c r="AG111" s="213">
        <f>ROUND(SUM(I111:AE111),5)</f>
        <v>148144</v>
      </c>
    </row>
    <row r="112" spans="1:33" ht="15.75" thickBot="1" x14ac:dyDescent="0.3">
      <c r="A112" s="157"/>
      <c r="B112" s="157"/>
      <c r="C112" s="157"/>
      <c r="D112" s="157"/>
      <c r="E112" s="157" t="s">
        <v>372</v>
      </c>
      <c r="F112" s="157"/>
      <c r="G112" s="157"/>
      <c r="H112" s="157"/>
      <c r="I112" s="192">
        <v>0</v>
      </c>
      <c r="J112" s="214"/>
      <c r="K112" s="192">
        <v>0</v>
      </c>
      <c r="L112" s="214"/>
      <c r="M112" s="192">
        <v>0</v>
      </c>
      <c r="N112" s="214"/>
      <c r="O112" s="192">
        <v>0</v>
      </c>
      <c r="P112" s="214"/>
      <c r="Q112" s="192">
        <v>0</v>
      </c>
      <c r="R112" s="214"/>
      <c r="S112" s="192">
        <v>0</v>
      </c>
      <c r="T112" s="214"/>
      <c r="U112" s="192"/>
      <c r="V112" s="214"/>
      <c r="W112" s="192"/>
      <c r="X112" s="214"/>
      <c r="Y112" s="192"/>
      <c r="Z112" s="214"/>
      <c r="AA112" s="192"/>
      <c r="AB112" s="214"/>
      <c r="AC112" s="192"/>
      <c r="AD112" s="214"/>
      <c r="AE112" s="192"/>
      <c r="AF112" s="214"/>
      <c r="AG112" s="192">
        <f>ROUND(SUM(I112:AE112),5)</f>
        <v>0</v>
      </c>
    </row>
    <row r="113" spans="1:33" x14ac:dyDescent="0.25">
      <c r="A113" s="157"/>
      <c r="B113" s="157"/>
      <c r="C113" s="157"/>
      <c r="D113" s="157" t="s">
        <v>373</v>
      </c>
      <c r="E113" s="157"/>
      <c r="F113" s="157"/>
      <c r="G113" s="157"/>
      <c r="H113" s="157"/>
      <c r="I113" s="213">
        <f>ROUND(I104+I108+SUM(I111:I112),5)</f>
        <v>0</v>
      </c>
      <c r="J113" s="214"/>
      <c r="K113" s="213">
        <f>ROUND(K104+K108+SUM(K111:K112),5)</f>
        <v>0</v>
      </c>
      <c r="L113" s="214"/>
      <c r="M113" s="213">
        <f>ROUND(M104+M108+SUM(M111:M112),5)</f>
        <v>63416</v>
      </c>
      <c r="N113" s="214"/>
      <c r="O113" s="213">
        <f>ROUND(O104+O108+SUM(O111:O112),5)</f>
        <v>63416</v>
      </c>
      <c r="P113" s="214"/>
      <c r="Q113" s="213">
        <f>ROUND(Q104+Q108+SUM(Q111:Q112),5)</f>
        <v>63416</v>
      </c>
      <c r="R113" s="214"/>
      <c r="S113" s="213">
        <f>ROUND(S104+S108+SUM(S111:S112),5)</f>
        <v>63416</v>
      </c>
      <c r="T113" s="214"/>
      <c r="U113" s="213">
        <f>ROUND(U104+U108+SUM(U111:U112),5)</f>
        <v>63416</v>
      </c>
      <c r="V113" s="214"/>
      <c r="W113" s="213">
        <f>ROUND(W104+W108+SUM(W111:W112),5)</f>
        <v>63416</v>
      </c>
      <c r="X113" s="214"/>
      <c r="Y113" s="213">
        <f>ROUND(Y104+Y108+SUM(Y111:Y112),5)</f>
        <v>63417</v>
      </c>
      <c r="Z113" s="214"/>
      <c r="AA113" s="213">
        <f>ROUND(AA104+AA108+SUM(AA111:AA112),5)</f>
        <v>63417</v>
      </c>
      <c r="AB113" s="214"/>
      <c r="AC113" s="213">
        <f>ROUND(AC104+AC108+SUM(AC111:AC112),5)</f>
        <v>63417</v>
      </c>
      <c r="AD113" s="214"/>
      <c r="AE113" s="213">
        <f>ROUND(AE104+AE108+SUM(AE111:AE112),5)</f>
        <v>63417</v>
      </c>
      <c r="AF113" s="214"/>
      <c r="AG113" s="213">
        <f>ROUND(SUM(I113:AE113),5)</f>
        <v>634164</v>
      </c>
    </row>
    <row r="114" spans="1:33" x14ac:dyDescent="0.25">
      <c r="A114" s="157"/>
      <c r="B114" s="157"/>
      <c r="C114" s="157"/>
      <c r="D114" s="157" t="s">
        <v>148</v>
      </c>
      <c r="E114" s="157"/>
      <c r="F114" s="157"/>
      <c r="G114" s="157"/>
      <c r="H114" s="157"/>
      <c r="I114" s="213">
        <v>0</v>
      </c>
      <c r="J114" s="214"/>
      <c r="K114" s="213">
        <v>0</v>
      </c>
      <c r="L114" s="214"/>
      <c r="M114" s="213">
        <v>35669</v>
      </c>
      <c r="N114" s="214"/>
      <c r="O114" s="213">
        <v>35669</v>
      </c>
      <c r="P114" s="214"/>
      <c r="Q114" s="213">
        <v>35669</v>
      </c>
      <c r="R114" s="214"/>
      <c r="S114" s="213">
        <v>35669</v>
      </c>
      <c r="T114" s="214"/>
      <c r="U114" s="213">
        <v>35669</v>
      </c>
      <c r="V114" s="214"/>
      <c r="W114" s="213">
        <v>35669</v>
      </c>
      <c r="X114" s="214"/>
      <c r="Y114" s="213">
        <v>35669</v>
      </c>
      <c r="Z114" s="214"/>
      <c r="AA114" s="213">
        <v>35669</v>
      </c>
      <c r="AB114" s="214"/>
      <c r="AC114" s="213">
        <v>35669</v>
      </c>
      <c r="AD114" s="214"/>
      <c r="AE114" s="213">
        <v>35669</v>
      </c>
      <c r="AF114" s="214"/>
      <c r="AG114" s="213">
        <f>ROUND(SUM(I114:AE114),5)</f>
        <v>356690</v>
      </c>
    </row>
    <row r="115" spans="1:33" x14ac:dyDescent="0.25">
      <c r="A115" s="157"/>
      <c r="B115" s="157"/>
      <c r="C115" s="157"/>
      <c r="D115" s="157" t="s">
        <v>149</v>
      </c>
      <c r="E115" s="157"/>
      <c r="F115" s="157"/>
      <c r="G115" s="157"/>
      <c r="H115" s="157"/>
      <c r="I115" s="213"/>
      <c r="J115" s="214"/>
      <c r="K115" s="213"/>
      <c r="L115" s="214"/>
      <c r="M115" s="213"/>
      <c r="N115" s="214"/>
      <c r="O115" s="213"/>
      <c r="P115" s="214"/>
      <c r="Q115" s="213"/>
      <c r="R115" s="214"/>
      <c r="S115" s="213"/>
      <c r="T115" s="214"/>
      <c r="U115" s="213"/>
      <c r="V115" s="214"/>
      <c r="W115" s="213"/>
      <c r="X115" s="214"/>
      <c r="Y115" s="213"/>
      <c r="Z115" s="214"/>
      <c r="AA115" s="213"/>
      <c r="AB115" s="214"/>
      <c r="AC115" s="213"/>
      <c r="AD115" s="214"/>
      <c r="AE115" s="213"/>
      <c r="AF115" s="214"/>
      <c r="AG115" s="213"/>
    </row>
    <row r="116" spans="1:33" ht="15.75" thickBot="1" x14ac:dyDescent="0.3">
      <c r="A116" s="157"/>
      <c r="B116" s="157"/>
      <c r="C116" s="157"/>
      <c r="D116" s="157"/>
      <c r="E116" s="157" t="s">
        <v>374</v>
      </c>
      <c r="F116" s="157"/>
      <c r="G116" s="157"/>
      <c r="H116" s="157"/>
      <c r="I116" s="192">
        <v>65633</v>
      </c>
      <c r="J116" s="214"/>
      <c r="K116" s="192">
        <v>65633</v>
      </c>
      <c r="L116" s="214"/>
      <c r="M116" s="192">
        <v>65633</v>
      </c>
      <c r="N116" s="214"/>
      <c r="O116" s="192">
        <v>65633</v>
      </c>
      <c r="P116" s="214"/>
      <c r="Q116" s="192">
        <v>65633</v>
      </c>
      <c r="R116" s="214"/>
      <c r="S116" s="192">
        <v>65633</v>
      </c>
      <c r="T116" s="214"/>
      <c r="U116" s="192">
        <v>65633</v>
      </c>
      <c r="V116" s="214"/>
      <c r="W116" s="192">
        <v>65633</v>
      </c>
      <c r="X116" s="214"/>
      <c r="Y116" s="192">
        <v>65633</v>
      </c>
      <c r="Z116" s="214"/>
      <c r="AA116" s="192">
        <v>65633</v>
      </c>
      <c r="AB116" s="214"/>
      <c r="AC116" s="192">
        <v>65633</v>
      </c>
      <c r="AD116" s="214"/>
      <c r="AE116" s="192">
        <v>65633</v>
      </c>
      <c r="AF116" s="214"/>
      <c r="AG116" s="192">
        <f t="shared" ref="AG116:AG122" si="5">ROUND(SUM(I116:AE116),5)</f>
        <v>787596</v>
      </c>
    </row>
    <row r="117" spans="1:33" x14ac:dyDescent="0.25">
      <c r="A117" s="157"/>
      <c r="B117" s="157"/>
      <c r="C117" s="157"/>
      <c r="D117" s="157" t="s">
        <v>375</v>
      </c>
      <c r="E117" s="157"/>
      <c r="F117" s="157"/>
      <c r="G117" s="157"/>
      <c r="H117" s="157"/>
      <c r="I117" s="213">
        <f>ROUND(SUM(I115:I116),5)</f>
        <v>65633</v>
      </c>
      <c r="J117" s="214"/>
      <c r="K117" s="213">
        <f>ROUND(SUM(K115:K116),5)</f>
        <v>65633</v>
      </c>
      <c r="L117" s="214"/>
      <c r="M117" s="213">
        <f>ROUND(SUM(M115:M116),5)</f>
        <v>65633</v>
      </c>
      <c r="N117" s="214"/>
      <c r="O117" s="213">
        <f>ROUND(SUM(O115:O116),5)</f>
        <v>65633</v>
      </c>
      <c r="P117" s="214"/>
      <c r="Q117" s="213">
        <f>ROUND(SUM(Q115:Q116),5)</f>
        <v>65633</v>
      </c>
      <c r="R117" s="214"/>
      <c r="S117" s="213">
        <f>ROUND(SUM(S115:S116),5)</f>
        <v>65633</v>
      </c>
      <c r="T117" s="214"/>
      <c r="U117" s="213">
        <f>ROUND(SUM(U115:U116),5)</f>
        <v>65633</v>
      </c>
      <c r="V117" s="214"/>
      <c r="W117" s="213">
        <f>ROUND(SUM(W115:W116),5)</f>
        <v>65633</v>
      </c>
      <c r="X117" s="214"/>
      <c r="Y117" s="213">
        <f>ROUND(SUM(Y115:Y116),5)</f>
        <v>65633</v>
      </c>
      <c r="Z117" s="214"/>
      <c r="AA117" s="213">
        <f>ROUND(SUM(AA115:AA116),5)</f>
        <v>65633</v>
      </c>
      <c r="AB117" s="214"/>
      <c r="AC117" s="213">
        <f>ROUND(SUM(AC115:AC116),5)</f>
        <v>65633</v>
      </c>
      <c r="AD117" s="214"/>
      <c r="AE117" s="213">
        <f>ROUND(SUM(AE115:AE116),5)</f>
        <v>65633</v>
      </c>
      <c r="AF117" s="214"/>
      <c r="AG117" s="213">
        <f t="shared" si="5"/>
        <v>787596</v>
      </c>
    </row>
    <row r="118" spans="1:33" x14ac:dyDescent="0.25">
      <c r="A118" s="157"/>
      <c r="B118" s="157"/>
      <c r="C118" s="157"/>
      <c r="D118" s="157" t="s">
        <v>150</v>
      </c>
      <c r="E118" s="157"/>
      <c r="F118" s="157"/>
      <c r="G118" s="157"/>
      <c r="H118" s="157"/>
      <c r="I118" s="213">
        <v>44958</v>
      </c>
      <c r="J118" s="214"/>
      <c r="K118" s="213">
        <v>44958</v>
      </c>
      <c r="L118" s="214"/>
      <c r="M118" s="213">
        <v>44958</v>
      </c>
      <c r="N118" s="214"/>
      <c r="O118" s="213">
        <v>44958</v>
      </c>
      <c r="P118" s="214"/>
      <c r="Q118" s="213">
        <v>44958</v>
      </c>
      <c r="R118" s="214"/>
      <c r="S118" s="213">
        <v>44958</v>
      </c>
      <c r="T118" s="214"/>
      <c r="U118" s="213">
        <v>44958</v>
      </c>
      <c r="V118" s="214"/>
      <c r="W118" s="213">
        <v>44958</v>
      </c>
      <c r="X118" s="214"/>
      <c r="Y118" s="213">
        <v>44958</v>
      </c>
      <c r="Z118" s="214"/>
      <c r="AA118" s="213">
        <v>44958</v>
      </c>
      <c r="AB118" s="214"/>
      <c r="AC118" s="213">
        <v>44958</v>
      </c>
      <c r="AD118" s="214"/>
      <c r="AE118" s="213">
        <v>44958</v>
      </c>
      <c r="AF118" s="214"/>
      <c r="AG118" s="213">
        <f t="shared" si="5"/>
        <v>539496</v>
      </c>
    </row>
    <row r="119" spans="1:33" x14ac:dyDescent="0.25">
      <c r="A119" s="157"/>
      <c r="B119" s="157"/>
      <c r="C119" s="157"/>
      <c r="D119" s="157" t="s">
        <v>151</v>
      </c>
      <c r="E119" s="157"/>
      <c r="F119" s="157"/>
      <c r="G119" s="157"/>
      <c r="H119" s="157"/>
      <c r="I119" s="213">
        <v>19500</v>
      </c>
      <c r="J119" s="214"/>
      <c r="K119" s="213">
        <v>19500</v>
      </c>
      <c r="L119" s="214"/>
      <c r="M119" s="213">
        <v>19500</v>
      </c>
      <c r="N119" s="214"/>
      <c r="O119" s="213">
        <v>19500</v>
      </c>
      <c r="P119" s="214"/>
      <c r="Q119" s="213">
        <v>19500</v>
      </c>
      <c r="R119" s="214"/>
      <c r="S119" s="213">
        <v>19500</v>
      </c>
      <c r="T119" s="214"/>
      <c r="U119" s="213">
        <v>33208</v>
      </c>
      <c r="V119" s="214"/>
      <c r="W119" s="213">
        <v>33208</v>
      </c>
      <c r="X119" s="214"/>
      <c r="Y119" s="213">
        <v>33208</v>
      </c>
      <c r="Z119" s="214"/>
      <c r="AA119" s="213">
        <v>33208</v>
      </c>
      <c r="AB119" s="214"/>
      <c r="AC119" s="213">
        <v>33208</v>
      </c>
      <c r="AD119" s="214"/>
      <c r="AE119" s="213">
        <v>33208</v>
      </c>
      <c r="AF119" s="214"/>
      <c r="AG119" s="213">
        <f t="shared" si="5"/>
        <v>316248</v>
      </c>
    </row>
    <row r="120" spans="1:33" x14ac:dyDescent="0.25">
      <c r="A120" s="157"/>
      <c r="B120" s="157"/>
      <c r="C120" s="157"/>
      <c r="D120" s="157" t="s">
        <v>152</v>
      </c>
      <c r="E120" s="157"/>
      <c r="F120" s="157"/>
      <c r="G120" s="157"/>
      <c r="H120" s="157"/>
      <c r="I120" s="213">
        <v>45000</v>
      </c>
      <c r="J120" s="214"/>
      <c r="K120" s="213">
        <v>45000</v>
      </c>
      <c r="L120" s="214"/>
      <c r="M120" s="213">
        <v>45000</v>
      </c>
      <c r="N120" s="214"/>
      <c r="O120" s="213">
        <v>45000</v>
      </c>
      <c r="P120" s="214"/>
      <c r="Q120" s="213">
        <v>22410</v>
      </c>
      <c r="R120" s="214"/>
      <c r="S120" s="213">
        <v>22410</v>
      </c>
      <c r="T120" s="214"/>
      <c r="U120" s="213">
        <v>22408</v>
      </c>
      <c r="V120" s="214"/>
      <c r="W120" s="213">
        <v>22408</v>
      </c>
      <c r="X120" s="214"/>
      <c r="Y120" s="213">
        <v>22408</v>
      </c>
      <c r="Z120" s="214"/>
      <c r="AA120" s="213">
        <v>22408</v>
      </c>
      <c r="AB120" s="214"/>
      <c r="AC120" s="213">
        <v>22408</v>
      </c>
      <c r="AD120" s="214"/>
      <c r="AE120" s="213">
        <v>22408</v>
      </c>
      <c r="AF120" s="214"/>
      <c r="AG120" s="213">
        <f t="shared" si="5"/>
        <v>359268</v>
      </c>
    </row>
    <row r="121" spans="1:33" x14ac:dyDescent="0.25">
      <c r="A121" s="157"/>
      <c r="B121" s="157"/>
      <c r="C121" s="157"/>
      <c r="D121" s="157" t="s">
        <v>153</v>
      </c>
      <c r="E121" s="157"/>
      <c r="F121" s="157"/>
      <c r="G121" s="157"/>
      <c r="H121" s="157"/>
      <c r="I121" s="213">
        <v>9250</v>
      </c>
      <c r="J121" s="214"/>
      <c r="K121" s="213">
        <v>9250</v>
      </c>
      <c r="L121" s="214"/>
      <c r="M121" s="213">
        <v>9250</v>
      </c>
      <c r="N121" s="214"/>
      <c r="O121" s="213">
        <v>9250</v>
      </c>
      <c r="P121" s="214"/>
      <c r="Q121" s="213">
        <v>0</v>
      </c>
      <c r="R121" s="214"/>
      <c r="S121" s="213">
        <v>0</v>
      </c>
      <c r="T121" s="214"/>
      <c r="U121" s="213"/>
      <c r="V121" s="214"/>
      <c r="W121" s="213"/>
      <c r="X121" s="214"/>
      <c r="Y121" s="213"/>
      <c r="Z121" s="214"/>
      <c r="AA121" s="213"/>
      <c r="AB121" s="214"/>
      <c r="AC121" s="213"/>
      <c r="AD121" s="214"/>
      <c r="AE121" s="213"/>
      <c r="AF121" s="214"/>
      <c r="AG121" s="213">
        <f t="shared" si="5"/>
        <v>37000</v>
      </c>
    </row>
    <row r="122" spans="1:33" x14ac:dyDescent="0.25">
      <c r="A122" s="157"/>
      <c r="B122" s="157"/>
      <c r="C122" s="157"/>
      <c r="D122" s="157" t="s">
        <v>154</v>
      </c>
      <c r="E122" s="157"/>
      <c r="F122" s="157"/>
      <c r="G122" s="157"/>
      <c r="H122" s="157"/>
      <c r="I122" s="213">
        <v>24970</v>
      </c>
      <c r="J122" s="214"/>
      <c r="K122" s="213">
        <v>24970</v>
      </c>
      <c r="L122" s="214"/>
      <c r="M122" s="213">
        <v>24970</v>
      </c>
      <c r="N122" s="214"/>
      <c r="O122" s="213">
        <v>24970</v>
      </c>
      <c r="P122" s="214"/>
      <c r="Q122" s="213">
        <v>24970</v>
      </c>
      <c r="R122" s="214"/>
      <c r="S122" s="213">
        <v>24970</v>
      </c>
      <c r="T122" s="214"/>
      <c r="U122" s="213">
        <v>24970</v>
      </c>
      <c r="V122" s="214"/>
      <c r="W122" s="213">
        <v>24970</v>
      </c>
      <c r="X122" s="214"/>
      <c r="Y122" s="213">
        <v>24970</v>
      </c>
      <c r="Z122" s="214"/>
      <c r="AA122" s="213">
        <v>24970</v>
      </c>
      <c r="AB122" s="214"/>
      <c r="AC122" s="213">
        <v>24970</v>
      </c>
      <c r="AD122" s="214"/>
      <c r="AE122" s="213">
        <v>24970</v>
      </c>
      <c r="AF122" s="214"/>
      <c r="AG122" s="213">
        <f t="shared" si="5"/>
        <v>299640</v>
      </c>
    </row>
    <row r="123" spans="1:33" x14ac:dyDescent="0.25">
      <c r="A123" s="157"/>
      <c r="B123" s="157"/>
      <c r="C123" s="157"/>
      <c r="D123" s="157" t="s">
        <v>155</v>
      </c>
      <c r="E123" s="157"/>
      <c r="F123" s="157"/>
      <c r="G123" s="157"/>
      <c r="H123" s="157"/>
      <c r="I123" s="213"/>
      <c r="J123" s="214"/>
      <c r="K123" s="213"/>
      <c r="L123" s="214"/>
      <c r="M123" s="213"/>
      <c r="N123" s="214"/>
      <c r="O123" s="213"/>
      <c r="P123" s="214"/>
      <c r="Q123" s="213"/>
      <c r="R123" s="214"/>
      <c r="S123" s="213"/>
      <c r="T123" s="214"/>
      <c r="U123" s="213"/>
      <c r="V123" s="214"/>
      <c r="W123" s="213"/>
      <c r="X123" s="214"/>
      <c r="Y123" s="213"/>
      <c r="Z123" s="214"/>
      <c r="AA123" s="213"/>
      <c r="AB123" s="214"/>
      <c r="AC123" s="213"/>
      <c r="AD123" s="214"/>
      <c r="AE123" s="213"/>
      <c r="AF123" s="214"/>
      <c r="AG123" s="213"/>
    </row>
    <row r="124" spans="1:33" x14ac:dyDescent="0.25">
      <c r="A124" s="157"/>
      <c r="B124" s="157"/>
      <c r="C124" s="157"/>
      <c r="D124" s="157"/>
      <c r="E124" s="157" t="s">
        <v>376</v>
      </c>
      <c r="F124" s="157"/>
      <c r="G124" s="157"/>
      <c r="H124" s="157"/>
      <c r="I124" s="213"/>
      <c r="J124" s="214"/>
      <c r="K124" s="213"/>
      <c r="L124" s="214"/>
      <c r="M124" s="213"/>
      <c r="N124" s="214"/>
      <c r="O124" s="213"/>
      <c r="P124" s="214"/>
      <c r="Q124" s="213"/>
      <c r="R124" s="214"/>
      <c r="S124" s="213"/>
      <c r="T124" s="214"/>
      <c r="U124" s="213"/>
      <c r="V124" s="214"/>
      <c r="W124" s="213"/>
      <c r="X124" s="214"/>
      <c r="Y124" s="213"/>
      <c r="Z124" s="214"/>
      <c r="AA124" s="213"/>
      <c r="AB124" s="214"/>
      <c r="AC124" s="213"/>
      <c r="AD124" s="214"/>
      <c r="AE124" s="213"/>
      <c r="AF124" s="214"/>
      <c r="AG124" s="213"/>
    </row>
    <row r="125" spans="1:33" x14ac:dyDescent="0.25">
      <c r="A125" s="157"/>
      <c r="B125" s="157"/>
      <c r="C125" s="157"/>
      <c r="D125" s="157"/>
      <c r="E125" s="157"/>
      <c r="F125" s="157" t="s">
        <v>377</v>
      </c>
      <c r="G125" s="157"/>
      <c r="H125" s="157"/>
      <c r="I125" s="213">
        <v>917</v>
      </c>
      <c r="J125" s="214"/>
      <c r="K125" s="213">
        <v>917</v>
      </c>
      <c r="L125" s="214"/>
      <c r="M125" s="213">
        <v>917</v>
      </c>
      <c r="N125" s="214"/>
      <c r="O125" s="213">
        <v>917</v>
      </c>
      <c r="P125" s="214"/>
      <c r="Q125" s="213">
        <v>917</v>
      </c>
      <c r="R125" s="214"/>
      <c r="S125" s="213">
        <v>917</v>
      </c>
      <c r="T125" s="214"/>
      <c r="U125" s="213">
        <v>917</v>
      </c>
      <c r="V125" s="214"/>
      <c r="W125" s="213">
        <v>917</v>
      </c>
      <c r="X125" s="214"/>
      <c r="Y125" s="213">
        <v>917</v>
      </c>
      <c r="Z125" s="214"/>
      <c r="AA125" s="213">
        <v>917</v>
      </c>
      <c r="AB125" s="214"/>
      <c r="AC125" s="213">
        <v>917</v>
      </c>
      <c r="AD125" s="214"/>
      <c r="AE125" s="213">
        <v>917</v>
      </c>
      <c r="AF125" s="214"/>
      <c r="AG125" s="213">
        <f t="shared" ref="AG125:AG130" si="6">ROUND(SUM(I125:AE125),5)</f>
        <v>11004</v>
      </c>
    </row>
    <row r="126" spans="1:33" x14ac:dyDescent="0.25">
      <c r="A126" s="157"/>
      <c r="B126" s="157"/>
      <c r="C126" s="157"/>
      <c r="D126" s="157"/>
      <c r="E126" s="157"/>
      <c r="F126" s="157" t="s">
        <v>378</v>
      </c>
      <c r="G126" s="157"/>
      <c r="H126" s="157"/>
      <c r="I126" s="213">
        <v>708</v>
      </c>
      <c r="J126" s="214"/>
      <c r="K126" s="213">
        <v>708</v>
      </c>
      <c r="L126" s="214"/>
      <c r="M126" s="213">
        <v>725</v>
      </c>
      <c r="N126" s="214"/>
      <c r="O126" s="213">
        <v>708</v>
      </c>
      <c r="P126" s="214"/>
      <c r="Q126" s="213">
        <v>708</v>
      </c>
      <c r="R126" s="214"/>
      <c r="S126" s="213">
        <v>708</v>
      </c>
      <c r="T126" s="214"/>
      <c r="U126" s="213">
        <v>708</v>
      </c>
      <c r="V126" s="214"/>
      <c r="W126" s="213">
        <v>708</v>
      </c>
      <c r="X126" s="214"/>
      <c r="Y126" s="213">
        <v>708</v>
      </c>
      <c r="Z126" s="214"/>
      <c r="AA126" s="213">
        <v>708</v>
      </c>
      <c r="AB126" s="214"/>
      <c r="AC126" s="213">
        <v>708</v>
      </c>
      <c r="AD126" s="214"/>
      <c r="AE126" s="213">
        <v>708</v>
      </c>
      <c r="AF126" s="214"/>
      <c r="AG126" s="213">
        <f t="shared" si="6"/>
        <v>8513</v>
      </c>
    </row>
    <row r="127" spans="1:33" x14ac:dyDescent="0.25">
      <c r="A127" s="157"/>
      <c r="B127" s="157"/>
      <c r="C127" s="157"/>
      <c r="D127" s="157"/>
      <c r="E127" s="157"/>
      <c r="F127" s="157" t="s">
        <v>379</v>
      </c>
      <c r="G127" s="157"/>
      <c r="H127" s="157"/>
      <c r="I127" s="213">
        <v>583</v>
      </c>
      <c r="J127" s="214"/>
      <c r="K127" s="213">
        <v>583</v>
      </c>
      <c r="L127" s="214"/>
      <c r="M127" s="213">
        <v>583</v>
      </c>
      <c r="N127" s="214"/>
      <c r="O127" s="213">
        <v>583</v>
      </c>
      <c r="P127" s="214"/>
      <c r="Q127" s="213">
        <v>583</v>
      </c>
      <c r="R127" s="214"/>
      <c r="S127" s="213">
        <v>583</v>
      </c>
      <c r="T127" s="214"/>
      <c r="U127" s="213">
        <v>583</v>
      </c>
      <c r="V127" s="214"/>
      <c r="W127" s="213">
        <v>583</v>
      </c>
      <c r="X127" s="214"/>
      <c r="Y127" s="213">
        <v>583</v>
      </c>
      <c r="Z127" s="214"/>
      <c r="AA127" s="213">
        <v>583</v>
      </c>
      <c r="AB127" s="214"/>
      <c r="AC127" s="213">
        <v>583</v>
      </c>
      <c r="AD127" s="214"/>
      <c r="AE127" s="213">
        <v>583</v>
      </c>
      <c r="AF127" s="214"/>
      <c r="AG127" s="213">
        <f t="shared" si="6"/>
        <v>6996</v>
      </c>
    </row>
    <row r="128" spans="1:33" x14ac:dyDescent="0.25">
      <c r="A128" s="157"/>
      <c r="B128" s="157"/>
      <c r="C128" s="157"/>
      <c r="D128" s="157"/>
      <c r="E128" s="157"/>
      <c r="F128" s="157" t="s">
        <v>380</v>
      </c>
      <c r="G128" s="157"/>
      <c r="H128" s="157"/>
      <c r="I128" s="213">
        <v>1500</v>
      </c>
      <c r="J128" s="214"/>
      <c r="K128" s="213">
        <v>1500</v>
      </c>
      <c r="L128" s="214"/>
      <c r="M128" s="213">
        <v>1500</v>
      </c>
      <c r="N128" s="214"/>
      <c r="O128" s="213">
        <v>1500</v>
      </c>
      <c r="P128" s="214"/>
      <c r="Q128" s="213">
        <v>1500</v>
      </c>
      <c r="R128" s="214"/>
      <c r="S128" s="213">
        <v>1500</v>
      </c>
      <c r="T128" s="214"/>
      <c r="U128" s="213">
        <v>1500</v>
      </c>
      <c r="V128" s="214"/>
      <c r="W128" s="213">
        <v>1500</v>
      </c>
      <c r="X128" s="214"/>
      <c r="Y128" s="213">
        <v>1500</v>
      </c>
      <c r="Z128" s="214"/>
      <c r="AA128" s="213">
        <v>1500</v>
      </c>
      <c r="AB128" s="214"/>
      <c r="AC128" s="213">
        <v>1500</v>
      </c>
      <c r="AD128" s="214"/>
      <c r="AE128" s="213">
        <v>1500</v>
      </c>
      <c r="AF128" s="214"/>
      <c r="AG128" s="213">
        <f t="shared" si="6"/>
        <v>18000</v>
      </c>
    </row>
    <row r="129" spans="1:33" ht="15.75" thickBot="1" x14ac:dyDescent="0.3">
      <c r="A129" s="157"/>
      <c r="B129" s="157"/>
      <c r="C129" s="157"/>
      <c r="D129" s="157"/>
      <c r="E129" s="157"/>
      <c r="F129" s="157" t="s">
        <v>381</v>
      </c>
      <c r="G129" s="157"/>
      <c r="H129" s="157"/>
      <c r="I129" s="192">
        <v>1062</v>
      </c>
      <c r="J129" s="214"/>
      <c r="K129" s="192">
        <v>1062</v>
      </c>
      <c r="L129" s="214"/>
      <c r="M129" s="192">
        <v>1062</v>
      </c>
      <c r="N129" s="214"/>
      <c r="O129" s="192">
        <v>1062</v>
      </c>
      <c r="P129" s="214"/>
      <c r="Q129" s="192">
        <v>1062</v>
      </c>
      <c r="R129" s="214"/>
      <c r="S129" s="192">
        <v>1062</v>
      </c>
      <c r="T129" s="214"/>
      <c r="U129" s="192">
        <v>1062</v>
      </c>
      <c r="V129" s="214"/>
      <c r="W129" s="192">
        <v>1062</v>
      </c>
      <c r="X129" s="214"/>
      <c r="Y129" s="192">
        <v>1062</v>
      </c>
      <c r="Z129" s="214"/>
      <c r="AA129" s="192">
        <v>1062</v>
      </c>
      <c r="AB129" s="214"/>
      <c r="AC129" s="192">
        <v>1062</v>
      </c>
      <c r="AD129" s="214"/>
      <c r="AE129" s="192">
        <v>1062</v>
      </c>
      <c r="AF129" s="214"/>
      <c r="AG129" s="192">
        <f t="shared" si="6"/>
        <v>12744</v>
      </c>
    </row>
    <row r="130" spans="1:33" x14ac:dyDescent="0.25">
      <c r="A130" s="157"/>
      <c r="B130" s="157"/>
      <c r="C130" s="157"/>
      <c r="D130" s="157"/>
      <c r="E130" s="157" t="s">
        <v>382</v>
      </c>
      <c r="F130" s="157"/>
      <c r="G130" s="157"/>
      <c r="H130" s="157"/>
      <c r="I130" s="213">
        <f>ROUND(SUM(I124:I129),5)</f>
        <v>4770</v>
      </c>
      <c r="J130" s="214"/>
      <c r="K130" s="213">
        <f>ROUND(SUM(K124:K129),5)</f>
        <v>4770</v>
      </c>
      <c r="L130" s="214"/>
      <c r="M130" s="213">
        <f>ROUND(SUM(M124:M129),5)</f>
        <v>4787</v>
      </c>
      <c r="N130" s="214"/>
      <c r="O130" s="213">
        <f>ROUND(SUM(O124:O129),5)</f>
        <v>4770</v>
      </c>
      <c r="P130" s="214"/>
      <c r="Q130" s="213">
        <f>ROUND(SUM(Q124:Q129),5)</f>
        <v>4770</v>
      </c>
      <c r="R130" s="214"/>
      <c r="S130" s="213">
        <f>ROUND(SUM(S124:S129),5)</f>
        <v>4770</v>
      </c>
      <c r="T130" s="214"/>
      <c r="U130" s="213">
        <f>ROUND(SUM(U124:U129),5)</f>
        <v>4770</v>
      </c>
      <c r="V130" s="214"/>
      <c r="W130" s="213">
        <f>ROUND(SUM(W124:W129),5)</f>
        <v>4770</v>
      </c>
      <c r="X130" s="214"/>
      <c r="Y130" s="213">
        <f>ROUND(SUM(Y124:Y129),5)</f>
        <v>4770</v>
      </c>
      <c r="Z130" s="214"/>
      <c r="AA130" s="213">
        <f>ROUND(SUM(AA124:AA129),5)</f>
        <v>4770</v>
      </c>
      <c r="AB130" s="214"/>
      <c r="AC130" s="213">
        <f>ROUND(SUM(AC124:AC129),5)</f>
        <v>4770</v>
      </c>
      <c r="AD130" s="214"/>
      <c r="AE130" s="213">
        <f>ROUND(SUM(AE124:AE129),5)</f>
        <v>4770</v>
      </c>
      <c r="AF130" s="214"/>
      <c r="AG130" s="213">
        <f t="shared" si="6"/>
        <v>57257</v>
      </c>
    </row>
    <row r="131" spans="1:33" x14ac:dyDescent="0.25">
      <c r="A131" s="157"/>
      <c r="B131" s="157"/>
      <c r="C131" s="157"/>
      <c r="D131" s="157"/>
      <c r="E131" s="157" t="s">
        <v>383</v>
      </c>
      <c r="F131" s="157"/>
      <c r="G131" s="157"/>
      <c r="H131" s="157"/>
      <c r="I131" s="213"/>
      <c r="J131" s="214"/>
      <c r="K131" s="213"/>
      <c r="L131" s="214"/>
      <c r="M131" s="213"/>
      <c r="N131" s="214"/>
      <c r="O131" s="213"/>
      <c r="P131" s="214"/>
      <c r="Q131" s="213"/>
      <c r="R131" s="214"/>
      <c r="S131" s="213"/>
      <c r="T131" s="214"/>
      <c r="U131" s="213"/>
      <c r="V131" s="214"/>
      <c r="W131" s="213"/>
      <c r="X131" s="214"/>
      <c r="Y131" s="213"/>
      <c r="Z131" s="214"/>
      <c r="AA131" s="213"/>
      <c r="AB131" s="214"/>
      <c r="AC131" s="213"/>
      <c r="AD131" s="214"/>
      <c r="AE131" s="213"/>
      <c r="AF131" s="214"/>
      <c r="AG131" s="213"/>
    </row>
    <row r="132" spans="1:33" x14ac:dyDescent="0.25">
      <c r="A132" s="157"/>
      <c r="B132" s="157"/>
      <c r="C132" s="157"/>
      <c r="D132" s="157"/>
      <c r="E132" s="157"/>
      <c r="F132" s="157" t="s">
        <v>384</v>
      </c>
      <c r="G132" s="157"/>
      <c r="H132" s="157"/>
      <c r="I132" s="213">
        <v>4167</v>
      </c>
      <c r="J132" s="214"/>
      <c r="K132" s="213">
        <v>4167</v>
      </c>
      <c r="L132" s="214"/>
      <c r="M132" s="213">
        <v>4167</v>
      </c>
      <c r="N132" s="214"/>
      <c r="O132" s="213">
        <v>4167</v>
      </c>
      <c r="P132" s="214"/>
      <c r="Q132" s="213">
        <v>4167</v>
      </c>
      <c r="R132" s="214"/>
      <c r="S132" s="213">
        <v>4167</v>
      </c>
      <c r="T132" s="214"/>
      <c r="U132" s="213">
        <v>4167</v>
      </c>
      <c r="V132" s="214"/>
      <c r="W132" s="213">
        <v>4167</v>
      </c>
      <c r="X132" s="214"/>
      <c r="Y132" s="213">
        <v>4167</v>
      </c>
      <c r="Z132" s="214"/>
      <c r="AA132" s="213">
        <v>4167</v>
      </c>
      <c r="AB132" s="214"/>
      <c r="AC132" s="213">
        <v>4167</v>
      </c>
      <c r="AD132" s="214"/>
      <c r="AE132" s="213">
        <v>4167</v>
      </c>
      <c r="AF132" s="214"/>
      <c r="AG132" s="213">
        <f>ROUND(SUM(I132:AE132),5)</f>
        <v>50004</v>
      </c>
    </row>
    <row r="133" spans="1:33" ht="15.75" thickBot="1" x14ac:dyDescent="0.3">
      <c r="A133" s="157"/>
      <c r="B133" s="157"/>
      <c r="C133" s="157"/>
      <c r="D133" s="157"/>
      <c r="E133" s="157"/>
      <c r="F133" s="157" t="s">
        <v>385</v>
      </c>
      <c r="G133" s="157"/>
      <c r="H133" s="157"/>
      <c r="I133" s="192">
        <v>417</v>
      </c>
      <c r="J133" s="214"/>
      <c r="K133" s="192">
        <v>417</v>
      </c>
      <c r="L133" s="214"/>
      <c r="M133" s="192">
        <v>417</v>
      </c>
      <c r="N133" s="214"/>
      <c r="O133" s="192">
        <v>417</v>
      </c>
      <c r="P133" s="214"/>
      <c r="Q133" s="192">
        <v>417</v>
      </c>
      <c r="R133" s="214"/>
      <c r="S133" s="192">
        <v>417</v>
      </c>
      <c r="T133" s="214"/>
      <c r="U133" s="192">
        <v>417</v>
      </c>
      <c r="V133" s="214"/>
      <c r="W133" s="192">
        <v>417</v>
      </c>
      <c r="X133" s="214"/>
      <c r="Y133" s="192">
        <v>417</v>
      </c>
      <c r="Z133" s="214"/>
      <c r="AA133" s="192">
        <v>417</v>
      </c>
      <c r="AB133" s="214"/>
      <c r="AC133" s="192">
        <v>417</v>
      </c>
      <c r="AD133" s="214"/>
      <c r="AE133" s="192">
        <v>417</v>
      </c>
      <c r="AF133" s="214"/>
      <c r="AG133" s="192">
        <f>ROUND(SUM(I133:AE133),5)</f>
        <v>5004</v>
      </c>
    </row>
    <row r="134" spans="1:33" x14ac:dyDescent="0.25">
      <c r="A134" s="157"/>
      <c r="B134" s="157"/>
      <c r="C134" s="157"/>
      <c r="D134" s="157"/>
      <c r="E134" s="157" t="s">
        <v>386</v>
      </c>
      <c r="F134" s="157"/>
      <c r="G134" s="157"/>
      <c r="H134" s="157"/>
      <c r="I134" s="213">
        <f>ROUND(SUM(I131:I133),5)</f>
        <v>4584</v>
      </c>
      <c r="J134" s="214"/>
      <c r="K134" s="213">
        <f>ROUND(SUM(K131:K133),5)</f>
        <v>4584</v>
      </c>
      <c r="L134" s="214"/>
      <c r="M134" s="213">
        <f>ROUND(SUM(M131:M133),5)</f>
        <v>4584</v>
      </c>
      <c r="N134" s="214"/>
      <c r="O134" s="213">
        <f>ROUND(SUM(O131:O133),5)</f>
        <v>4584</v>
      </c>
      <c r="P134" s="214"/>
      <c r="Q134" s="213">
        <f>ROUND(SUM(Q131:Q133),5)</f>
        <v>4584</v>
      </c>
      <c r="R134" s="214"/>
      <c r="S134" s="213">
        <f>ROUND(SUM(S131:S133),5)</f>
        <v>4584</v>
      </c>
      <c r="T134" s="214"/>
      <c r="U134" s="213">
        <f>ROUND(SUM(U131:U133),5)</f>
        <v>4584</v>
      </c>
      <c r="V134" s="214"/>
      <c r="W134" s="213">
        <f>ROUND(SUM(W131:W133),5)</f>
        <v>4584</v>
      </c>
      <c r="X134" s="214"/>
      <c r="Y134" s="213">
        <f>ROUND(SUM(Y131:Y133),5)</f>
        <v>4584</v>
      </c>
      <c r="Z134" s="214"/>
      <c r="AA134" s="213">
        <f>ROUND(SUM(AA131:AA133),5)</f>
        <v>4584</v>
      </c>
      <c r="AB134" s="214"/>
      <c r="AC134" s="213">
        <f>ROUND(SUM(AC131:AC133),5)</f>
        <v>4584</v>
      </c>
      <c r="AD134" s="214"/>
      <c r="AE134" s="213">
        <f>ROUND(SUM(AE131:AE133),5)</f>
        <v>4584</v>
      </c>
      <c r="AF134" s="214"/>
      <c r="AG134" s="213">
        <f>ROUND(SUM(I134:AE134),5)</f>
        <v>55008</v>
      </c>
    </row>
    <row r="135" spans="1:33" x14ac:dyDescent="0.25">
      <c r="A135" s="157"/>
      <c r="B135" s="157"/>
      <c r="C135" s="157"/>
      <c r="D135" s="157"/>
      <c r="E135" s="157" t="s">
        <v>387</v>
      </c>
      <c r="F135" s="157"/>
      <c r="G135" s="157"/>
      <c r="H135" s="157"/>
      <c r="I135" s="213">
        <v>15465</v>
      </c>
      <c r="J135" s="214"/>
      <c r="K135" s="213">
        <v>15465</v>
      </c>
      <c r="L135" s="214"/>
      <c r="M135" s="213">
        <v>15465</v>
      </c>
      <c r="N135" s="214"/>
      <c r="O135" s="213">
        <v>15465</v>
      </c>
      <c r="P135" s="214"/>
      <c r="Q135" s="213">
        <v>15465</v>
      </c>
      <c r="R135" s="214"/>
      <c r="S135" s="213">
        <v>15465</v>
      </c>
      <c r="T135" s="214"/>
      <c r="U135" s="213">
        <v>15465</v>
      </c>
      <c r="V135" s="214"/>
      <c r="W135" s="213">
        <v>15465</v>
      </c>
      <c r="X135" s="214"/>
      <c r="Y135" s="213">
        <v>15465</v>
      </c>
      <c r="Z135" s="214"/>
      <c r="AA135" s="213">
        <v>15465</v>
      </c>
      <c r="AB135" s="214"/>
      <c r="AC135" s="213">
        <v>15465</v>
      </c>
      <c r="AD135" s="214"/>
      <c r="AE135" s="213">
        <v>15465</v>
      </c>
      <c r="AF135" s="214"/>
      <c r="AG135" s="213">
        <f>ROUND(SUM(I135:AE135),5)</f>
        <v>185580</v>
      </c>
    </row>
    <row r="136" spans="1:33" x14ac:dyDescent="0.25">
      <c r="A136" s="157"/>
      <c r="B136" s="157"/>
      <c r="C136" s="157"/>
      <c r="D136" s="157"/>
      <c r="E136" s="157" t="s">
        <v>388</v>
      </c>
      <c r="F136" s="157"/>
      <c r="G136" s="157"/>
      <c r="H136" s="157"/>
      <c r="I136" s="213">
        <v>792</v>
      </c>
      <c r="J136" s="214"/>
      <c r="K136" s="213">
        <v>792</v>
      </c>
      <c r="L136" s="214"/>
      <c r="M136" s="213">
        <v>792</v>
      </c>
      <c r="N136" s="214"/>
      <c r="O136" s="213">
        <v>792</v>
      </c>
      <c r="P136" s="214"/>
      <c r="Q136" s="213">
        <v>792</v>
      </c>
      <c r="R136" s="214"/>
      <c r="S136" s="213">
        <v>792</v>
      </c>
      <c r="T136" s="214"/>
      <c r="U136" s="213">
        <v>792</v>
      </c>
      <c r="V136" s="214"/>
      <c r="W136" s="213">
        <v>792</v>
      </c>
      <c r="X136" s="214"/>
      <c r="Y136" s="213">
        <v>792</v>
      </c>
      <c r="Z136" s="214"/>
      <c r="AA136" s="213">
        <v>792</v>
      </c>
      <c r="AB136" s="214"/>
      <c r="AC136" s="213">
        <v>792</v>
      </c>
      <c r="AD136" s="214"/>
      <c r="AE136" s="213">
        <v>792</v>
      </c>
      <c r="AF136" s="214"/>
      <c r="AG136" s="213">
        <f>ROUND(SUM(I136:AE136),5)</f>
        <v>9504</v>
      </c>
    </row>
    <row r="137" spans="1:33" x14ac:dyDescent="0.25">
      <c r="A137" s="157"/>
      <c r="B137" s="157"/>
      <c r="C137" s="157"/>
      <c r="D137" s="157"/>
      <c r="E137" s="157" t="s">
        <v>389</v>
      </c>
      <c r="F137" s="157"/>
      <c r="G137" s="157"/>
      <c r="H137" s="157"/>
      <c r="I137" s="213"/>
      <c r="J137" s="214"/>
      <c r="K137" s="213"/>
      <c r="L137" s="214"/>
      <c r="M137" s="213"/>
      <c r="N137" s="214"/>
      <c r="O137" s="213"/>
      <c r="P137" s="214"/>
      <c r="Q137" s="213"/>
      <c r="R137" s="214"/>
      <c r="S137" s="213"/>
      <c r="T137" s="214"/>
      <c r="U137" s="213"/>
      <c r="V137" s="214"/>
      <c r="W137" s="213"/>
      <c r="X137" s="214"/>
      <c r="Y137" s="213"/>
      <c r="Z137" s="214"/>
      <c r="AA137" s="213"/>
      <c r="AB137" s="214"/>
      <c r="AC137" s="213"/>
      <c r="AD137" s="214"/>
      <c r="AE137" s="213"/>
      <c r="AF137" s="214"/>
      <c r="AG137" s="213"/>
    </row>
    <row r="138" spans="1:33" x14ac:dyDescent="0.25">
      <c r="A138" s="157"/>
      <c r="B138" s="157"/>
      <c r="C138" s="157"/>
      <c r="D138" s="157"/>
      <c r="E138" s="157"/>
      <c r="F138" s="157" t="s">
        <v>390</v>
      </c>
      <c r="G138" s="157"/>
      <c r="H138" s="157"/>
      <c r="I138" s="213">
        <v>2833</v>
      </c>
      <c r="J138" s="214"/>
      <c r="K138" s="213">
        <v>2833</v>
      </c>
      <c r="L138" s="214"/>
      <c r="M138" s="213">
        <v>2833</v>
      </c>
      <c r="N138" s="214"/>
      <c r="O138" s="213">
        <v>2833</v>
      </c>
      <c r="P138" s="214"/>
      <c r="Q138" s="213">
        <v>2833</v>
      </c>
      <c r="R138" s="214"/>
      <c r="S138" s="213">
        <v>2833</v>
      </c>
      <c r="T138" s="214"/>
      <c r="U138" s="213">
        <v>2833</v>
      </c>
      <c r="V138" s="214"/>
      <c r="W138" s="213">
        <v>2833</v>
      </c>
      <c r="X138" s="214"/>
      <c r="Y138" s="213">
        <v>2833</v>
      </c>
      <c r="Z138" s="214"/>
      <c r="AA138" s="213">
        <v>2833</v>
      </c>
      <c r="AB138" s="214"/>
      <c r="AC138" s="213">
        <v>2833</v>
      </c>
      <c r="AD138" s="214"/>
      <c r="AE138" s="213">
        <v>2833</v>
      </c>
      <c r="AF138" s="214"/>
      <c r="AG138" s="213">
        <f t="shared" ref="AG138:AG147" si="7">ROUND(SUM(I138:AE138),5)</f>
        <v>33996</v>
      </c>
    </row>
    <row r="139" spans="1:33" x14ac:dyDescent="0.25">
      <c r="A139" s="157"/>
      <c r="B139" s="157"/>
      <c r="C139" s="157"/>
      <c r="D139" s="157"/>
      <c r="E139" s="157"/>
      <c r="F139" s="157" t="s">
        <v>391</v>
      </c>
      <c r="G139" s="157"/>
      <c r="H139" s="157"/>
      <c r="I139" s="213">
        <v>5417</v>
      </c>
      <c r="J139" s="214"/>
      <c r="K139" s="213">
        <v>5417</v>
      </c>
      <c r="L139" s="214"/>
      <c r="M139" s="213">
        <v>5417</v>
      </c>
      <c r="N139" s="214"/>
      <c r="O139" s="213">
        <v>5417</v>
      </c>
      <c r="P139" s="214"/>
      <c r="Q139" s="213">
        <v>5417</v>
      </c>
      <c r="R139" s="214"/>
      <c r="S139" s="213">
        <v>5417</v>
      </c>
      <c r="T139" s="214"/>
      <c r="U139" s="213">
        <v>5417</v>
      </c>
      <c r="V139" s="214"/>
      <c r="W139" s="213">
        <v>5417</v>
      </c>
      <c r="X139" s="214"/>
      <c r="Y139" s="213">
        <v>5417</v>
      </c>
      <c r="Z139" s="214"/>
      <c r="AA139" s="213">
        <v>5417</v>
      </c>
      <c r="AB139" s="214"/>
      <c r="AC139" s="213">
        <v>5417</v>
      </c>
      <c r="AD139" s="214"/>
      <c r="AE139" s="213">
        <v>5417</v>
      </c>
      <c r="AF139" s="214"/>
      <c r="AG139" s="213">
        <f t="shared" si="7"/>
        <v>65004</v>
      </c>
    </row>
    <row r="140" spans="1:33" ht="15.75" thickBot="1" x14ac:dyDescent="0.3">
      <c r="A140" s="157"/>
      <c r="B140" s="157"/>
      <c r="C140" s="157"/>
      <c r="D140" s="157"/>
      <c r="E140" s="157"/>
      <c r="F140" s="157" t="s">
        <v>392</v>
      </c>
      <c r="G140" s="157"/>
      <c r="H140" s="157"/>
      <c r="I140" s="213">
        <v>4583</v>
      </c>
      <c r="J140" s="214"/>
      <c r="K140" s="213">
        <v>4583</v>
      </c>
      <c r="L140" s="214"/>
      <c r="M140" s="213">
        <v>4583</v>
      </c>
      <c r="N140" s="214"/>
      <c r="O140" s="213">
        <v>4583</v>
      </c>
      <c r="P140" s="214"/>
      <c r="Q140" s="213">
        <v>4583</v>
      </c>
      <c r="R140" s="214"/>
      <c r="S140" s="213">
        <v>4583</v>
      </c>
      <c r="T140" s="214"/>
      <c r="U140" s="213">
        <v>4583</v>
      </c>
      <c r="V140" s="214"/>
      <c r="W140" s="213">
        <v>4583</v>
      </c>
      <c r="X140" s="214"/>
      <c r="Y140" s="213">
        <v>4583</v>
      </c>
      <c r="Z140" s="214"/>
      <c r="AA140" s="213">
        <v>4583</v>
      </c>
      <c r="AB140" s="214"/>
      <c r="AC140" s="213">
        <v>4583</v>
      </c>
      <c r="AD140" s="214"/>
      <c r="AE140" s="213">
        <v>4583</v>
      </c>
      <c r="AF140" s="214"/>
      <c r="AG140" s="213">
        <f t="shared" si="7"/>
        <v>54996</v>
      </c>
    </row>
    <row r="141" spans="1:33" ht="15.75" thickBot="1" x14ac:dyDescent="0.3">
      <c r="A141" s="157"/>
      <c r="B141" s="157"/>
      <c r="C141" s="157"/>
      <c r="D141" s="157"/>
      <c r="E141" s="157" t="s">
        <v>393</v>
      </c>
      <c r="F141" s="157"/>
      <c r="G141" s="157"/>
      <c r="H141" s="157"/>
      <c r="I141" s="216">
        <f>ROUND(SUM(I137:I140),5)</f>
        <v>12833</v>
      </c>
      <c r="J141" s="214"/>
      <c r="K141" s="216">
        <f>ROUND(SUM(K137:K140),5)</f>
        <v>12833</v>
      </c>
      <c r="L141" s="214"/>
      <c r="M141" s="216">
        <f>ROUND(SUM(M137:M140),5)</f>
        <v>12833</v>
      </c>
      <c r="N141" s="214"/>
      <c r="O141" s="216">
        <f>ROUND(SUM(O137:O140),5)</f>
        <v>12833</v>
      </c>
      <c r="P141" s="214"/>
      <c r="Q141" s="216">
        <f>ROUND(SUM(Q137:Q140),5)</f>
        <v>12833</v>
      </c>
      <c r="R141" s="214"/>
      <c r="S141" s="216">
        <f>ROUND(SUM(S137:S140),5)</f>
        <v>12833</v>
      </c>
      <c r="T141" s="214"/>
      <c r="U141" s="216">
        <f>ROUND(SUM(U137:U140),5)</f>
        <v>12833</v>
      </c>
      <c r="V141" s="214"/>
      <c r="W141" s="216">
        <f>ROUND(SUM(W137:W140),5)</f>
        <v>12833</v>
      </c>
      <c r="X141" s="214"/>
      <c r="Y141" s="216">
        <f>ROUND(SUM(Y137:Y140),5)</f>
        <v>12833</v>
      </c>
      <c r="Z141" s="214"/>
      <c r="AA141" s="216">
        <f>ROUND(SUM(AA137:AA140),5)</f>
        <v>12833</v>
      </c>
      <c r="AB141" s="214"/>
      <c r="AC141" s="216">
        <f>ROUND(SUM(AC137:AC140),5)</f>
        <v>12833</v>
      </c>
      <c r="AD141" s="214"/>
      <c r="AE141" s="216">
        <f>ROUND(SUM(AE137:AE140),5)</f>
        <v>12833</v>
      </c>
      <c r="AF141" s="214"/>
      <c r="AG141" s="216">
        <f t="shared" si="7"/>
        <v>153996</v>
      </c>
    </row>
    <row r="142" spans="1:33" x14ac:dyDescent="0.25">
      <c r="A142" s="157"/>
      <c r="B142" s="157"/>
      <c r="C142" s="157"/>
      <c r="D142" s="157" t="s">
        <v>394</v>
      </c>
      <c r="E142" s="157"/>
      <c r="F142" s="157"/>
      <c r="G142" s="157"/>
      <c r="H142" s="157"/>
      <c r="I142" s="213">
        <f>ROUND(I123+I130+SUM(I134:I136)+I141,5)</f>
        <v>38444</v>
      </c>
      <c r="J142" s="214"/>
      <c r="K142" s="213">
        <f>ROUND(K123+K130+SUM(K134:K136)+K141,5)</f>
        <v>38444</v>
      </c>
      <c r="L142" s="214"/>
      <c r="M142" s="213">
        <f>ROUND(M123+M130+SUM(M134:M136)+M141,5)</f>
        <v>38461</v>
      </c>
      <c r="N142" s="214"/>
      <c r="O142" s="213">
        <f>ROUND(O123+O130+SUM(O134:O136)+O141,5)</f>
        <v>38444</v>
      </c>
      <c r="P142" s="214"/>
      <c r="Q142" s="213">
        <f>ROUND(Q123+Q130+SUM(Q134:Q136)+Q141,5)</f>
        <v>38444</v>
      </c>
      <c r="R142" s="214"/>
      <c r="S142" s="213">
        <f>ROUND(S123+S130+SUM(S134:S136)+S141,5)</f>
        <v>38444</v>
      </c>
      <c r="T142" s="214"/>
      <c r="U142" s="213">
        <f>ROUND(U123+U130+SUM(U134:U136)+U141,5)</f>
        <v>38444</v>
      </c>
      <c r="V142" s="214"/>
      <c r="W142" s="213">
        <f>ROUND(W123+W130+SUM(W134:W136)+W141,5)</f>
        <v>38444</v>
      </c>
      <c r="X142" s="214"/>
      <c r="Y142" s="213">
        <f>ROUND(Y123+Y130+SUM(Y134:Y136)+Y141,5)</f>
        <v>38444</v>
      </c>
      <c r="Z142" s="214"/>
      <c r="AA142" s="213">
        <f>ROUND(AA123+AA130+SUM(AA134:AA136)+AA141,5)</f>
        <v>38444</v>
      </c>
      <c r="AB142" s="214"/>
      <c r="AC142" s="213">
        <f>ROUND(AC123+AC130+SUM(AC134:AC136)+AC141,5)</f>
        <v>38444</v>
      </c>
      <c r="AD142" s="214"/>
      <c r="AE142" s="213">
        <f>ROUND(AE123+AE130+SUM(AE134:AE136)+AE141,5)</f>
        <v>38444</v>
      </c>
      <c r="AF142" s="214"/>
      <c r="AG142" s="213">
        <f t="shared" si="7"/>
        <v>461345</v>
      </c>
    </row>
    <row r="143" spans="1:33" x14ac:dyDescent="0.25">
      <c r="A143" s="157"/>
      <c r="B143" s="157"/>
      <c r="C143" s="157"/>
      <c r="D143" s="157" t="s">
        <v>207</v>
      </c>
      <c r="E143" s="157"/>
      <c r="F143" s="157"/>
      <c r="G143" s="157"/>
      <c r="H143" s="157"/>
      <c r="I143" s="213">
        <v>455</v>
      </c>
      <c r="J143" s="214"/>
      <c r="K143" s="213">
        <v>455</v>
      </c>
      <c r="L143" s="214"/>
      <c r="M143" s="213">
        <v>455</v>
      </c>
      <c r="N143" s="214"/>
      <c r="O143" s="213">
        <v>455</v>
      </c>
      <c r="P143" s="214"/>
      <c r="Q143" s="213">
        <v>455</v>
      </c>
      <c r="R143" s="214"/>
      <c r="S143" s="213">
        <v>455</v>
      </c>
      <c r="T143" s="214"/>
      <c r="U143" s="213">
        <v>455</v>
      </c>
      <c r="V143" s="214"/>
      <c r="W143" s="213">
        <v>455</v>
      </c>
      <c r="X143" s="214"/>
      <c r="Y143" s="213">
        <v>455</v>
      </c>
      <c r="Z143" s="214"/>
      <c r="AA143" s="213">
        <v>455</v>
      </c>
      <c r="AB143" s="214"/>
      <c r="AC143" s="213">
        <v>455</v>
      </c>
      <c r="AD143" s="214"/>
      <c r="AE143" s="213">
        <v>455</v>
      </c>
      <c r="AF143" s="214"/>
      <c r="AG143" s="213">
        <f t="shared" si="7"/>
        <v>5460</v>
      </c>
    </row>
    <row r="144" spans="1:33" x14ac:dyDescent="0.25">
      <c r="A144" s="157"/>
      <c r="B144" s="157"/>
      <c r="C144" s="157"/>
      <c r="D144" s="157" t="s">
        <v>208</v>
      </c>
      <c r="E144" s="157"/>
      <c r="F144" s="157"/>
      <c r="G144" s="157"/>
      <c r="H144" s="157"/>
      <c r="I144" s="213">
        <v>8025</v>
      </c>
      <c r="J144" s="214"/>
      <c r="K144" s="213">
        <v>8025</v>
      </c>
      <c r="L144" s="214"/>
      <c r="M144" s="213">
        <v>8025</v>
      </c>
      <c r="N144" s="214"/>
      <c r="O144" s="213">
        <v>8025</v>
      </c>
      <c r="P144" s="214"/>
      <c r="Q144" s="213">
        <v>8025</v>
      </c>
      <c r="R144" s="214"/>
      <c r="S144" s="213">
        <v>8025</v>
      </c>
      <c r="T144" s="214"/>
      <c r="U144" s="213">
        <v>8025</v>
      </c>
      <c r="V144" s="214"/>
      <c r="W144" s="213">
        <v>8025</v>
      </c>
      <c r="X144" s="214"/>
      <c r="Y144" s="213">
        <v>8025</v>
      </c>
      <c r="Z144" s="214"/>
      <c r="AA144" s="213">
        <v>8025</v>
      </c>
      <c r="AB144" s="214"/>
      <c r="AC144" s="213">
        <v>8025</v>
      </c>
      <c r="AD144" s="214"/>
      <c r="AE144" s="213">
        <v>8025</v>
      </c>
      <c r="AF144" s="214"/>
      <c r="AG144" s="213">
        <f t="shared" si="7"/>
        <v>96300</v>
      </c>
    </row>
    <row r="145" spans="1:33" ht="15.75" thickBot="1" x14ac:dyDescent="0.3">
      <c r="A145" s="157"/>
      <c r="B145" s="157"/>
      <c r="C145" s="157"/>
      <c r="D145" s="157" t="s">
        <v>156</v>
      </c>
      <c r="E145" s="157"/>
      <c r="F145" s="157"/>
      <c r="G145" s="157"/>
      <c r="H145" s="157"/>
      <c r="I145" s="213">
        <v>90267</v>
      </c>
      <c r="J145" s="214"/>
      <c r="K145" s="213">
        <v>90267</v>
      </c>
      <c r="L145" s="214"/>
      <c r="M145" s="213">
        <v>90267</v>
      </c>
      <c r="N145" s="214"/>
      <c r="O145" s="213">
        <v>90267</v>
      </c>
      <c r="P145" s="214"/>
      <c r="Q145" s="213">
        <v>90267</v>
      </c>
      <c r="R145" s="214"/>
      <c r="S145" s="213">
        <v>90267</v>
      </c>
      <c r="T145" s="214"/>
      <c r="U145" s="213">
        <v>90267</v>
      </c>
      <c r="V145" s="214"/>
      <c r="W145" s="213">
        <v>90267</v>
      </c>
      <c r="X145" s="214"/>
      <c r="Y145" s="213">
        <v>90267</v>
      </c>
      <c r="Z145" s="214"/>
      <c r="AA145" s="213">
        <v>90267</v>
      </c>
      <c r="AB145" s="214"/>
      <c r="AC145" s="213">
        <v>90267</v>
      </c>
      <c r="AD145" s="214"/>
      <c r="AE145" s="213">
        <v>90267</v>
      </c>
      <c r="AF145" s="214"/>
      <c r="AG145" s="213">
        <f t="shared" si="7"/>
        <v>1083204</v>
      </c>
    </row>
    <row r="146" spans="1:33" ht="15.75" thickBot="1" x14ac:dyDescent="0.3">
      <c r="A146" s="157"/>
      <c r="B146" s="157"/>
      <c r="C146" s="157" t="s">
        <v>2</v>
      </c>
      <c r="D146" s="157"/>
      <c r="E146" s="157"/>
      <c r="F146" s="157"/>
      <c r="G146" s="157"/>
      <c r="H146" s="157"/>
      <c r="I146" s="217">
        <f>ROUND(SUM(I35:I36)+I55+I59+I87+SUM(I102:I103)+SUM(I113:I114)+SUM(I117:I122)+SUM(I142:I145),5)</f>
        <v>1447667</v>
      </c>
      <c r="J146" s="214"/>
      <c r="K146" s="217">
        <f>ROUND(SUM(K35:K36)+K55+K59+K87+SUM(K102:K103)+SUM(K113:K114)+SUM(K117:K122)+SUM(K142:K145),5)</f>
        <v>1442778</v>
      </c>
      <c r="L146" s="214"/>
      <c r="M146" s="217">
        <f>ROUND(SUM(M35:M36)+M55+M59+M87+SUM(M102:M103)+SUM(M113:M114)+SUM(M117:M122)+SUM(M142:M145),5)</f>
        <v>1569974</v>
      </c>
      <c r="N146" s="214"/>
      <c r="O146" s="217">
        <f>ROUND(SUM(O35:O36)+O55+O59+O87+SUM(O102:O103)+SUM(O113:O114)+SUM(O117:O122)+SUM(O142:O145),5)</f>
        <v>1605837</v>
      </c>
      <c r="P146" s="214"/>
      <c r="Q146" s="217">
        <f>ROUND(SUM(Q35:Q36)+Q55+Q59+Q87+SUM(Q102:Q103)+SUM(Q113:Q114)+SUM(Q117:Q122)+SUM(Q142:Q145),5)</f>
        <v>1520104</v>
      </c>
      <c r="R146" s="214"/>
      <c r="S146" s="217">
        <f>ROUND(SUM(S35:S36)+S55+S59+S87+SUM(S102:S103)+SUM(S113:S114)+SUM(S117:S122)+SUM(S142:S145),5)</f>
        <v>1520544</v>
      </c>
      <c r="T146" s="214"/>
      <c r="U146" s="217">
        <f>ROUND(SUM(U35:U36)+U55+U59+U87+SUM(U102:U103)+SUM(U113:U114)+SUM(U117:U122)+SUM(U142:U145),5)</f>
        <v>1534081</v>
      </c>
      <c r="V146" s="214"/>
      <c r="W146" s="217">
        <f>ROUND(SUM(W35:W36)+W55+W59+W87+SUM(W102:W103)+SUM(W113:W114)+SUM(W117:W122)+SUM(W142:W145),5)</f>
        <v>1537534</v>
      </c>
      <c r="X146" s="214"/>
      <c r="Y146" s="217">
        <f>ROUND(SUM(Y35:Y36)+Y55+Y59+Y87+SUM(Y102:Y103)+SUM(Y113:Y114)+SUM(Y117:Y122)+SUM(Y142:Y145),5)</f>
        <v>1542532</v>
      </c>
      <c r="Z146" s="214"/>
      <c r="AA146" s="217">
        <f>ROUND(SUM(AA35:AA36)+AA55+AA59+AA87+SUM(AA102:AA103)+SUM(AA113:AA114)+SUM(AA117:AA122)+SUM(AA142:AA145),5)</f>
        <v>1554031</v>
      </c>
      <c r="AB146" s="214"/>
      <c r="AC146" s="217">
        <f>ROUND(SUM(AC35:AC36)+AC55+AC59+AC87+SUM(AC102:AC103)+SUM(AC113:AC114)+SUM(AC117:AC122)+SUM(AC142:AC145),5)</f>
        <v>1591355</v>
      </c>
      <c r="AD146" s="214"/>
      <c r="AE146" s="217">
        <f>ROUND(SUM(AE35:AE36)+AE55+AE59+AE87+SUM(AE102:AE103)+SUM(AE113:AE114)+SUM(AE117:AE122)+SUM(AE142:AE145),5)</f>
        <v>1529292</v>
      </c>
      <c r="AF146" s="214"/>
      <c r="AG146" s="217">
        <f t="shared" si="7"/>
        <v>18395729</v>
      </c>
    </row>
    <row r="147" spans="1:33" s="159" customFormat="1" ht="12" thickBot="1" x14ac:dyDescent="0.25">
      <c r="A147" s="157" t="s">
        <v>126</v>
      </c>
      <c r="B147" s="157"/>
      <c r="C147" s="157"/>
      <c r="D147" s="157"/>
      <c r="E147" s="157"/>
      <c r="F147" s="157"/>
      <c r="G147" s="157"/>
      <c r="H147" s="157"/>
      <c r="I147" s="218">
        <f>ROUND(I34-I146,5)</f>
        <v>99072</v>
      </c>
      <c r="J147" s="157"/>
      <c r="K147" s="218">
        <f>ROUND(K34-K146,5)</f>
        <v>14256</v>
      </c>
      <c r="L147" s="157"/>
      <c r="M147" s="218">
        <f>ROUND(M34-M146,5)</f>
        <v>102948</v>
      </c>
      <c r="N147" s="157"/>
      <c r="O147" s="218">
        <f>ROUND(O34-O146,5)</f>
        <v>-11215</v>
      </c>
      <c r="P147" s="157"/>
      <c r="Q147" s="218">
        <f>ROUND(Q34-Q146,5)</f>
        <v>1918</v>
      </c>
      <c r="R147" s="157"/>
      <c r="S147" s="218">
        <f>ROUND(S34-S146,5)</f>
        <v>19678</v>
      </c>
      <c r="T147" s="157"/>
      <c r="U147" s="218">
        <f>ROUND(U34-U146,5)</f>
        <v>-25759</v>
      </c>
      <c r="V147" s="157"/>
      <c r="W147" s="218">
        <f>ROUND(W34-W146,5)</f>
        <v>-22312</v>
      </c>
      <c r="X147" s="157"/>
      <c r="Y147" s="218">
        <f>ROUND(Y34-Y146,5)</f>
        <v>-11110</v>
      </c>
      <c r="Z147" s="157"/>
      <c r="AA147" s="218">
        <f>ROUND(AA34-AA146,5)</f>
        <v>26491</v>
      </c>
      <c r="AB147" s="157"/>
      <c r="AC147" s="218">
        <f>ROUND(AC34-AC146,5)</f>
        <v>-80833</v>
      </c>
      <c r="AD147" s="157"/>
      <c r="AE147" s="218">
        <f>ROUND(AE34-AE146,5)</f>
        <v>-16134</v>
      </c>
      <c r="AF147" s="157"/>
      <c r="AG147" s="218">
        <f t="shared" si="7"/>
        <v>97000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2"/>
  <sheetViews>
    <sheetView topLeftCell="A164" workbookViewId="0">
      <selection activeCell="AJ166" sqref="AJ166"/>
    </sheetView>
  </sheetViews>
  <sheetFormatPr defaultRowHeight="15" x14ac:dyDescent="0.25"/>
  <cols>
    <col min="1" max="7" width="3" style="159" customWidth="1"/>
    <col min="8" max="8" width="38.7109375" style="159" customWidth="1"/>
    <col min="9" max="9" width="10" bestFit="1" customWidth="1"/>
    <col min="10" max="10" width="2.28515625" customWidth="1"/>
    <col min="11" max="11" width="10.85546875" bestFit="1" customWidth="1"/>
    <col min="12" max="12" width="2.28515625" customWidth="1"/>
    <col min="13" max="13" width="10.7109375" bestFit="1" customWidth="1"/>
    <col min="14" max="14" width="2.28515625" customWidth="1"/>
    <col min="15" max="15" width="10.28515625" bestFit="1" customWidth="1"/>
    <col min="16" max="16" width="2.28515625" customWidth="1"/>
    <col min="17" max="17" width="10.5703125" bestFit="1" customWidth="1"/>
    <col min="18" max="18" width="2.28515625" customWidth="1"/>
    <col min="19" max="19" width="10.5703125" bestFit="1" customWidth="1"/>
    <col min="20" max="20" width="2.28515625" customWidth="1"/>
    <col min="21" max="21" width="10.42578125" bestFit="1" customWidth="1"/>
    <col min="22" max="22" width="2.28515625" customWidth="1"/>
    <col min="23" max="23" width="10.5703125" bestFit="1" customWidth="1"/>
    <col min="24" max="24" width="2.28515625" customWidth="1"/>
    <col min="25" max="25" width="10.7109375" bestFit="1" customWidth="1"/>
    <col min="26" max="26" width="2.28515625" customWidth="1"/>
    <col min="27" max="27" width="10.5703125" bestFit="1" customWidth="1"/>
    <col min="28" max="28" width="2.28515625" customWidth="1"/>
    <col min="29" max="29" width="10.85546875" bestFit="1" customWidth="1"/>
    <col min="30" max="30" width="2.28515625" customWidth="1"/>
    <col min="31" max="31" width="10.5703125" bestFit="1" customWidth="1"/>
    <col min="32" max="32" width="2.28515625" customWidth="1"/>
    <col min="33" max="33" width="10.85546875" bestFit="1" customWidth="1"/>
  </cols>
  <sheetData>
    <row r="1" spans="1:33" s="160" customFormat="1" ht="15.75" thickBot="1" x14ac:dyDescent="0.3">
      <c r="A1" s="219"/>
      <c r="B1" s="219"/>
      <c r="C1" s="219"/>
      <c r="D1" s="219"/>
      <c r="E1" s="219"/>
      <c r="F1" s="219"/>
      <c r="G1" s="219"/>
      <c r="H1" s="219"/>
      <c r="I1" s="193" t="s">
        <v>231</v>
      </c>
      <c r="J1" s="221"/>
      <c r="K1" s="193" t="s">
        <v>232</v>
      </c>
      <c r="L1" s="221"/>
      <c r="M1" s="193" t="s">
        <v>233</v>
      </c>
      <c r="N1" s="221"/>
      <c r="O1" s="193" t="s">
        <v>234</v>
      </c>
      <c r="P1" s="221"/>
      <c r="Q1" s="193" t="s">
        <v>235</v>
      </c>
      <c r="R1" s="221"/>
      <c r="S1" s="193" t="s">
        <v>236</v>
      </c>
      <c r="T1" s="221"/>
      <c r="U1" s="193" t="s">
        <v>237</v>
      </c>
      <c r="V1" s="221"/>
      <c r="W1" s="193" t="s">
        <v>238</v>
      </c>
      <c r="X1" s="221"/>
      <c r="Y1" s="193" t="s">
        <v>239</v>
      </c>
      <c r="Z1" s="221"/>
      <c r="AA1" s="193" t="s">
        <v>240</v>
      </c>
      <c r="AB1" s="221"/>
      <c r="AC1" s="193" t="s">
        <v>241</v>
      </c>
      <c r="AD1" s="221"/>
      <c r="AE1" s="193" t="s">
        <v>242</v>
      </c>
      <c r="AF1" s="221"/>
      <c r="AG1" s="193" t="s">
        <v>128</v>
      </c>
    </row>
    <row r="2" spans="1:33" ht="15.75" thickTop="1" x14ac:dyDescent="0.25">
      <c r="A2" s="157"/>
      <c r="B2" s="157"/>
      <c r="C2" s="157" t="s">
        <v>129</v>
      </c>
      <c r="D2" s="157"/>
      <c r="E2" s="157"/>
      <c r="F2" s="157"/>
      <c r="G2" s="157"/>
      <c r="H2" s="157"/>
      <c r="I2" s="213"/>
      <c r="J2" s="214"/>
      <c r="K2" s="213"/>
      <c r="L2" s="214"/>
      <c r="M2" s="213"/>
      <c r="N2" s="214"/>
      <c r="O2" s="213"/>
      <c r="P2" s="214"/>
      <c r="Q2" s="213"/>
      <c r="R2" s="214"/>
      <c r="S2" s="213"/>
      <c r="T2" s="214"/>
      <c r="U2" s="213"/>
      <c r="V2" s="214"/>
      <c r="W2" s="213"/>
      <c r="X2" s="214"/>
      <c r="Y2" s="213"/>
      <c r="Z2" s="214"/>
      <c r="AA2" s="213"/>
      <c r="AB2" s="214"/>
      <c r="AC2" s="213"/>
      <c r="AD2" s="214"/>
      <c r="AE2" s="213"/>
      <c r="AF2" s="214"/>
      <c r="AG2" s="213"/>
    </row>
    <row r="3" spans="1:33" x14ac:dyDescent="0.25">
      <c r="A3" s="157"/>
      <c r="B3" s="157"/>
      <c r="C3" s="157"/>
      <c r="D3" s="157" t="s">
        <v>130</v>
      </c>
      <c r="E3" s="157"/>
      <c r="F3" s="157"/>
      <c r="G3" s="157"/>
      <c r="H3" s="157"/>
      <c r="I3" s="213">
        <v>1406394</v>
      </c>
      <c r="J3" s="214"/>
      <c r="K3" s="213">
        <v>1410784</v>
      </c>
      <c r="L3" s="214"/>
      <c r="M3" s="213">
        <v>1410784</v>
      </c>
      <c r="N3" s="214"/>
      <c r="O3" s="213">
        <v>1410784</v>
      </c>
      <c r="P3" s="214"/>
      <c r="Q3" s="213">
        <v>1410785</v>
      </c>
      <c r="R3" s="214"/>
      <c r="S3" s="213">
        <v>1303160</v>
      </c>
      <c r="T3" s="214"/>
      <c r="U3" s="213">
        <v>1302242</v>
      </c>
      <c r="V3" s="214"/>
      <c r="W3" s="213">
        <v>1302242</v>
      </c>
      <c r="X3" s="214"/>
      <c r="Y3" s="213">
        <v>1344559</v>
      </c>
      <c r="Z3" s="214"/>
      <c r="AA3" s="213">
        <v>1344559</v>
      </c>
      <c r="AB3" s="214"/>
      <c r="AC3" s="213">
        <v>0</v>
      </c>
      <c r="AD3" s="214"/>
      <c r="AE3" s="213">
        <v>2696311</v>
      </c>
      <c r="AF3" s="214"/>
      <c r="AG3" s="213">
        <f>ROUND(SUM(I3:AE3),5)</f>
        <v>16342604</v>
      </c>
    </row>
    <row r="4" spans="1:33" x14ac:dyDescent="0.25">
      <c r="A4" s="157"/>
      <c r="B4" s="157"/>
      <c r="C4" s="157"/>
      <c r="D4" s="157" t="s">
        <v>131</v>
      </c>
      <c r="E4" s="157"/>
      <c r="F4" s="157"/>
      <c r="G4" s="157"/>
      <c r="H4" s="157"/>
      <c r="I4" s="213"/>
      <c r="J4" s="214"/>
      <c r="K4" s="213"/>
      <c r="L4" s="214"/>
      <c r="M4" s="213"/>
      <c r="N4" s="214"/>
      <c r="O4" s="213"/>
      <c r="P4" s="214"/>
      <c r="Q4" s="213"/>
      <c r="R4" s="214"/>
      <c r="S4" s="213"/>
      <c r="T4" s="214"/>
      <c r="U4" s="213"/>
      <c r="V4" s="214"/>
      <c r="W4" s="213"/>
      <c r="X4" s="214"/>
      <c r="Y4" s="213"/>
      <c r="Z4" s="214"/>
      <c r="AA4" s="213"/>
      <c r="AB4" s="214"/>
      <c r="AC4" s="213"/>
      <c r="AD4" s="214"/>
      <c r="AE4" s="213"/>
      <c r="AF4" s="214"/>
      <c r="AG4" s="213"/>
    </row>
    <row r="5" spans="1:33" x14ac:dyDescent="0.25">
      <c r="A5" s="157"/>
      <c r="B5" s="157"/>
      <c r="C5" s="157"/>
      <c r="D5" s="157"/>
      <c r="E5" s="157" t="s">
        <v>395</v>
      </c>
      <c r="F5" s="157"/>
      <c r="G5" s="157"/>
      <c r="H5" s="157"/>
      <c r="I5" s="213">
        <v>0</v>
      </c>
      <c r="J5" s="214"/>
      <c r="K5" s="213">
        <v>0</v>
      </c>
      <c r="L5" s="214"/>
      <c r="M5" s="213">
        <v>0</v>
      </c>
      <c r="N5" s="214"/>
      <c r="O5" s="213">
        <v>26939</v>
      </c>
      <c r="P5" s="214"/>
      <c r="Q5" s="213">
        <v>13470</v>
      </c>
      <c r="R5" s="214"/>
      <c r="S5" s="213">
        <v>10000</v>
      </c>
      <c r="T5" s="214"/>
      <c r="U5" s="213">
        <v>26939</v>
      </c>
      <c r="V5" s="214"/>
      <c r="W5" s="213">
        <v>0</v>
      </c>
      <c r="X5" s="214"/>
      <c r="Y5" s="213">
        <v>0</v>
      </c>
      <c r="Z5" s="214"/>
      <c r="AA5" s="213">
        <v>26938</v>
      </c>
      <c r="AB5" s="214"/>
      <c r="AC5" s="213">
        <v>0</v>
      </c>
      <c r="AD5" s="214"/>
      <c r="AE5" s="213">
        <v>50320</v>
      </c>
      <c r="AF5" s="214"/>
      <c r="AG5" s="213">
        <f t="shared" ref="AG5:AG13" si="0">ROUND(SUM(I5:AE5),5)</f>
        <v>154606</v>
      </c>
    </row>
    <row r="6" spans="1:33" x14ac:dyDescent="0.25">
      <c r="A6" s="157"/>
      <c r="B6" s="157"/>
      <c r="C6" s="157"/>
      <c r="D6" s="157"/>
      <c r="E6" s="157" t="s">
        <v>396</v>
      </c>
      <c r="F6" s="157"/>
      <c r="G6" s="157"/>
      <c r="H6" s="157"/>
      <c r="I6" s="213">
        <v>0</v>
      </c>
      <c r="J6" s="214"/>
      <c r="K6" s="213">
        <v>0</v>
      </c>
      <c r="L6" s="214"/>
      <c r="M6" s="213">
        <v>0</v>
      </c>
      <c r="N6" s="214"/>
      <c r="O6" s="213">
        <v>0</v>
      </c>
      <c r="P6" s="214"/>
      <c r="Q6" s="213">
        <v>0</v>
      </c>
      <c r="R6" s="214"/>
      <c r="S6" s="213">
        <v>0</v>
      </c>
      <c r="T6" s="214"/>
      <c r="U6" s="213">
        <v>0</v>
      </c>
      <c r="V6" s="214"/>
      <c r="W6" s="213">
        <v>0</v>
      </c>
      <c r="X6" s="214"/>
      <c r="Y6" s="213">
        <v>3853</v>
      </c>
      <c r="Z6" s="214"/>
      <c r="AA6" s="213">
        <v>0</v>
      </c>
      <c r="AB6" s="214"/>
      <c r="AC6" s="213">
        <v>0</v>
      </c>
      <c r="AD6" s="214"/>
      <c r="AE6" s="213">
        <v>3853</v>
      </c>
      <c r="AF6" s="214"/>
      <c r="AG6" s="213">
        <f t="shared" si="0"/>
        <v>7706</v>
      </c>
    </row>
    <row r="7" spans="1:33" x14ac:dyDescent="0.25">
      <c r="A7" s="157"/>
      <c r="B7" s="157"/>
      <c r="C7" s="157"/>
      <c r="D7" s="157"/>
      <c r="E7" s="157" t="s">
        <v>397</v>
      </c>
      <c r="F7" s="157"/>
      <c r="G7" s="157"/>
      <c r="H7" s="157"/>
      <c r="I7" s="213">
        <v>0</v>
      </c>
      <c r="J7" s="214"/>
      <c r="K7" s="213">
        <v>0</v>
      </c>
      <c r="L7" s="214"/>
      <c r="M7" s="213">
        <v>0</v>
      </c>
      <c r="N7" s="214"/>
      <c r="O7" s="213">
        <v>0</v>
      </c>
      <c r="P7" s="214"/>
      <c r="Q7" s="213">
        <v>0</v>
      </c>
      <c r="R7" s="214"/>
      <c r="S7" s="213">
        <v>0</v>
      </c>
      <c r="T7" s="214"/>
      <c r="U7" s="213">
        <v>0</v>
      </c>
      <c r="V7" s="214"/>
      <c r="W7" s="213">
        <v>0</v>
      </c>
      <c r="X7" s="214"/>
      <c r="Y7" s="213">
        <v>0</v>
      </c>
      <c r="Z7" s="214"/>
      <c r="AA7" s="213">
        <v>1437</v>
      </c>
      <c r="AB7" s="214"/>
      <c r="AC7" s="213">
        <v>0</v>
      </c>
      <c r="AD7" s="214"/>
      <c r="AE7" s="213">
        <v>12938</v>
      </c>
      <c r="AF7" s="214"/>
      <c r="AG7" s="213">
        <f t="shared" si="0"/>
        <v>14375</v>
      </c>
    </row>
    <row r="8" spans="1:33" x14ac:dyDescent="0.25">
      <c r="A8" s="157"/>
      <c r="B8" s="157"/>
      <c r="C8" s="157"/>
      <c r="D8" s="157"/>
      <c r="E8" s="157" t="s">
        <v>398</v>
      </c>
      <c r="F8" s="157"/>
      <c r="G8" s="157"/>
      <c r="H8" s="157"/>
      <c r="I8" s="213">
        <v>0</v>
      </c>
      <c r="J8" s="214"/>
      <c r="K8" s="213">
        <v>0</v>
      </c>
      <c r="L8" s="214"/>
      <c r="M8" s="213">
        <v>0</v>
      </c>
      <c r="N8" s="214"/>
      <c r="O8" s="213">
        <v>0</v>
      </c>
      <c r="P8" s="214"/>
      <c r="Q8" s="213">
        <v>0</v>
      </c>
      <c r="R8" s="214"/>
      <c r="S8" s="213">
        <v>27334.92</v>
      </c>
      <c r="T8" s="214"/>
      <c r="U8" s="213">
        <v>0</v>
      </c>
      <c r="V8" s="214"/>
      <c r="W8" s="213">
        <v>0</v>
      </c>
      <c r="X8" s="214"/>
      <c r="Y8" s="213">
        <v>36350.71</v>
      </c>
      <c r="Z8" s="214"/>
      <c r="AA8" s="213">
        <v>0</v>
      </c>
      <c r="AB8" s="214"/>
      <c r="AC8" s="213">
        <v>13085.04</v>
      </c>
      <c r="AD8" s="214"/>
      <c r="AE8" s="213">
        <v>47123.61</v>
      </c>
      <c r="AF8" s="214"/>
      <c r="AG8" s="213">
        <f t="shared" si="0"/>
        <v>123894.28</v>
      </c>
    </row>
    <row r="9" spans="1:33" x14ac:dyDescent="0.25">
      <c r="A9" s="157"/>
      <c r="B9" s="157"/>
      <c r="C9" s="157"/>
      <c r="D9" s="157"/>
      <c r="E9" s="157" t="s">
        <v>399</v>
      </c>
      <c r="F9" s="157"/>
      <c r="G9" s="157"/>
      <c r="H9" s="157"/>
      <c r="I9" s="213">
        <v>0</v>
      </c>
      <c r="J9" s="214"/>
      <c r="K9" s="213">
        <v>0</v>
      </c>
      <c r="L9" s="214"/>
      <c r="M9" s="213">
        <v>0</v>
      </c>
      <c r="N9" s="214"/>
      <c r="O9" s="213">
        <v>41794</v>
      </c>
      <c r="P9" s="214"/>
      <c r="Q9" s="213">
        <v>20897</v>
      </c>
      <c r="R9" s="214"/>
      <c r="S9" s="213">
        <v>20897</v>
      </c>
      <c r="T9" s="214"/>
      <c r="U9" s="213">
        <v>20895</v>
      </c>
      <c r="V9" s="214"/>
      <c r="W9" s="213">
        <v>0</v>
      </c>
      <c r="X9" s="214"/>
      <c r="Y9" s="213">
        <v>41792</v>
      </c>
      <c r="Z9" s="214"/>
      <c r="AA9" s="213">
        <v>20897</v>
      </c>
      <c r="AB9" s="214"/>
      <c r="AC9" s="213">
        <v>20897</v>
      </c>
      <c r="AD9" s="214"/>
      <c r="AE9" s="213">
        <v>21860</v>
      </c>
      <c r="AF9" s="214"/>
      <c r="AG9" s="213">
        <f t="shared" si="0"/>
        <v>209929</v>
      </c>
    </row>
    <row r="10" spans="1:33" x14ac:dyDescent="0.25">
      <c r="A10" s="157"/>
      <c r="B10" s="157"/>
      <c r="C10" s="157"/>
      <c r="D10" s="157"/>
      <c r="E10" s="157" t="s">
        <v>400</v>
      </c>
      <c r="F10" s="157"/>
      <c r="G10" s="157"/>
      <c r="H10" s="157"/>
      <c r="I10" s="213">
        <v>1594</v>
      </c>
      <c r="J10" s="214"/>
      <c r="K10" s="213">
        <v>0</v>
      </c>
      <c r="L10" s="214"/>
      <c r="M10" s="213">
        <v>0</v>
      </c>
      <c r="N10" s="214"/>
      <c r="O10" s="213">
        <v>5652</v>
      </c>
      <c r="P10" s="214"/>
      <c r="Q10" s="213">
        <v>2627</v>
      </c>
      <c r="R10" s="214"/>
      <c r="S10" s="213">
        <v>2759</v>
      </c>
      <c r="T10" s="214"/>
      <c r="U10" s="213">
        <v>2826</v>
      </c>
      <c r="V10" s="214"/>
      <c r="W10" s="213">
        <v>0</v>
      </c>
      <c r="X10" s="214"/>
      <c r="Y10" s="213">
        <v>4923.3900000000003</v>
      </c>
      <c r="Z10" s="214"/>
      <c r="AA10" s="213">
        <v>2627</v>
      </c>
      <c r="AB10" s="214"/>
      <c r="AC10" s="213">
        <v>2627</v>
      </c>
      <c r="AD10" s="214"/>
      <c r="AE10" s="213">
        <v>2651.03</v>
      </c>
      <c r="AF10" s="214"/>
      <c r="AG10" s="213">
        <f t="shared" si="0"/>
        <v>28286.42</v>
      </c>
    </row>
    <row r="11" spans="1:33" x14ac:dyDescent="0.25">
      <c r="A11" s="157"/>
      <c r="B11" s="157"/>
      <c r="C11" s="157"/>
      <c r="D11" s="157"/>
      <c r="E11" s="157" t="s">
        <v>401</v>
      </c>
      <c r="F11" s="157"/>
      <c r="G11" s="157"/>
      <c r="H11" s="157"/>
      <c r="I11" s="213">
        <v>0</v>
      </c>
      <c r="J11" s="214"/>
      <c r="K11" s="213">
        <v>0</v>
      </c>
      <c r="L11" s="214"/>
      <c r="M11" s="213">
        <v>0</v>
      </c>
      <c r="N11" s="214"/>
      <c r="O11" s="213">
        <v>2400</v>
      </c>
      <c r="P11" s="214"/>
      <c r="Q11" s="213">
        <v>1200</v>
      </c>
      <c r="R11" s="214"/>
      <c r="S11" s="213">
        <v>1200</v>
      </c>
      <c r="T11" s="214"/>
      <c r="U11" s="213">
        <v>1200</v>
      </c>
      <c r="V11" s="214"/>
      <c r="W11" s="213">
        <v>0</v>
      </c>
      <c r="X11" s="214"/>
      <c r="Y11" s="213">
        <v>2400</v>
      </c>
      <c r="Z11" s="214"/>
      <c r="AA11" s="213">
        <v>1200</v>
      </c>
      <c r="AB11" s="214"/>
      <c r="AC11" s="213">
        <v>1200</v>
      </c>
      <c r="AD11" s="214"/>
      <c r="AE11" s="213">
        <v>1417</v>
      </c>
      <c r="AF11" s="214"/>
      <c r="AG11" s="213">
        <f t="shared" si="0"/>
        <v>12217</v>
      </c>
    </row>
    <row r="12" spans="1:33" x14ac:dyDescent="0.25">
      <c r="A12" s="157"/>
      <c r="B12" s="157"/>
      <c r="C12" s="157"/>
      <c r="D12" s="157"/>
      <c r="E12" s="157" t="s">
        <v>402</v>
      </c>
      <c r="F12" s="157"/>
      <c r="G12" s="157"/>
      <c r="H12" s="157"/>
      <c r="I12" s="213">
        <v>0</v>
      </c>
      <c r="J12" s="214"/>
      <c r="K12" s="213">
        <v>0</v>
      </c>
      <c r="L12" s="214"/>
      <c r="M12" s="213">
        <v>0</v>
      </c>
      <c r="N12" s="214"/>
      <c r="O12" s="213">
        <v>2000</v>
      </c>
      <c r="P12" s="214"/>
      <c r="Q12" s="213">
        <v>1000</v>
      </c>
      <c r="R12" s="214"/>
      <c r="S12" s="213">
        <v>1000</v>
      </c>
      <c r="T12" s="214"/>
      <c r="U12" s="213">
        <v>1000</v>
      </c>
      <c r="V12" s="214"/>
      <c r="W12" s="213">
        <v>0</v>
      </c>
      <c r="X12" s="214"/>
      <c r="Y12" s="213">
        <v>2000</v>
      </c>
      <c r="Z12" s="214"/>
      <c r="AA12" s="213">
        <v>1000</v>
      </c>
      <c r="AB12" s="214"/>
      <c r="AC12" s="213">
        <v>1000</v>
      </c>
      <c r="AD12" s="214"/>
      <c r="AE12" s="213">
        <v>1000</v>
      </c>
      <c r="AF12" s="214"/>
      <c r="AG12" s="213">
        <f t="shared" si="0"/>
        <v>10000</v>
      </c>
    </row>
    <row r="13" spans="1:33" x14ac:dyDescent="0.25">
      <c r="A13" s="157"/>
      <c r="B13" s="157"/>
      <c r="C13" s="157"/>
      <c r="D13" s="157"/>
      <c r="E13" s="157" t="s">
        <v>403</v>
      </c>
      <c r="F13" s="157"/>
      <c r="G13" s="157"/>
      <c r="H13" s="157"/>
      <c r="I13" s="213">
        <v>0</v>
      </c>
      <c r="J13" s="214"/>
      <c r="K13" s="213">
        <v>0</v>
      </c>
      <c r="L13" s="214"/>
      <c r="M13" s="213">
        <v>0</v>
      </c>
      <c r="N13" s="214"/>
      <c r="O13" s="213">
        <v>8032</v>
      </c>
      <c r="P13" s="214"/>
      <c r="Q13" s="213">
        <v>8032</v>
      </c>
      <c r="R13" s="214"/>
      <c r="S13" s="213">
        <v>0</v>
      </c>
      <c r="T13" s="214"/>
      <c r="U13" s="213">
        <v>16066</v>
      </c>
      <c r="V13" s="214"/>
      <c r="W13" s="213">
        <v>0</v>
      </c>
      <c r="X13" s="214"/>
      <c r="Y13" s="213">
        <v>16064</v>
      </c>
      <c r="Z13" s="214"/>
      <c r="AA13" s="213">
        <v>16066</v>
      </c>
      <c r="AB13" s="214"/>
      <c r="AC13" s="213">
        <v>0</v>
      </c>
      <c r="AD13" s="214"/>
      <c r="AE13" s="213">
        <v>16065</v>
      </c>
      <c r="AF13" s="214"/>
      <c r="AG13" s="213">
        <f t="shared" si="0"/>
        <v>80325</v>
      </c>
    </row>
    <row r="14" spans="1:33" x14ac:dyDescent="0.25">
      <c r="A14" s="157"/>
      <c r="B14" s="157"/>
      <c r="C14" s="157"/>
      <c r="D14" s="157"/>
      <c r="E14" s="157" t="s">
        <v>404</v>
      </c>
      <c r="F14" s="157"/>
      <c r="G14" s="157"/>
      <c r="H14" s="157"/>
      <c r="I14" s="213"/>
      <c r="J14" s="214"/>
      <c r="K14" s="213"/>
      <c r="L14" s="214"/>
      <c r="M14" s="213"/>
      <c r="N14" s="214"/>
      <c r="O14" s="213"/>
      <c r="P14" s="214"/>
      <c r="Q14" s="213"/>
      <c r="R14" s="214"/>
      <c r="S14" s="213"/>
      <c r="T14" s="214"/>
      <c r="U14" s="213"/>
      <c r="V14" s="214"/>
      <c r="W14" s="213"/>
      <c r="X14" s="214"/>
      <c r="Y14" s="213"/>
      <c r="Z14" s="214"/>
      <c r="AA14" s="213"/>
      <c r="AB14" s="214"/>
      <c r="AC14" s="213"/>
      <c r="AD14" s="214"/>
      <c r="AE14" s="213"/>
      <c r="AF14" s="214"/>
      <c r="AG14" s="213"/>
    </row>
    <row r="15" spans="1:33" x14ac:dyDescent="0.25">
      <c r="A15" s="157"/>
      <c r="B15" s="157"/>
      <c r="C15" s="157"/>
      <c r="D15" s="157"/>
      <c r="E15" s="157"/>
      <c r="F15" s="157" t="s">
        <v>405</v>
      </c>
      <c r="G15" s="157"/>
      <c r="H15" s="157"/>
      <c r="I15" s="213">
        <v>0</v>
      </c>
      <c r="J15" s="214"/>
      <c r="K15" s="213">
        <v>0</v>
      </c>
      <c r="L15" s="214"/>
      <c r="M15" s="213">
        <v>0</v>
      </c>
      <c r="N15" s="214"/>
      <c r="O15" s="213">
        <v>0</v>
      </c>
      <c r="P15" s="214"/>
      <c r="Q15" s="213">
        <v>0</v>
      </c>
      <c r="R15" s="214"/>
      <c r="S15" s="213">
        <v>0</v>
      </c>
      <c r="T15" s="214"/>
      <c r="U15" s="213">
        <v>0</v>
      </c>
      <c r="V15" s="214"/>
      <c r="W15" s="213">
        <v>0</v>
      </c>
      <c r="X15" s="214"/>
      <c r="Y15" s="213">
        <v>0</v>
      </c>
      <c r="Z15" s="214"/>
      <c r="AA15" s="213">
        <v>27982</v>
      </c>
      <c r="AB15" s="214"/>
      <c r="AC15" s="213">
        <v>0</v>
      </c>
      <c r="AD15" s="214"/>
      <c r="AE15" s="213">
        <v>0</v>
      </c>
      <c r="AF15" s="214"/>
      <c r="AG15" s="213">
        <f t="shared" ref="AG15:AG23" si="1">ROUND(SUM(I15:AE15),5)</f>
        <v>27982</v>
      </c>
    </row>
    <row r="16" spans="1:33" x14ac:dyDescent="0.25">
      <c r="A16" s="157"/>
      <c r="B16" s="157"/>
      <c r="C16" s="157"/>
      <c r="D16" s="157"/>
      <c r="E16" s="157"/>
      <c r="F16" s="157" t="s">
        <v>406</v>
      </c>
      <c r="G16" s="157"/>
      <c r="H16" s="157"/>
      <c r="I16" s="213">
        <v>0</v>
      </c>
      <c r="J16" s="214"/>
      <c r="K16" s="213">
        <v>0</v>
      </c>
      <c r="L16" s="214"/>
      <c r="M16" s="213">
        <v>0</v>
      </c>
      <c r="N16" s="214"/>
      <c r="O16" s="213">
        <v>0</v>
      </c>
      <c r="P16" s="214"/>
      <c r="Q16" s="213">
        <v>0</v>
      </c>
      <c r="R16" s="214"/>
      <c r="S16" s="213">
        <v>0</v>
      </c>
      <c r="T16" s="214"/>
      <c r="U16" s="213">
        <v>0</v>
      </c>
      <c r="V16" s="214"/>
      <c r="W16" s="213">
        <v>0</v>
      </c>
      <c r="X16" s="214"/>
      <c r="Y16" s="213">
        <v>3263.15</v>
      </c>
      <c r="Z16" s="214"/>
      <c r="AA16" s="213">
        <v>0</v>
      </c>
      <c r="AB16" s="214"/>
      <c r="AC16" s="213">
        <v>0</v>
      </c>
      <c r="AD16" s="214"/>
      <c r="AE16" s="213">
        <v>550</v>
      </c>
      <c r="AF16" s="214"/>
      <c r="AG16" s="213">
        <f t="shared" si="1"/>
        <v>3813.15</v>
      </c>
    </row>
    <row r="17" spans="1:33" x14ac:dyDescent="0.25">
      <c r="A17" s="157"/>
      <c r="B17" s="157"/>
      <c r="C17" s="157"/>
      <c r="D17" s="157"/>
      <c r="E17" s="157"/>
      <c r="F17" s="157" t="s">
        <v>407</v>
      </c>
      <c r="G17" s="157"/>
      <c r="H17" s="157"/>
      <c r="I17" s="213">
        <v>35000</v>
      </c>
      <c r="J17" s="214"/>
      <c r="K17" s="213">
        <v>0</v>
      </c>
      <c r="L17" s="214"/>
      <c r="M17" s="213">
        <v>0</v>
      </c>
      <c r="N17" s="214"/>
      <c r="O17" s="213">
        <v>0</v>
      </c>
      <c r="P17" s="214"/>
      <c r="Q17" s="213">
        <v>0</v>
      </c>
      <c r="R17" s="214"/>
      <c r="S17" s="213">
        <v>0</v>
      </c>
      <c r="T17" s="214"/>
      <c r="U17" s="213">
        <v>0</v>
      </c>
      <c r="V17" s="214"/>
      <c r="W17" s="213">
        <v>0</v>
      </c>
      <c r="X17" s="214"/>
      <c r="Y17" s="213">
        <v>0</v>
      </c>
      <c r="Z17" s="214"/>
      <c r="AA17" s="213">
        <v>0</v>
      </c>
      <c r="AB17" s="214"/>
      <c r="AC17" s="213">
        <v>0</v>
      </c>
      <c r="AD17" s="214"/>
      <c r="AE17" s="213">
        <v>9314</v>
      </c>
      <c r="AF17" s="214"/>
      <c r="AG17" s="213">
        <f t="shared" si="1"/>
        <v>44314</v>
      </c>
    </row>
    <row r="18" spans="1:33" ht="15.75" thickBot="1" x14ac:dyDescent="0.3">
      <c r="A18" s="157"/>
      <c r="B18" s="157"/>
      <c r="C18" s="157"/>
      <c r="D18" s="157"/>
      <c r="E18" s="157"/>
      <c r="F18" s="157" t="s">
        <v>408</v>
      </c>
      <c r="G18" s="157"/>
      <c r="H18" s="157"/>
      <c r="I18" s="192">
        <v>0</v>
      </c>
      <c r="J18" s="214"/>
      <c r="K18" s="192">
        <v>0</v>
      </c>
      <c r="L18" s="214"/>
      <c r="M18" s="192">
        <v>0</v>
      </c>
      <c r="N18" s="214"/>
      <c r="O18" s="192">
        <v>0</v>
      </c>
      <c r="P18" s="214"/>
      <c r="Q18" s="192">
        <v>0</v>
      </c>
      <c r="R18" s="214"/>
      <c r="S18" s="192">
        <v>0</v>
      </c>
      <c r="T18" s="214"/>
      <c r="U18" s="192">
        <v>0</v>
      </c>
      <c r="V18" s="214"/>
      <c r="W18" s="192">
        <v>0</v>
      </c>
      <c r="X18" s="214"/>
      <c r="Y18" s="192">
        <v>0</v>
      </c>
      <c r="Z18" s="214"/>
      <c r="AA18" s="192">
        <v>0</v>
      </c>
      <c r="AB18" s="214"/>
      <c r="AC18" s="192">
        <v>0</v>
      </c>
      <c r="AD18" s="214"/>
      <c r="AE18" s="192">
        <v>-25990</v>
      </c>
      <c r="AF18" s="214"/>
      <c r="AG18" s="192">
        <f t="shared" si="1"/>
        <v>-25990</v>
      </c>
    </row>
    <row r="19" spans="1:33" x14ac:dyDescent="0.25">
      <c r="A19" s="157"/>
      <c r="B19" s="157"/>
      <c r="C19" s="157"/>
      <c r="D19" s="157"/>
      <c r="E19" s="157" t="s">
        <v>409</v>
      </c>
      <c r="F19" s="157"/>
      <c r="G19" s="157"/>
      <c r="H19" s="157"/>
      <c r="I19" s="213">
        <f>ROUND(SUM(I14:I18),5)</f>
        <v>35000</v>
      </c>
      <c r="J19" s="214"/>
      <c r="K19" s="213">
        <f>ROUND(SUM(K14:K18),5)</f>
        <v>0</v>
      </c>
      <c r="L19" s="214"/>
      <c r="M19" s="213">
        <f>ROUND(SUM(M14:M18),5)</f>
        <v>0</v>
      </c>
      <c r="N19" s="214"/>
      <c r="O19" s="213">
        <f>ROUND(SUM(O14:O18),5)</f>
        <v>0</v>
      </c>
      <c r="P19" s="214"/>
      <c r="Q19" s="213">
        <f>ROUND(SUM(Q14:Q18),5)</f>
        <v>0</v>
      </c>
      <c r="R19" s="214"/>
      <c r="S19" s="213">
        <f>ROUND(SUM(S14:S18),5)</f>
        <v>0</v>
      </c>
      <c r="T19" s="214"/>
      <c r="U19" s="213">
        <f>ROUND(SUM(U14:U18),5)</f>
        <v>0</v>
      </c>
      <c r="V19" s="214"/>
      <c r="W19" s="213">
        <f>ROUND(SUM(W14:W18),5)</f>
        <v>0</v>
      </c>
      <c r="X19" s="214"/>
      <c r="Y19" s="213">
        <f>ROUND(SUM(Y14:Y18),5)</f>
        <v>3263.15</v>
      </c>
      <c r="Z19" s="214"/>
      <c r="AA19" s="213">
        <f>ROUND(SUM(AA14:AA18),5)</f>
        <v>27982</v>
      </c>
      <c r="AB19" s="214"/>
      <c r="AC19" s="213">
        <f>ROUND(SUM(AC14:AC18),5)</f>
        <v>0</v>
      </c>
      <c r="AD19" s="214"/>
      <c r="AE19" s="213">
        <f>ROUND(SUM(AE14:AE18),5)</f>
        <v>-16126</v>
      </c>
      <c r="AF19" s="214"/>
      <c r="AG19" s="213">
        <f t="shared" si="1"/>
        <v>50119.15</v>
      </c>
    </row>
    <row r="20" spans="1:33" x14ac:dyDescent="0.25">
      <c r="A20" s="157"/>
      <c r="B20" s="157"/>
      <c r="C20" s="157"/>
      <c r="D20" s="157"/>
      <c r="E20" s="157" t="s">
        <v>410</v>
      </c>
      <c r="F20" s="157"/>
      <c r="G20" s="157"/>
      <c r="H20" s="157"/>
      <c r="I20" s="213">
        <v>0</v>
      </c>
      <c r="J20" s="214"/>
      <c r="K20" s="213">
        <v>0</v>
      </c>
      <c r="L20" s="214"/>
      <c r="M20" s="213">
        <v>0</v>
      </c>
      <c r="N20" s="214"/>
      <c r="O20" s="213">
        <v>0</v>
      </c>
      <c r="P20" s="214"/>
      <c r="Q20" s="213">
        <v>0</v>
      </c>
      <c r="R20" s="214"/>
      <c r="S20" s="213">
        <v>0</v>
      </c>
      <c r="T20" s="214"/>
      <c r="U20" s="213">
        <v>0</v>
      </c>
      <c r="V20" s="214"/>
      <c r="W20" s="213">
        <v>0</v>
      </c>
      <c r="X20" s="214"/>
      <c r="Y20" s="213">
        <v>2750</v>
      </c>
      <c r="Z20" s="214"/>
      <c r="AA20" s="213">
        <v>0</v>
      </c>
      <c r="AB20" s="214"/>
      <c r="AC20" s="213">
        <v>0</v>
      </c>
      <c r="AD20" s="214"/>
      <c r="AE20" s="213">
        <v>4742</v>
      </c>
      <c r="AF20" s="214"/>
      <c r="AG20" s="213">
        <f t="shared" si="1"/>
        <v>7492</v>
      </c>
    </row>
    <row r="21" spans="1:33" ht="15.75" thickBot="1" x14ac:dyDescent="0.3">
      <c r="A21" s="157"/>
      <c r="B21" s="157"/>
      <c r="C21" s="157"/>
      <c r="D21" s="157"/>
      <c r="E21" s="157" t="s">
        <v>411</v>
      </c>
      <c r="F21" s="157"/>
      <c r="G21" s="157"/>
      <c r="H21" s="157"/>
      <c r="I21" s="192">
        <v>0</v>
      </c>
      <c r="J21" s="214"/>
      <c r="K21" s="192">
        <v>0</v>
      </c>
      <c r="L21" s="214"/>
      <c r="M21" s="192">
        <v>45000</v>
      </c>
      <c r="N21" s="214"/>
      <c r="O21" s="192">
        <v>-45000</v>
      </c>
      <c r="P21" s="214"/>
      <c r="Q21" s="192">
        <v>0</v>
      </c>
      <c r="R21" s="214"/>
      <c r="S21" s="192">
        <v>0</v>
      </c>
      <c r="T21" s="214"/>
      <c r="U21" s="192">
        <v>0</v>
      </c>
      <c r="V21" s="214"/>
      <c r="W21" s="192">
        <v>0</v>
      </c>
      <c r="X21" s="214"/>
      <c r="Y21" s="192">
        <v>0</v>
      </c>
      <c r="Z21" s="214"/>
      <c r="AA21" s="192">
        <v>0</v>
      </c>
      <c r="AB21" s="214"/>
      <c r="AC21" s="192">
        <v>0</v>
      </c>
      <c r="AD21" s="214"/>
      <c r="AE21" s="192">
        <v>0</v>
      </c>
      <c r="AF21" s="214"/>
      <c r="AG21" s="192">
        <f t="shared" si="1"/>
        <v>0</v>
      </c>
    </row>
    <row r="22" spans="1:33" x14ac:dyDescent="0.25">
      <c r="A22" s="157"/>
      <c r="B22" s="157"/>
      <c r="C22" s="157"/>
      <c r="D22" s="157" t="s">
        <v>412</v>
      </c>
      <c r="E22" s="157"/>
      <c r="F22" s="157"/>
      <c r="G22" s="157"/>
      <c r="H22" s="157"/>
      <c r="I22" s="213">
        <f>ROUND(SUM(I4:I13)+SUM(I19:I21),5)</f>
        <v>36594</v>
      </c>
      <c r="J22" s="214"/>
      <c r="K22" s="213">
        <f>ROUND(SUM(K4:K13)+SUM(K19:K21),5)</f>
        <v>0</v>
      </c>
      <c r="L22" s="214"/>
      <c r="M22" s="213">
        <f>ROUND(SUM(M4:M13)+SUM(M19:M21),5)</f>
        <v>45000</v>
      </c>
      <c r="N22" s="214"/>
      <c r="O22" s="213">
        <f>ROUND(SUM(O4:O13)+SUM(O19:O21),5)</f>
        <v>41817</v>
      </c>
      <c r="P22" s="214"/>
      <c r="Q22" s="213">
        <f>ROUND(SUM(Q4:Q13)+SUM(Q19:Q21),5)</f>
        <v>47226</v>
      </c>
      <c r="R22" s="214"/>
      <c r="S22" s="213">
        <f>ROUND(SUM(S4:S13)+SUM(S19:S21),5)</f>
        <v>63190.92</v>
      </c>
      <c r="T22" s="214"/>
      <c r="U22" s="213">
        <f>ROUND(SUM(U4:U13)+SUM(U19:U21),5)</f>
        <v>68926</v>
      </c>
      <c r="V22" s="214"/>
      <c r="W22" s="213">
        <f>ROUND(SUM(W4:W13)+SUM(W19:W21),5)</f>
        <v>0</v>
      </c>
      <c r="X22" s="214"/>
      <c r="Y22" s="213">
        <f>ROUND(SUM(Y4:Y13)+SUM(Y19:Y21),5)</f>
        <v>113396.25</v>
      </c>
      <c r="Z22" s="214"/>
      <c r="AA22" s="213">
        <f>ROUND(SUM(AA4:AA13)+SUM(AA19:AA21),5)</f>
        <v>98147</v>
      </c>
      <c r="AB22" s="214"/>
      <c r="AC22" s="213">
        <f>ROUND(SUM(AC4:AC13)+SUM(AC19:AC21),5)</f>
        <v>38809.040000000001</v>
      </c>
      <c r="AD22" s="214"/>
      <c r="AE22" s="213">
        <f>ROUND(SUM(AE4:AE13)+SUM(AE19:AE21),5)</f>
        <v>145843.64000000001</v>
      </c>
      <c r="AF22" s="214"/>
      <c r="AG22" s="213">
        <f t="shared" si="1"/>
        <v>698949.85</v>
      </c>
    </row>
    <row r="23" spans="1:33" x14ac:dyDescent="0.25">
      <c r="A23" s="157"/>
      <c r="B23" s="157"/>
      <c r="C23" s="157"/>
      <c r="D23" s="157" t="s">
        <v>132</v>
      </c>
      <c r="E23" s="157"/>
      <c r="F23" s="157"/>
      <c r="G23" s="157"/>
      <c r="H23" s="157"/>
      <c r="I23" s="213">
        <v>181.82</v>
      </c>
      <c r="J23" s="214"/>
      <c r="K23" s="213">
        <v>0</v>
      </c>
      <c r="L23" s="214"/>
      <c r="M23" s="213">
        <v>800.35</v>
      </c>
      <c r="N23" s="214"/>
      <c r="O23" s="213">
        <v>2.29</v>
      </c>
      <c r="P23" s="214"/>
      <c r="Q23" s="213">
        <v>0.53</v>
      </c>
      <c r="R23" s="214"/>
      <c r="S23" s="213">
        <v>501.03</v>
      </c>
      <c r="T23" s="214"/>
      <c r="U23" s="213">
        <v>1476.79</v>
      </c>
      <c r="V23" s="214"/>
      <c r="W23" s="213">
        <v>0</v>
      </c>
      <c r="X23" s="214"/>
      <c r="Y23" s="213">
        <v>0</v>
      </c>
      <c r="Z23" s="214"/>
      <c r="AA23" s="213">
        <v>0</v>
      </c>
      <c r="AB23" s="214"/>
      <c r="AC23" s="213">
        <v>0</v>
      </c>
      <c r="AD23" s="214"/>
      <c r="AE23" s="213">
        <v>133.79</v>
      </c>
      <c r="AF23" s="214"/>
      <c r="AG23" s="213">
        <f t="shared" si="1"/>
        <v>3096.6</v>
      </c>
    </row>
    <row r="24" spans="1:33" x14ac:dyDescent="0.25">
      <c r="A24" s="157"/>
      <c r="B24" s="157"/>
      <c r="C24" s="157"/>
      <c r="D24" s="157" t="s">
        <v>133</v>
      </c>
      <c r="E24" s="157"/>
      <c r="F24" s="157"/>
      <c r="G24" s="157"/>
      <c r="H24" s="157"/>
      <c r="I24" s="213"/>
      <c r="J24" s="214"/>
      <c r="K24" s="213"/>
      <c r="L24" s="214"/>
      <c r="M24" s="213"/>
      <c r="N24" s="214"/>
      <c r="O24" s="213"/>
      <c r="P24" s="214"/>
      <c r="Q24" s="213"/>
      <c r="R24" s="214"/>
      <c r="S24" s="213"/>
      <c r="T24" s="214"/>
      <c r="U24" s="213"/>
      <c r="V24" s="214"/>
      <c r="W24" s="213"/>
      <c r="X24" s="214"/>
      <c r="Y24" s="213"/>
      <c r="Z24" s="214"/>
      <c r="AA24" s="213"/>
      <c r="AB24" s="214"/>
      <c r="AC24" s="213"/>
      <c r="AD24" s="214"/>
      <c r="AE24" s="213"/>
      <c r="AF24" s="214"/>
      <c r="AG24" s="213"/>
    </row>
    <row r="25" spans="1:33" x14ac:dyDescent="0.25">
      <c r="A25" s="157"/>
      <c r="B25" s="157"/>
      <c r="C25" s="157"/>
      <c r="D25" s="157"/>
      <c r="E25" s="157" t="s">
        <v>287</v>
      </c>
      <c r="F25" s="157"/>
      <c r="G25" s="157"/>
      <c r="H25" s="157"/>
      <c r="I25" s="213">
        <v>13135.26</v>
      </c>
      <c r="J25" s="214"/>
      <c r="K25" s="213">
        <v>23572.19</v>
      </c>
      <c r="L25" s="214"/>
      <c r="M25" s="213">
        <v>24349.73</v>
      </c>
      <c r="N25" s="214"/>
      <c r="O25" s="213">
        <v>27230.68</v>
      </c>
      <c r="P25" s="214"/>
      <c r="Q25" s="213">
        <v>59688.77</v>
      </c>
      <c r="R25" s="214"/>
      <c r="S25" s="213">
        <v>61247.02</v>
      </c>
      <c r="T25" s="214"/>
      <c r="U25" s="213">
        <v>58714.82</v>
      </c>
      <c r="V25" s="214"/>
      <c r="W25" s="213">
        <v>53227.49</v>
      </c>
      <c r="X25" s="214"/>
      <c r="Y25" s="213">
        <v>57845.87</v>
      </c>
      <c r="Z25" s="214"/>
      <c r="AA25" s="213">
        <v>52915.54</v>
      </c>
      <c r="AB25" s="214"/>
      <c r="AC25" s="213">
        <v>54810.76</v>
      </c>
      <c r="AD25" s="214"/>
      <c r="AE25" s="213">
        <v>48607.43</v>
      </c>
      <c r="AF25" s="214"/>
      <c r="AG25" s="213">
        <f>ROUND(SUM(I25:AE25),5)</f>
        <v>535345.56000000006</v>
      </c>
    </row>
    <row r="26" spans="1:33" x14ac:dyDescent="0.25">
      <c r="A26" s="157"/>
      <c r="B26" s="157"/>
      <c r="C26" s="157"/>
      <c r="D26" s="157"/>
      <c r="E26" s="157" t="s">
        <v>288</v>
      </c>
      <c r="F26" s="157"/>
      <c r="G26" s="157"/>
      <c r="H26" s="157"/>
      <c r="I26" s="213">
        <v>2596.87</v>
      </c>
      <c r="J26" s="214"/>
      <c r="K26" s="213">
        <v>2563.2199999999998</v>
      </c>
      <c r="L26" s="214"/>
      <c r="M26" s="213">
        <v>2529.48</v>
      </c>
      <c r="N26" s="214"/>
      <c r="O26" s="213">
        <v>2495.65</v>
      </c>
      <c r="P26" s="214"/>
      <c r="Q26" s="213">
        <v>2461.73</v>
      </c>
      <c r="R26" s="214"/>
      <c r="S26" s="213">
        <v>2427.73</v>
      </c>
      <c r="T26" s="214"/>
      <c r="U26" s="213">
        <v>2393.63</v>
      </c>
      <c r="V26" s="214"/>
      <c r="W26" s="213">
        <v>2359.4499999999998</v>
      </c>
      <c r="X26" s="214"/>
      <c r="Y26" s="213">
        <v>2325.1799999999998</v>
      </c>
      <c r="Z26" s="214"/>
      <c r="AA26" s="213">
        <v>2290.8200000000002</v>
      </c>
      <c r="AB26" s="214"/>
      <c r="AC26" s="213">
        <v>2256.37</v>
      </c>
      <c r="AD26" s="214"/>
      <c r="AE26" s="213">
        <v>2221.83</v>
      </c>
      <c r="AF26" s="214"/>
      <c r="AG26" s="213">
        <f>ROUND(SUM(I26:AE26),5)</f>
        <v>28921.96</v>
      </c>
    </row>
    <row r="27" spans="1:33" ht="15.75" thickBot="1" x14ac:dyDescent="0.3">
      <c r="A27" s="157"/>
      <c r="B27" s="157"/>
      <c r="C27" s="157"/>
      <c r="D27" s="157"/>
      <c r="E27" s="157" t="s">
        <v>289</v>
      </c>
      <c r="F27" s="157"/>
      <c r="G27" s="157"/>
      <c r="H27" s="157"/>
      <c r="I27" s="192">
        <v>-3948.44</v>
      </c>
      <c r="J27" s="214"/>
      <c r="K27" s="192">
        <v>4748.41</v>
      </c>
      <c r="L27" s="214"/>
      <c r="M27" s="192">
        <v>400</v>
      </c>
      <c r="N27" s="214"/>
      <c r="O27" s="192">
        <v>367.4</v>
      </c>
      <c r="P27" s="214"/>
      <c r="Q27" s="192">
        <v>3171</v>
      </c>
      <c r="R27" s="214"/>
      <c r="S27" s="192">
        <v>3821</v>
      </c>
      <c r="T27" s="214"/>
      <c r="U27" s="192">
        <v>1900</v>
      </c>
      <c r="V27" s="214"/>
      <c r="W27" s="192">
        <v>5528.58</v>
      </c>
      <c r="X27" s="214"/>
      <c r="Y27" s="192">
        <v>538.24</v>
      </c>
      <c r="Z27" s="214"/>
      <c r="AA27" s="192">
        <v>2347</v>
      </c>
      <c r="AB27" s="214"/>
      <c r="AC27" s="192">
        <v>457</v>
      </c>
      <c r="AD27" s="214"/>
      <c r="AE27" s="192">
        <v>419</v>
      </c>
      <c r="AF27" s="214"/>
      <c r="AG27" s="192">
        <f>ROUND(SUM(I27:AE27),5)</f>
        <v>19749.189999999999</v>
      </c>
    </row>
    <row r="28" spans="1:33" x14ac:dyDescent="0.25">
      <c r="A28" s="157"/>
      <c r="B28" s="157"/>
      <c r="C28" s="157"/>
      <c r="D28" s="157" t="s">
        <v>290</v>
      </c>
      <c r="E28" s="157"/>
      <c r="F28" s="157"/>
      <c r="G28" s="157"/>
      <c r="H28" s="157"/>
      <c r="I28" s="213">
        <f>ROUND(SUM(I24:I27),5)</f>
        <v>11783.69</v>
      </c>
      <c r="J28" s="214"/>
      <c r="K28" s="213">
        <f>ROUND(SUM(K24:K27),5)</f>
        <v>30883.82</v>
      </c>
      <c r="L28" s="214"/>
      <c r="M28" s="213">
        <f>ROUND(SUM(M24:M27),5)</f>
        <v>27279.21</v>
      </c>
      <c r="N28" s="214"/>
      <c r="O28" s="213">
        <f>ROUND(SUM(O24:O27),5)</f>
        <v>30093.73</v>
      </c>
      <c r="P28" s="214"/>
      <c r="Q28" s="213">
        <f>ROUND(SUM(Q24:Q27),5)</f>
        <v>65321.5</v>
      </c>
      <c r="R28" s="214"/>
      <c r="S28" s="213">
        <f>ROUND(SUM(S24:S27),5)</f>
        <v>67495.75</v>
      </c>
      <c r="T28" s="214"/>
      <c r="U28" s="213">
        <f>ROUND(SUM(U24:U27),5)</f>
        <v>63008.45</v>
      </c>
      <c r="V28" s="214"/>
      <c r="W28" s="213">
        <f>ROUND(SUM(W24:W27),5)</f>
        <v>61115.519999999997</v>
      </c>
      <c r="X28" s="214"/>
      <c r="Y28" s="213">
        <f>ROUND(SUM(Y24:Y27),5)</f>
        <v>60709.29</v>
      </c>
      <c r="Z28" s="214"/>
      <c r="AA28" s="213">
        <f>ROUND(SUM(AA24:AA27),5)</f>
        <v>57553.36</v>
      </c>
      <c r="AB28" s="214"/>
      <c r="AC28" s="213">
        <f>ROUND(SUM(AC24:AC27),5)</f>
        <v>57524.13</v>
      </c>
      <c r="AD28" s="214"/>
      <c r="AE28" s="213">
        <f>ROUND(SUM(AE24:AE27),5)</f>
        <v>51248.26</v>
      </c>
      <c r="AF28" s="214"/>
      <c r="AG28" s="213">
        <f>ROUND(SUM(I28:AE28),5)</f>
        <v>584016.71</v>
      </c>
    </row>
    <row r="29" spans="1:33" x14ac:dyDescent="0.25">
      <c r="A29" s="157"/>
      <c r="B29" s="157"/>
      <c r="C29" s="157"/>
      <c r="D29" s="157" t="s">
        <v>134</v>
      </c>
      <c r="E29" s="157"/>
      <c r="F29" s="157"/>
      <c r="G29" s="157"/>
      <c r="H29" s="157"/>
      <c r="I29" s="213">
        <v>1131.5999999999999</v>
      </c>
      <c r="J29" s="214"/>
      <c r="K29" s="213">
        <v>16558.02</v>
      </c>
      <c r="L29" s="214"/>
      <c r="M29" s="213">
        <v>16996.45</v>
      </c>
      <c r="N29" s="214"/>
      <c r="O29" s="213">
        <v>12588.19</v>
      </c>
      <c r="P29" s="214"/>
      <c r="Q29" s="213">
        <v>8487.68</v>
      </c>
      <c r="R29" s="214"/>
      <c r="S29" s="213">
        <v>16557.72</v>
      </c>
      <c r="T29" s="214"/>
      <c r="U29" s="213">
        <v>13979.98</v>
      </c>
      <c r="V29" s="214"/>
      <c r="W29" s="213">
        <v>15730.09</v>
      </c>
      <c r="X29" s="214"/>
      <c r="Y29" s="213">
        <v>13154.48</v>
      </c>
      <c r="Z29" s="214"/>
      <c r="AA29" s="213">
        <v>16619.71</v>
      </c>
      <c r="AB29" s="214"/>
      <c r="AC29" s="213">
        <v>3991.02</v>
      </c>
      <c r="AD29" s="214"/>
      <c r="AE29" s="213">
        <v>49.07</v>
      </c>
      <c r="AF29" s="214"/>
      <c r="AG29" s="213">
        <f>ROUND(SUM(I29:AE29),5)</f>
        <v>135844.01</v>
      </c>
    </row>
    <row r="30" spans="1:33" x14ac:dyDescent="0.25">
      <c r="A30" s="157"/>
      <c r="B30" s="157"/>
      <c r="C30" s="157"/>
      <c r="D30" s="157" t="s">
        <v>135</v>
      </c>
      <c r="E30" s="157"/>
      <c r="F30" s="157"/>
      <c r="G30" s="157"/>
      <c r="H30" s="157"/>
      <c r="I30" s="213"/>
      <c r="J30" s="214"/>
      <c r="K30" s="213"/>
      <c r="L30" s="214"/>
      <c r="M30" s="213"/>
      <c r="N30" s="214"/>
      <c r="O30" s="213"/>
      <c r="P30" s="214"/>
      <c r="Q30" s="213"/>
      <c r="R30" s="214"/>
      <c r="S30" s="213"/>
      <c r="T30" s="214"/>
      <c r="U30" s="213"/>
      <c r="V30" s="214"/>
      <c r="W30" s="213"/>
      <c r="X30" s="214"/>
      <c r="Y30" s="213"/>
      <c r="Z30" s="214"/>
      <c r="AA30" s="213"/>
      <c r="AB30" s="214"/>
      <c r="AC30" s="213"/>
      <c r="AD30" s="214"/>
      <c r="AE30" s="213"/>
      <c r="AF30" s="214"/>
      <c r="AG30" s="213"/>
    </row>
    <row r="31" spans="1:33" x14ac:dyDescent="0.25">
      <c r="A31" s="157"/>
      <c r="B31" s="157"/>
      <c r="C31" s="157"/>
      <c r="D31" s="157"/>
      <c r="E31" s="157" t="s">
        <v>291</v>
      </c>
      <c r="F31" s="157"/>
      <c r="G31" s="157"/>
      <c r="H31" s="157"/>
      <c r="I31" s="213">
        <v>1844.79</v>
      </c>
      <c r="J31" s="214"/>
      <c r="K31" s="213">
        <v>1844.79</v>
      </c>
      <c r="L31" s="214"/>
      <c r="M31" s="213">
        <v>1844.79</v>
      </c>
      <c r="N31" s="214"/>
      <c r="O31" s="213">
        <v>1844.79</v>
      </c>
      <c r="P31" s="214"/>
      <c r="Q31" s="213">
        <v>1844.79</v>
      </c>
      <c r="R31" s="214"/>
      <c r="S31" s="213">
        <v>1844.79</v>
      </c>
      <c r="T31" s="214"/>
      <c r="U31" s="213">
        <v>1844.79</v>
      </c>
      <c r="V31" s="214"/>
      <c r="W31" s="213">
        <v>1844.79</v>
      </c>
      <c r="X31" s="214"/>
      <c r="Y31" s="213">
        <v>1844.79</v>
      </c>
      <c r="Z31" s="214"/>
      <c r="AA31" s="213">
        <v>1844.79</v>
      </c>
      <c r="AB31" s="214"/>
      <c r="AC31" s="213">
        <v>1844.79</v>
      </c>
      <c r="AD31" s="214"/>
      <c r="AE31" s="213">
        <v>1844.79</v>
      </c>
      <c r="AF31" s="214"/>
      <c r="AG31" s="213">
        <f>ROUND(SUM(I31:AE31),5)</f>
        <v>22137.48</v>
      </c>
    </row>
    <row r="32" spans="1:33" ht="15.75" thickBot="1" x14ac:dyDescent="0.3">
      <c r="A32" s="157"/>
      <c r="B32" s="157"/>
      <c r="C32" s="157"/>
      <c r="D32" s="157"/>
      <c r="E32" s="157" t="s">
        <v>292</v>
      </c>
      <c r="F32" s="157"/>
      <c r="G32" s="157"/>
      <c r="H32" s="157"/>
      <c r="I32" s="192">
        <v>24082.43</v>
      </c>
      <c r="J32" s="214"/>
      <c r="K32" s="192">
        <v>18162.43</v>
      </c>
      <c r="L32" s="214"/>
      <c r="M32" s="192">
        <v>18162.43</v>
      </c>
      <c r="N32" s="214"/>
      <c r="O32" s="192">
        <v>18162.43</v>
      </c>
      <c r="P32" s="214"/>
      <c r="Q32" s="192">
        <v>18162.43</v>
      </c>
      <c r="R32" s="214"/>
      <c r="S32" s="192">
        <v>15984.46</v>
      </c>
      <c r="T32" s="214"/>
      <c r="U32" s="192">
        <v>17973.259999999998</v>
      </c>
      <c r="V32" s="214"/>
      <c r="W32" s="192">
        <v>17973.259999999998</v>
      </c>
      <c r="X32" s="214"/>
      <c r="Y32" s="192">
        <v>15873.99</v>
      </c>
      <c r="Z32" s="214"/>
      <c r="AA32" s="192">
        <v>17973.259999999998</v>
      </c>
      <c r="AB32" s="214"/>
      <c r="AC32" s="192">
        <v>17973.259999999998</v>
      </c>
      <c r="AD32" s="214"/>
      <c r="AE32" s="192">
        <v>17973.259999999998</v>
      </c>
      <c r="AF32" s="214"/>
      <c r="AG32" s="192">
        <f>ROUND(SUM(I32:AE32),5)</f>
        <v>218456.9</v>
      </c>
    </row>
    <row r="33" spans="1:33" x14ac:dyDescent="0.25">
      <c r="A33" s="157"/>
      <c r="B33" s="157"/>
      <c r="C33" s="157"/>
      <c r="D33" s="157" t="s">
        <v>293</v>
      </c>
      <c r="E33" s="157"/>
      <c r="F33" s="157"/>
      <c r="G33" s="157"/>
      <c r="H33" s="157"/>
      <c r="I33" s="213">
        <f>ROUND(SUM(I30:I32),5)</f>
        <v>25927.22</v>
      </c>
      <c r="J33" s="214"/>
      <c r="K33" s="213">
        <f>ROUND(SUM(K30:K32),5)</f>
        <v>20007.22</v>
      </c>
      <c r="L33" s="214"/>
      <c r="M33" s="213">
        <f>ROUND(SUM(M30:M32),5)</f>
        <v>20007.22</v>
      </c>
      <c r="N33" s="214"/>
      <c r="O33" s="213">
        <f>ROUND(SUM(O30:O32),5)</f>
        <v>20007.22</v>
      </c>
      <c r="P33" s="214"/>
      <c r="Q33" s="213">
        <f>ROUND(SUM(Q30:Q32),5)</f>
        <v>20007.22</v>
      </c>
      <c r="R33" s="214"/>
      <c r="S33" s="213">
        <f>ROUND(SUM(S30:S32),5)</f>
        <v>17829.25</v>
      </c>
      <c r="T33" s="214"/>
      <c r="U33" s="213">
        <f>ROUND(SUM(U30:U32),5)</f>
        <v>19818.05</v>
      </c>
      <c r="V33" s="214"/>
      <c r="W33" s="213">
        <f>ROUND(SUM(W30:W32),5)</f>
        <v>19818.05</v>
      </c>
      <c r="X33" s="214"/>
      <c r="Y33" s="213">
        <f>ROUND(SUM(Y30:Y32),5)</f>
        <v>17718.78</v>
      </c>
      <c r="Z33" s="214"/>
      <c r="AA33" s="213">
        <f>ROUND(SUM(AA30:AA32),5)</f>
        <v>19818.05</v>
      </c>
      <c r="AB33" s="214"/>
      <c r="AC33" s="213">
        <f>ROUND(SUM(AC30:AC32),5)</f>
        <v>19818.05</v>
      </c>
      <c r="AD33" s="214"/>
      <c r="AE33" s="213">
        <f>ROUND(SUM(AE30:AE32),5)</f>
        <v>19818.05</v>
      </c>
      <c r="AF33" s="214"/>
      <c r="AG33" s="213">
        <f>ROUND(SUM(I33:AE33),5)</f>
        <v>240594.38</v>
      </c>
    </row>
    <row r="34" spans="1:33" x14ac:dyDescent="0.25">
      <c r="A34" s="157"/>
      <c r="B34" s="157"/>
      <c r="C34" s="157"/>
      <c r="D34" s="157" t="s">
        <v>136</v>
      </c>
      <c r="E34" s="157"/>
      <c r="F34" s="157"/>
      <c r="G34" s="157"/>
      <c r="H34" s="157"/>
      <c r="I34" s="213"/>
      <c r="J34" s="214"/>
      <c r="K34" s="213"/>
      <c r="L34" s="214"/>
      <c r="M34" s="213"/>
      <c r="N34" s="214"/>
      <c r="O34" s="213"/>
      <c r="P34" s="214"/>
      <c r="Q34" s="213"/>
      <c r="R34" s="214"/>
      <c r="S34" s="213"/>
      <c r="T34" s="214"/>
      <c r="U34" s="213"/>
      <c r="V34" s="214"/>
      <c r="W34" s="213"/>
      <c r="X34" s="214"/>
      <c r="Y34" s="213"/>
      <c r="Z34" s="214"/>
      <c r="AA34" s="213"/>
      <c r="AB34" s="214"/>
      <c r="AC34" s="213"/>
      <c r="AD34" s="214"/>
      <c r="AE34" s="213"/>
      <c r="AF34" s="214"/>
      <c r="AG34" s="213"/>
    </row>
    <row r="35" spans="1:33" x14ac:dyDescent="0.25">
      <c r="A35" s="157"/>
      <c r="B35" s="157"/>
      <c r="C35" s="157"/>
      <c r="D35" s="157"/>
      <c r="E35" s="157" t="s">
        <v>294</v>
      </c>
      <c r="F35" s="157"/>
      <c r="G35" s="157"/>
      <c r="H35" s="157"/>
      <c r="I35" s="213">
        <v>0</v>
      </c>
      <c r="J35" s="214"/>
      <c r="K35" s="213">
        <v>0</v>
      </c>
      <c r="L35" s="214"/>
      <c r="M35" s="213">
        <v>4896.33</v>
      </c>
      <c r="N35" s="214"/>
      <c r="O35" s="213">
        <v>8000</v>
      </c>
      <c r="P35" s="214"/>
      <c r="Q35" s="213">
        <v>739.75</v>
      </c>
      <c r="R35" s="214"/>
      <c r="S35" s="213">
        <v>465.51</v>
      </c>
      <c r="T35" s="214"/>
      <c r="U35" s="213">
        <v>225</v>
      </c>
      <c r="V35" s="214"/>
      <c r="W35" s="213">
        <v>730</v>
      </c>
      <c r="X35" s="214"/>
      <c r="Y35" s="213">
        <v>1187.5</v>
      </c>
      <c r="Z35" s="214"/>
      <c r="AA35" s="213">
        <v>380</v>
      </c>
      <c r="AB35" s="214"/>
      <c r="AC35" s="213">
        <v>255</v>
      </c>
      <c r="AD35" s="214"/>
      <c r="AE35" s="213">
        <v>832</v>
      </c>
      <c r="AF35" s="214"/>
      <c r="AG35" s="213">
        <f t="shared" ref="AG35:AG53" si="2">ROUND(SUM(I35:AE35),5)</f>
        <v>17711.09</v>
      </c>
    </row>
    <row r="36" spans="1:33" x14ac:dyDescent="0.25">
      <c r="A36" s="157"/>
      <c r="B36" s="157"/>
      <c r="C36" s="157"/>
      <c r="D36" s="157"/>
      <c r="E36" s="157" t="s">
        <v>295</v>
      </c>
      <c r="F36" s="157"/>
      <c r="G36" s="157"/>
      <c r="H36" s="157"/>
      <c r="I36" s="213">
        <v>0</v>
      </c>
      <c r="J36" s="214"/>
      <c r="K36" s="213">
        <v>0</v>
      </c>
      <c r="L36" s="214"/>
      <c r="M36" s="213">
        <v>3125</v>
      </c>
      <c r="N36" s="214"/>
      <c r="O36" s="213">
        <v>3652</v>
      </c>
      <c r="P36" s="214"/>
      <c r="Q36" s="213">
        <v>1340</v>
      </c>
      <c r="R36" s="214"/>
      <c r="S36" s="213">
        <v>100</v>
      </c>
      <c r="T36" s="214"/>
      <c r="U36" s="213">
        <v>125</v>
      </c>
      <c r="V36" s="214"/>
      <c r="W36" s="213">
        <v>250</v>
      </c>
      <c r="X36" s="214"/>
      <c r="Y36" s="213">
        <v>0</v>
      </c>
      <c r="Z36" s="214"/>
      <c r="AA36" s="213">
        <v>250</v>
      </c>
      <c r="AB36" s="214"/>
      <c r="AC36" s="213">
        <v>875</v>
      </c>
      <c r="AD36" s="214"/>
      <c r="AE36" s="213">
        <v>0</v>
      </c>
      <c r="AF36" s="214"/>
      <c r="AG36" s="213">
        <f t="shared" si="2"/>
        <v>9717</v>
      </c>
    </row>
    <row r="37" spans="1:33" x14ac:dyDescent="0.25">
      <c r="A37" s="157"/>
      <c r="B37" s="157"/>
      <c r="C37" s="157"/>
      <c r="D37" s="157"/>
      <c r="E37" s="157" t="s">
        <v>413</v>
      </c>
      <c r="F37" s="157"/>
      <c r="G37" s="157"/>
      <c r="H37" s="157"/>
      <c r="I37" s="213">
        <v>0</v>
      </c>
      <c r="J37" s="214"/>
      <c r="K37" s="213">
        <v>0</v>
      </c>
      <c r="L37" s="214"/>
      <c r="M37" s="213">
        <v>0</v>
      </c>
      <c r="N37" s="214"/>
      <c r="O37" s="213">
        <v>0</v>
      </c>
      <c r="P37" s="214"/>
      <c r="Q37" s="213">
        <v>0</v>
      </c>
      <c r="R37" s="214"/>
      <c r="S37" s="213">
        <v>0</v>
      </c>
      <c r="T37" s="214"/>
      <c r="U37" s="213">
        <v>0</v>
      </c>
      <c r="V37" s="214"/>
      <c r="W37" s="213">
        <v>0</v>
      </c>
      <c r="X37" s="214"/>
      <c r="Y37" s="213">
        <v>0</v>
      </c>
      <c r="Z37" s="214"/>
      <c r="AA37" s="213">
        <v>300</v>
      </c>
      <c r="AB37" s="214"/>
      <c r="AC37" s="213">
        <v>0</v>
      </c>
      <c r="AD37" s="214"/>
      <c r="AE37" s="213">
        <v>0</v>
      </c>
      <c r="AF37" s="214"/>
      <c r="AG37" s="213">
        <f t="shared" si="2"/>
        <v>300</v>
      </c>
    </row>
    <row r="38" spans="1:33" x14ac:dyDescent="0.25">
      <c r="A38" s="157"/>
      <c r="B38" s="157"/>
      <c r="C38" s="157"/>
      <c r="D38" s="157"/>
      <c r="E38" s="157" t="s">
        <v>296</v>
      </c>
      <c r="F38" s="157"/>
      <c r="G38" s="157"/>
      <c r="H38" s="157"/>
      <c r="I38" s="213">
        <v>0</v>
      </c>
      <c r="J38" s="214"/>
      <c r="K38" s="213">
        <v>40</v>
      </c>
      <c r="L38" s="214"/>
      <c r="M38" s="213">
        <v>2680</v>
      </c>
      <c r="N38" s="214"/>
      <c r="O38" s="213">
        <v>35375</v>
      </c>
      <c r="P38" s="214"/>
      <c r="Q38" s="213">
        <v>10040</v>
      </c>
      <c r="R38" s="214"/>
      <c r="S38" s="213">
        <v>9595</v>
      </c>
      <c r="T38" s="214"/>
      <c r="U38" s="213">
        <v>1820</v>
      </c>
      <c r="V38" s="214"/>
      <c r="W38" s="213">
        <v>650</v>
      </c>
      <c r="X38" s="214"/>
      <c r="Y38" s="213">
        <v>1670.2</v>
      </c>
      <c r="Z38" s="214"/>
      <c r="AA38" s="213">
        <v>910</v>
      </c>
      <c r="AB38" s="214"/>
      <c r="AC38" s="213">
        <v>3175</v>
      </c>
      <c r="AD38" s="214"/>
      <c r="AE38" s="213">
        <v>-230</v>
      </c>
      <c r="AF38" s="214"/>
      <c r="AG38" s="213">
        <f t="shared" si="2"/>
        <v>65725.2</v>
      </c>
    </row>
    <row r="39" spans="1:33" x14ac:dyDescent="0.25">
      <c r="A39" s="157"/>
      <c r="B39" s="157"/>
      <c r="C39" s="157"/>
      <c r="D39" s="157"/>
      <c r="E39" s="157" t="s">
        <v>297</v>
      </c>
      <c r="F39" s="157"/>
      <c r="G39" s="157"/>
      <c r="H39" s="157"/>
      <c r="I39" s="213">
        <v>0</v>
      </c>
      <c r="J39" s="214"/>
      <c r="K39" s="213">
        <v>0</v>
      </c>
      <c r="L39" s="214"/>
      <c r="M39" s="213">
        <v>13190</v>
      </c>
      <c r="N39" s="214"/>
      <c r="O39" s="213">
        <v>24967.75</v>
      </c>
      <c r="P39" s="214"/>
      <c r="Q39" s="213">
        <v>5040.83</v>
      </c>
      <c r="R39" s="214"/>
      <c r="S39" s="213">
        <v>6828.12</v>
      </c>
      <c r="T39" s="214"/>
      <c r="U39" s="213">
        <v>1264.5</v>
      </c>
      <c r="V39" s="214"/>
      <c r="W39" s="213">
        <v>5412.25</v>
      </c>
      <c r="X39" s="214"/>
      <c r="Y39" s="213">
        <v>4075.75</v>
      </c>
      <c r="Z39" s="214"/>
      <c r="AA39" s="213">
        <v>6700.3</v>
      </c>
      <c r="AB39" s="214"/>
      <c r="AC39" s="213">
        <v>253</v>
      </c>
      <c r="AD39" s="214"/>
      <c r="AE39" s="213">
        <v>170</v>
      </c>
      <c r="AF39" s="214"/>
      <c r="AG39" s="213">
        <f t="shared" si="2"/>
        <v>67902.5</v>
      </c>
    </row>
    <row r="40" spans="1:33" x14ac:dyDescent="0.25">
      <c r="A40" s="157"/>
      <c r="B40" s="157"/>
      <c r="C40" s="157"/>
      <c r="D40" s="157"/>
      <c r="E40" s="157" t="s">
        <v>298</v>
      </c>
      <c r="F40" s="157"/>
      <c r="G40" s="157"/>
      <c r="H40" s="157"/>
      <c r="I40" s="213">
        <v>0</v>
      </c>
      <c r="J40" s="214"/>
      <c r="K40" s="213">
        <v>0</v>
      </c>
      <c r="L40" s="214"/>
      <c r="M40" s="213">
        <v>0</v>
      </c>
      <c r="N40" s="214"/>
      <c r="O40" s="213">
        <v>0</v>
      </c>
      <c r="P40" s="214"/>
      <c r="Q40" s="213">
        <v>0</v>
      </c>
      <c r="R40" s="214"/>
      <c r="S40" s="213">
        <v>0</v>
      </c>
      <c r="T40" s="214"/>
      <c r="U40" s="213">
        <v>0</v>
      </c>
      <c r="V40" s="214"/>
      <c r="W40" s="213">
        <v>210</v>
      </c>
      <c r="X40" s="214"/>
      <c r="Y40" s="213">
        <v>2590</v>
      </c>
      <c r="Z40" s="214"/>
      <c r="AA40" s="213">
        <v>20570</v>
      </c>
      <c r="AB40" s="214"/>
      <c r="AC40" s="213">
        <v>400</v>
      </c>
      <c r="AD40" s="214"/>
      <c r="AE40" s="213">
        <v>0</v>
      </c>
      <c r="AF40" s="214"/>
      <c r="AG40" s="213">
        <f t="shared" si="2"/>
        <v>23770</v>
      </c>
    </row>
    <row r="41" spans="1:33" x14ac:dyDescent="0.25">
      <c r="A41" s="157"/>
      <c r="B41" s="157"/>
      <c r="C41" s="157"/>
      <c r="D41" s="157"/>
      <c r="E41" s="157" t="s">
        <v>414</v>
      </c>
      <c r="F41" s="157"/>
      <c r="G41" s="157"/>
      <c r="H41" s="157"/>
      <c r="I41" s="213">
        <v>1275</v>
      </c>
      <c r="J41" s="214"/>
      <c r="K41" s="213">
        <v>0</v>
      </c>
      <c r="L41" s="214"/>
      <c r="M41" s="213">
        <v>0</v>
      </c>
      <c r="N41" s="214"/>
      <c r="O41" s="213">
        <v>0</v>
      </c>
      <c r="P41" s="214"/>
      <c r="Q41" s="213">
        <v>0</v>
      </c>
      <c r="R41" s="214"/>
      <c r="S41" s="213">
        <v>0</v>
      </c>
      <c r="T41" s="214"/>
      <c r="U41" s="213">
        <v>0</v>
      </c>
      <c r="V41" s="214"/>
      <c r="W41" s="213">
        <v>0</v>
      </c>
      <c r="X41" s="214"/>
      <c r="Y41" s="213">
        <v>0</v>
      </c>
      <c r="Z41" s="214"/>
      <c r="AA41" s="213">
        <v>0</v>
      </c>
      <c r="AB41" s="214"/>
      <c r="AC41" s="213">
        <v>0</v>
      </c>
      <c r="AD41" s="214"/>
      <c r="AE41" s="213">
        <v>200</v>
      </c>
      <c r="AF41" s="214"/>
      <c r="AG41" s="213">
        <f t="shared" si="2"/>
        <v>1475</v>
      </c>
    </row>
    <row r="42" spans="1:33" x14ac:dyDescent="0.25">
      <c r="A42" s="157"/>
      <c r="B42" s="157"/>
      <c r="C42" s="157"/>
      <c r="D42" s="157"/>
      <c r="E42" s="157" t="s">
        <v>299</v>
      </c>
      <c r="F42" s="157"/>
      <c r="G42" s="157"/>
      <c r="H42" s="157"/>
      <c r="I42" s="213">
        <v>0</v>
      </c>
      <c r="J42" s="214"/>
      <c r="K42" s="213">
        <v>2875</v>
      </c>
      <c r="L42" s="214"/>
      <c r="M42" s="213">
        <v>1860</v>
      </c>
      <c r="N42" s="214"/>
      <c r="O42" s="213">
        <v>200</v>
      </c>
      <c r="P42" s="214"/>
      <c r="Q42" s="213">
        <v>119</v>
      </c>
      <c r="R42" s="214"/>
      <c r="S42" s="213">
        <v>510</v>
      </c>
      <c r="T42" s="214"/>
      <c r="U42" s="213">
        <v>3278</v>
      </c>
      <c r="V42" s="214"/>
      <c r="W42" s="213">
        <v>617</v>
      </c>
      <c r="X42" s="214"/>
      <c r="Y42" s="213">
        <v>30</v>
      </c>
      <c r="Z42" s="214"/>
      <c r="AA42" s="213">
        <v>-386</v>
      </c>
      <c r="AB42" s="214"/>
      <c r="AC42" s="213">
        <v>125</v>
      </c>
      <c r="AD42" s="214"/>
      <c r="AE42" s="213">
        <v>260</v>
      </c>
      <c r="AF42" s="214"/>
      <c r="AG42" s="213">
        <f t="shared" si="2"/>
        <v>9488</v>
      </c>
    </row>
    <row r="43" spans="1:33" x14ac:dyDescent="0.25">
      <c r="A43" s="157"/>
      <c r="B43" s="157"/>
      <c r="C43" s="157"/>
      <c r="D43" s="157"/>
      <c r="E43" s="157" t="s">
        <v>300</v>
      </c>
      <c r="F43" s="157"/>
      <c r="G43" s="157"/>
      <c r="H43" s="157"/>
      <c r="I43" s="213">
        <v>-85</v>
      </c>
      <c r="J43" s="214"/>
      <c r="K43" s="213">
        <v>0</v>
      </c>
      <c r="L43" s="214"/>
      <c r="M43" s="213">
        <v>8258</v>
      </c>
      <c r="N43" s="214"/>
      <c r="O43" s="213">
        <v>7475</v>
      </c>
      <c r="P43" s="214"/>
      <c r="Q43" s="213">
        <v>0</v>
      </c>
      <c r="R43" s="214"/>
      <c r="S43" s="213">
        <v>0</v>
      </c>
      <c r="T43" s="214"/>
      <c r="U43" s="213">
        <v>0</v>
      </c>
      <c r="V43" s="214"/>
      <c r="W43" s="213">
        <v>0</v>
      </c>
      <c r="X43" s="214"/>
      <c r="Y43" s="213">
        <v>2040</v>
      </c>
      <c r="Z43" s="214"/>
      <c r="AA43" s="213">
        <v>11860</v>
      </c>
      <c r="AB43" s="214"/>
      <c r="AC43" s="213">
        <v>8360</v>
      </c>
      <c r="AD43" s="214"/>
      <c r="AE43" s="213">
        <v>100</v>
      </c>
      <c r="AF43" s="214"/>
      <c r="AG43" s="213">
        <f t="shared" si="2"/>
        <v>38008</v>
      </c>
    </row>
    <row r="44" spans="1:33" x14ac:dyDescent="0.25">
      <c r="A44" s="157"/>
      <c r="B44" s="157"/>
      <c r="C44" s="157"/>
      <c r="D44" s="157"/>
      <c r="E44" s="157" t="s">
        <v>301</v>
      </c>
      <c r="F44" s="157"/>
      <c r="G44" s="157"/>
      <c r="H44" s="157"/>
      <c r="I44" s="213">
        <v>0</v>
      </c>
      <c r="J44" s="214"/>
      <c r="K44" s="213">
        <v>0</v>
      </c>
      <c r="L44" s="214"/>
      <c r="M44" s="213">
        <v>0</v>
      </c>
      <c r="N44" s="214"/>
      <c r="O44" s="213">
        <v>0</v>
      </c>
      <c r="P44" s="214"/>
      <c r="Q44" s="213">
        <v>0</v>
      </c>
      <c r="R44" s="214"/>
      <c r="S44" s="213">
        <v>0</v>
      </c>
      <c r="T44" s="214"/>
      <c r="U44" s="213">
        <v>0</v>
      </c>
      <c r="V44" s="214"/>
      <c r="W44" s="213">
        <v>0</v>
      </c>
      <c r="X44" s="214"/>
      <c r="Y44" s="213">
        <v>0</v>
      </c>
      <c r="Z44" s="214"/>
      <c r="AA44" s="213">
        <v>0</v>
      </c>
      <c r="AB44" s="214"/>
      <c r="AC44" s="213">
        <v>-388.83</v>
      </c>
      <c r="AD44" s="214"/>
      <c r="AE44" s="213">
        <v>14029.12</v>
      </c>
      <c r="AF44" s="214"/>
      <c r="AG44" s="213">
        <f t="shared" si="2"/>
        <v>13640.29</v>
      </c>
    </row>
    <row r="45" spans="1:33" ht="15.75" thickBot="1" x14ac:dyDescent="0.3">
      <c r="A45" s="157"/>
      <c r="B45" s="157"/>
      <c r="C45" s="157"/>
      <c r="D45" s="157"/>
      <c r="E45" s="157" t="s">
        <v>302</v>
      </c>
      <c r="F45" s="157"/>
      <c r="G45" s="157"/>
      <c r="H45" s="157"/>
      <c r="I45" s="192">
        <v>0</v>
      </c>
      <c r="J45" s="214"/>
      <c r="K45" s="192">
        <v>0</v>
      </c>
      <c r="L45" s="214"/>
      <c r="M45" s="192">
        <v>2717</v>
      </c>
      <c r="N45" s="214"/>
      <c r="O45" s="192">
        <v>399</v>
      </c>
      <c r="P45" s="214"/>
      <c r="Q45" s="192">
        <v>57</v>
      </c>
      <c r="R45" s="214"/>
      <c r="S45" s="192">
        <v>38</v>
      </c>
      <c r="T45" s="214"/>
      <c r="U45" s="192">
        <v>71</v>
      </c>
      <c r="V45" s="214"/>
      <c r="W45" s="192">
        <v>26</v>
      </c>
      <c r="X45" s="214"/>
      <c r="Y45" s="192">
        <v>26</v>
      </c>
      <c r="Z45" s="214"/>
      <c r="AA45" s="192">
        <v>-500</v>
      </c>
      <c r="AB45" s="214"/>
      <c r="AC45" s="192">
        <v>1328</v>
      </c>
      <c r="AD45" s="214"/>
      <c r="AE45" s="192">
        <v>35</v>
      </c>
      <c r="AF45" s="214"/>
      <c r="AG45" s="192">
        <f t="shared" si="2"/>
        <v>4197</v>
      </c>
    </row>
    <row r="46" spans="1:33" x14ac:dyDescent="0.25">
      <c r="A46" s="157"/>
      <c r="B46" s="157"/>
      <c r="C46" s="157"/>
      <c r="D46" s="157" t="s">
        <v>303</v>
      </c>
      <c r="E46" s="157"/>
      <c r="F46" s="157"/>
      <c r="G46" s="157"/>
      <c r="H46" s="157"/>
      <c r="I46" s="213">
        <f>ROUND(SUM(I34:I45),5)</f>
        <v>1190</v>
      </c>
      <c r="J46" s="214"/>
      <c r="K46" s="213">
        <f>ROUND(SUM(K34:K45),5)</f>
        <v>2915</v>
      </c>
      <c r="L46" s="214"/>
      <c r="M46" s="213">
        <f>ROUND(SUM(M34:M45),5)</f>
        <v>36726.33</v>
      </c>
      <c r="N46" s="214"/>
      <c r="O46" s="213">
        <f>ROUND(SUM(O34:O45),5)</f>
        <v>80068.75</v>
      </c>
      <c r="P46" s="214"/>
      <c r="Q46" s="213">
        <f>ROUND(SUM(Q34:Q45),5)</f>
        <v>17336.580000000002</v>
      </c>
      <c r="R46" s="214"/>
      <c r="S46" s="213">
        <f>ROUND(SUM(S34:S45),5)</f>
        <v>17536.63</v>
      </c>
      <c r="T46" s="214"/>
      <c r="U46" s="213">
        <f>ROUND(SUM(U34:U45),5)</f>
        <v>6783.5</v>
      </c>
      <c r="V46" s="214"/>
      <c r="W46" s="213">
        <f>ROUND(SUM(W34:W45),5)</f>
        <v>7895.25</v>
      </c>
      <c r="X46" s="214"/>
      <c r="Y46" s="213">
        <f>ROUND(SUM(Y34:Y45),5)</f>
        <v>11619.45</v>
      </c>
      <c r="Z46" s="214"/>
      <c r="AA46" s="213">
        <f>ROUND(SUM(AA34:AA45),5)</f>
        <v>40084.300000000003</v>
      </c>
      <c r="AB46" s="214"/>
      <c r="AC46" s="213">
        <f>ROUND(SUM(AC34:AC45),5)</f>
        <v>14382.17</v>
      </c>
      <c r="AD46" s="214"/>
      <c r="AE46" s="213">
        <f>ROUND(SUM(AE34:AE45),5)</f>
        <v>15396.12</v>
      </c>
      <c r="AF46" s="214"/>
      <c r="AG46" s="213">
        <f t="shared" si="2"/>
        <v>251934.07999999999</v>
      </c>
    </row>
    <row r="47" spans="1:33" x14ac:dyDescent="0.25">
      <c r="A47" s="157"/>
      <c r="B47" s="157"/>
      <c r="C47" s="157"/>
      <c r="D47" s="157" t="s">
        <v>137</v>
      </c>
      <c r="E47" s="157"/>
      <c r="F47" s="157"/>
      <c r="G47" s="157"/>
      <c r="H47" s="157"/>
      <c r="I47" s="213">
        <v>755</v>
      </c>
      <c r="J47" s="214"/>
      <c r="K47" s="213">
        <v>11050</v>
      </c>
      <c r="L47" s="214"/>
      <c r="M47" s="213">
        <v>34212.6</v>
      </c>
      <c r="N47" s="214"/>
      <c r="O47" s="213">
        <v>12816</v>
      </c>
      <c r="P47" s="214"/>
      <c r="Q47" s="213">
        <v>12160</v>
      </c>
      <c r="R47" s="214"/>
      <c r="S47" s="213">
        <v>29400</v>
      </c>
      <c r="T47" s="214"/>
      <c r="U47" s="213">
        <v>4100</v>
      </c>
      <c r="V47" s="214"/>
      <c r="W47" s="213">
        <v>10425</v>
      </c>
      <c r="X47" s="214"/>
      <c r="Y47" s="213">
        <v>25386</v>
      </c>
      <c r="Z47" s="214"/>
      <c r="AA47" s="213">
        <v>36575</v>
      </c>
      <c r="AB47" s="214"/>
      <c r="AC47" s="213">
        <v>3575</v>
      </c>
      <c r="AD47" s="214"/>
      <c r="AE47" s="213">
        <v>1750</v>
      </c>
      <c r="AF47" s="214"/>
      <c r="AG47" s="213">
        <f t="shared" si="2"/>
        <v>182204.6</v>
      </c>
    </row>
    <row r="48" spans="1:33" x14ac:dyDescent="0.25">
      <c r="A48" s="157"/>
      <c r="B48" s="157"/>
      <c r="C48" s="157"/>
      <c r="D48" s="157" t="s">
        <v>138</v>
      </c>
      <c r="E48" s="157"/>
      <c r="F48" s="157"/>
      <c r="G48" s="157"/>
      <c r="H48" s="157"/>
      <c r="I48" s="213">
        <v>125797.83</v>
      </c>
      <c r="J48" s="214"/>
      <c r="K48" s="213">
        <v>-1475</v>
      </c>
      <c r="L48" s="214"/>
      <c r="M48" s="213">
        <v>101729.17</v>
      </c>
      <c r="N48" s="214"/>
      <c r="O48" s="213">
        <v>-6268.95</v>
      </c>
      <c r="P48" s="214"/>
      <c r="Q48" s="213">
        <v>-1643</v>
      </c>
      <c r="R48" s="214"/>
      <c r="S48" s="213">
        <v>0</v>
      </c>
      <c r="T48" s="214"/>
      <c r="U48" s="213">
        <v>-533.29999999999995</v>
      </c>
      <c r="V48" s="214"/>
      <c r="W48" s="213">
        <v>-571</v>
      </c>
      <c r="X48" s="214"/>
      <c r="Y48" s="213">
        <v>205</v>
      </c>
      <c r="Z48" s="214"/>
      <c r="AA48" s="213">
        <v>205</v>
      </c>
      <c r="AB48" s="214"/>
      <c r="AC48" s="213">
        <v>-1861</v>
      </c>
      <c r="AD48" s="214"/>
      <c r="AE48" s="213">
        <v>0</v>
      </c>
      <c r="AF48" s="214"/>
      <c r="AG48" s="213">
        <f t="shared" si="2"/>
        <v>215584.75</v>
      </c>
    </row>
    <row r="49" spans="1:33" x14ac:dyDescent="0.25">
      <c r="A49" s="157"/>
      <c r="B49" s="157"/>
      <c r="C49" s="157"/>
      <c r="D49" s="157" t="s">
        <v>158</v>
      </c>
      <c r="E49" s="157"/>
      <c r="F49" s="157"/>
      <c r="G49" s="157"/>
      <c r="H49" s="157"/>
      <c r="I49" s="213">
        <v>0</v>
      </c>
      <c r="J49" s="214"/>
      <c r="K49" s="213">
        <v>0</v>
      </c>
      <c r="L49" s="214"/>
      <c r="M49" s="213">
        <v>0</v>
      </c>
      <c r="N49" s="214"/>
      <c r="O49" s="213">
        <v>0</v>
      </c>
      <c r="P49" s="214"/>
      <c r="Q49" s="213">
        <v>0</v>
      </c>
      <c r="R49" s="214"/>
      <c r="S49" s="213">
        <v>0</v>
      </c>
      <c r="T49" s="214"/>
      <c r="U49" s="213">
        <v>0</v>
      </c>
      <c r="V49" s="214"/>
      <c r="W49" s="213">
        <v>0</v>
      </c>
      <c r="X49" s="214"/>
      <c r="Y49" s="213">
        <v>0</v>
      </c>
      <c r="Z49" s="214"/>
      <c r="AA49" s="213">
        <v>0</v>
      </c>
      <c r="AB49" s="214"/>
      <c r="AC49" s="213">
        <v>0</v>
      </c>
      <c r="AD49" s="214"/>
      <c r="AE49" s="213">
        <v>401644.79999999999</v>
      </c>
      <c r="AF49" s="214"/>
      <c r="AG49" s="213">
        <f t="shared" si="2"/>
        <v>401644.79999999999</v>
      </c>
    </row>
    <row r="50" spans="1:33" x14ac:dyDescent="0.25">
      <c r="A50" s="157"/>
      <c r="B50" s="157"/>
      <c r="C50" s="157"/>
      <c r="D50" s="157" t="s">
        <v>159</v>
      </c>
      <c r="E50" s="157"/>
      <c r="F50" s="157"/>
      <c r="G50" s="157"/>
      <c r="H50" s="157"/>
      <c r="I50" s="213">
        <v>0</v>
      </c>
      <c r="J50" s="214"/>
      <c r="K50" s="213">
        <v>0</v>
      </c>
      <c r="L50" s="214"/>
      <c r="M50" s="213">
        <v>0</v>
      </c>
      <c r="N50" s="214"/>
      <c r="O50" s="213">
        <v>0</v>
      </c>
      <c r="P50" s="214"/>
      <c r="Q50" s="213">
        <v>0</v>
      </c>
      <c r="R50" s="214"/>
      <c r="S50" s="213">
        <v>0</v>
      </c>
      <c r="T50" s="214"/>
      <c r="U50" s="213">
        <v>0</v>
      </c>
      <c r="V50" s="214"/>
      <c r="W50" s="213">
        <v>0</v>
      </c>
      <c r="X50" s="214"/>
      <c r="Y50" s="213">
        <v>0</v>
      </c>
      <c r="Z50" s="214"/>
      <c r="AA50" s="213">
        <v>0</v>
      </c>
      <c r="AB50" s="214"/>
      <c r="AC50" s="213">
        <v>0</v>
      </c>
      <c r="AD50" s="214"/>
      <c r="AE50" s="213">
        <v>2184510</v>
      </c>
      <c r="AF50" s="214"/>
      <c r="AG50" s="213">
        <f t="shared" si="2"/>
        <v>2184510</v>
      </c>
    </row>
    <row r="51" spans="1:33" ht="15.75" thickBot="1" x14ac:dyDescent="0.3">
      <c r="A51" s="157"/>
      <c r="B51" s="157"/>
      <c r="C51" s="157"/>
      <c r="D51" s="157" t="s">
        <v>160</v>
      </c>
      <c r="E51" s="157"/>
      <c r="F51" s="157"/>
      <c r="G51" s="157"/>
      <c r="H51" s="157"/>
      <c r="I51" s="213">
        <v>0</v>
      </c>
      <c r="J51" s="214"/>
      <c r="K51" s="213">
        <v>0</v>
      </c>
      <c r="L51" s="214"/>
      <c r="M51" s="213">
        <v>0</v>
      </c>
      <c r="N51" s="214"/>
      <c r="O51" s="213">
        <v>0</v>
      </c>
      <c r="P51" s="214"/>
      <c r="Q51" s="213">
        <v>0</v>
      </c>
      <c r="R51" s="214"/>
      <c r="S51" s="213">
        <v>0</v>
      </c>
      <c r="T51" s="214"/>
      <c r="U51" s="213">
        <v>0</v>
      </c>
      <c r="V51" s="214"/>
      <c r="W51" s="213">
        <v>0</v>
      </c>
      <c r="X51" s="214"/>
      <c r="Y51" s="213">
        <v>0</v>
      </c>
      <c r="Z51" s="214"/>
      <c r="AA51" s="213">
        <v>0</v>
      </c>
      <c r="AB51" s="214"/>
      <c r="AC51" s="213">
        <v>0</v>
      </c>
      <c r="AD51" s="214"/>
      <c r="AE51" s="213">
        <v>0</v>
      </c>
      <c r="AF51" s="214"/>
      <c r="AG51" s="213">
        <f t="shared" si="2"/>
        <v>0</v>
      </c>
    </row>
    <row r="52" spans="1:33" ht="15.75" thickBot="1" x14ac:dyDescent="0.3">
      <c r="A52" s="157"/>
      <c r="B52" s="157"/>
      <c r="C52" s="157" t="s">
        <v>1</v>
      </c>
      <c r="D52" s="157"/>
      <c r="E52" s="157"/>
      <c r="F52" s="157"/>
      <c r="G52" s="157"/>
      <c r="H52" s="157"/>
      <c r="I52" s="216">
        <f>ROUND(SUM(I2:I3)+SUM(I22:I23)+SUM(I28:I29)+I33+SUM(I46:I51),5)</f>
        <v>1609755.16</v>
      </c>
      <c r="J52" s="214"/>
      <c r="K52" s="216">
        <f>ROUND(SUM(K2:K3)+SUM(K22:K23)+SUM(K28:K29)+K33+SUM(K46:K51),5)</f>
        <v>1490723.06</v>
      </c>
      <c r="L52" s="214"/>
      <c r="M52" s="216">
        <f>ROUND(SUM(M2:M3)+SUM(M22:M23)+SUM(M28:M29)+M33+SUM(M46:M51),5)</f>
        <v>1693535.33</v>
      </c>
      <c r="N52" s="214"/>
      <c r="O52" s="216">
        <f>ROUND(SUM(O2:O3)+SUM(O22:O23)+SUM(O28:O29)+O33+SUM(O46:O51),5)</f>
        <v>1601908.23</v>
      </c>
      <c r="P52" s="214"/>
      <c r="Q52" s="216">
        <f>ROUND(SUM(Q2:Q3)+SUM(Q22:Q23)+SUM(Q28:Q29)+Q33+SUM(Q46:Q51),5)</f>
        <v>1579681.51</v>
      </c>
      <c r="R52" s="214"/>
      <c r="S52" s="216">
        <f>ROUND(SUM(S2:S3)+SUM(S22:S23)+SUM(S28:S29)+S33+SUM(S46:S51),5)</f>
        <v>1515671.3</v>
      </c>
      <c r="T52" s="214"/>
      <c r="U52" s="216">
        <f>ROUND(SUM(U2:U3)+SUM(U22:U23)+SUM(U28:U29)+U33+SUM(U46:U51),5)</f>
        <v>1479801.47</v>
      </c>
      <c r="V52" s="214"/>
      <c r="W52" s="216">
        <f>ROUND(SUM(W2:W3)+SUM(W22:W23)+SUM(W28:W29)+W33+SUM(W46:W51),5)</f>
        <v>1416654.91</v>
      </c>
      <c r="X52" s="214"/>
      <c r="Y52" s="216">
        <f>ROUND(SUM(Y2:Y3)+SUM(Y22:Y23)+SUM(Y28:Y29)+Y33+SUM(Y46:Y51),5)</f>
        <v>1586748.25</v>
      </c>
      <c r="Z52" s="214"/>
      <c r="AA52" s="216">
        <f>ROUND(SUM(AA2:AA3)+SUM(AA22:AA23)+SUM(AA28:AA29)+AA33+SUM(AA46:AA51),5)</f>
        <v>1613561.42</v>
      </c>
      <c r="AB52" s="214"/>
      <c r="AC52" s="216">
        <f>ROUND(SUM(AC2:AC3)+SUM(AC22:AC23)+SUM(AC28:AC29)+AC33+SUM(AC46:AC51),5)</f>
        <v>136238.41</v>
      </c>
      <c r="AD52" s="214"/>
      <c r="AE52" s="216">
        <f>ROUND(SUM(AE2:AE3)+SUM(AE22:AE23)+SUM(AE28:AE29)+AE33+SUM(AE46:AE51),5)</f>
        <v>5516704.7300000004</v>
      </c>
      <c r="AF52" s="214"/>
      <c r="AG52" s="216">
        <f t="shared" si="2"/>
        <v>21240983.780000001</v>
      </c>
    </row>
    <row r="53" spans="1:33" x14ac:dyDescent="0.25">
      <c r="A53" s="157"/>
      <c r="B53" s="157" t="s">
        <v>139</v>
      </c>
      <c r="C53" s="157"/>
      <c r="D53" s="157"/>
      <c r="E53" s="157"/>
      <c r="F53" s="157"/>
      <c r="G53" s="157"/>
      <c r="H53" s="157"/>
      <c r="I53" s="213">
        <f>I52</f>
        <v>1609755.16</v>
      </c>
      <c r="J53" s="214"/>
      <c r="K53" s="213">
        <f>K52</f>
        <v>1490723.06</v>
      </c>
      <c r="L53" s="214"/>
      <c r="M53" s="213">
        <f>M52</f>
        <v>1693535.33</v>
      </c>
      <c r="N53" s="214"/>
      <c r="O53" s="213">
        <f>O52</f>
        <v>1601908.23</v>
      </c>
      <c r="P53" s="214"/>
      <c r="Q53" s="213">
        <f>Q52</f>
        <v>1579681.51</v>
      </c>
      <c r="R53" s="214"/>
      <c r="S53" s="213">
        <f>S52</f>
        <v>1515671.3</v>
      </c>
      <c r="T53" s="214"/>
      <c r="U53" s="213">
        <f>U52</f>
        <v>1479801.47</v>
      </c>
      <c r="V53" s="214"/>
      <c r="W53" s="213">
        <f>W52</f>
        <v>1416654.91</v>
      </c>
      <c r="X53" s="214"/>
      <c r="Y53" s="213">
        <f>Y52</f>
        <v>1586748.25</v>
      </c>
      <c r="Z53" s="214"/>
      <c r="AA53" s="213">
        <f>AA52</f>
        <v>1613561.42</v>
      </c>
      <c r="AB53" s="214"/>
      <c r="AC53" s="213">
        <f>AC52</f>
        <v>136238.41</v>
      </c>
      <c r="AD53" s="214"/>
      <c r="AE53" s="213">
        <f>AE52</f>
        <v>5516704.7300000004</v>
      </c>
      <c r="AF53" s="214"/>
      <c r="AG53" s="213">
        <f t="shared" si="2"/>
        <v>21240983.780000001</v>
      </c>
    </row>
    <row r="54" spans="1:33" x14ac:dyDescent="0.25">
      <c r="A54" s="157"/>
      <c r="B54" s="157"/>
      <c r="C54" s="157" t="s">
        <v>140</v>
      </c>
      <c r="D54" s="157"/>
      <c r="E54" s="157"/>
      <c r="F54" s="157"/>
      <c r="G54" s="157"/>
      <c r="H54" s="157"/>
      <c r="I54" s="213"/>
      <c r="J54" s="214"/>
      <c r="K54" s="213"/>
      <c r="L54" s="214"/>
      <c r="M54" s="213"/>
      <c r="N54" s="214"/>
      <c r="O54" s="213"/>
      <c r="P54" s="214"/>
      <c r="Q54" s="213"/>
      <c r="R54" s="214"/>
      <c r="S54" s="213"/>
      <c r="T54" s="214"/>
      <c r="U54" s="213"/>
      <c r="V54" s="214"/>
      <c r="W54" s="213"/>
      <c r="X54" s="214"/>
      <c r="Y54" s="213"/>
      <c r="Z54" s="214"/>
      <c r="AA54" s="213"/>
      <c r="AB54" s="214"/>
      <c r="AC54" s="213"/>
      <c r="AD54" s="214"/>
      <c r="AE54" s="213"/>
      <c r="AF54" s="214"/>
      <c r="AG54" s="213"/>
    </row>
    <row r="55" spans="1:33" x14ac:dyDescent="0.25">
      <c r="A55" s="157"/>
      <c r="B55" s="157"/>
      <c r="C55" s="157"/>
      <c r="D55" s="157" t="s">
        <v>141</v>
      </c>
      <c r="E55" s="157"/>
      <c r="F55" s="157"/>
      <c r="G55" s="157"/>
      <c r="H55" s="157"/>
      <c r="I55" s="213"/>
      <c r="J55" s="214"/>
      <c r="K55" s="213"/>
      <c r="L55" s="214"/>
      <c r="M55" s="213"/>
      <c r="N55" s="214"/>
      <c r="O55" s="213"/>
      <c r="P55" s="214"/>
      <c r="Q55" s="213"/>
      <c r="R55" s="214"/>
      <c r="S55" s="213"/>
      <c r="T55" s="214"/>
      <c r="U55" s="213"/>
      <c r="V55" s="214"/>
      <c r="W55" s="213"/>
      <c r="X55" s="214"/>
      <c r="Y55" s="213"/>
      <c r="Z55" s="214"/>
      <c r="AA55" s="213"/>
      <c r="AB55" s="214"/>
      <c r="AC55" s="213"/>
      <c r="AD55" s="214"/>
      <c r="AE55" s="213"/>
      <c r="AF55" s="214"/>
      <c r="AG55" s="213"/>
    </row>
    <row r="56" spans="1:33" x14ac:dyDescent="0.25">
      <c r="A56" s="157"/>
      <c r="B56" s="157"/>
      <c r="C56" s="157"/>
      <c r="D56" s="157"/>
      <c r="E56" s="157" t="s">
        <v>415</v>
      </c>
      <c r="F56" s="157"/>
      <c r="G56" s="157"/>
      <c r="H56" s="157"/>
      <c r="I56" s="213">
        <v>9866</v>
      </c>
      <c r="J56" s="214"/>
      <c r="K56" s="213">
        <v>9866</v>
      </c>
      <c r="L56" s="214"/>
      <c r="M56" s="213">
        <v>9866</v>
      </c>
      <c r="N56" s="214"/>
      <c r="O56" s="213">
        <v>9866</v>
      </c>
      <c r="P56" s="214"/>
      <c r="Q56" s="213">
        <v>9866</v>
      </c>
      <c r="R56" s="214"/>
      <c r="S56" s="213">
        <v>9866</v>
      </c>
      <c r="T56" s="214"/>
      <c r="U56" s="213">
        <v>9866</v>
      </c>
      <c r="V56" s="214"/>
      <c r="W56" s="213">
        <v>9866</v>
      </c>
      <c r="X56" s="214"/>
      <c r="Y56" s="213">
        <v>9866</v>
      </c>
      <c r="Z56" s="214"/>
      <c r="AA56" s="213">
        <v>9866</v>
      </c>
      <c r="AB56" s="214"/>
      <c r="AC56" s="213">
        <v>9866</v>
      </c>
      <c r="AD56" s="214"/>
      <c r="AE56" s="213">
        <v>9866</v>
      </c>
      <c r="AF56" s="214"/>
      <c r="AG56" s="213">
        <f>ROUND(SUM(I56:AE56),5)</f>
        <v>118392</v>
      </c>
    </row>
    <row r="57" spans="1:33" x14ac:dyDescent="0.25">
      <c r="A57" s="157"/>
      <c r="B57" s="157"/>
      <c r="C57" s="157"/>
      <c r="D57" s="157"/>
      <c r="E57" s="157" t="s">
        <v>416</v>
      </c>
      <c r="F57" s="157"/>
      <c r="G57" s="157"/>
      <c r="H57" s="157"/>
      <c r="I57" s="213">
        <v>7517</v>
      </c>
      <c r="J57" s="214"/>
      <c r="K57" s="213">
        <v>7517</v>
      </c>
      <c r="L57" s="214"/>
      <c r="M57" s="213">
        <v>7517</v>
      </c>
      <c r="N57" s="214"/>
      <c r="O57" s="213">
        <v>7517</v>
      </c>
      <c r="P57" s="214"/>
      <c r="Q57" s="213">
        <v>7517</v>
      </c>
      <c r="R57" s="214"/>
      <c r="S57" s="213">
        <v>7517</v>
      </c>
      <c r="T57" s="214"/>
      <c r="U57" s="213">
        <v>7517</v>
      </c>
      <c r="V57" s="214"/>
      <c r="W57" s="213">
        <v>7517</v>
      </c>
      <c r="X57" s="214"/>
      <c r="Y57" s="213">
        <v>7517</v>
      </c>
      <c r="Z57" s="214"/>
      <c r="AA57" s="213">
        <v>7517</v>
      </c>
      <c r="AB57" s="214"/>
      <c r="AC57" s="213">
        <v>7517</v>
      </c>
      <c r="AD57" s="214"/>
      <c r="AE57" s="213">
        <v>7517</v>
      </c>
      <c r="AF57" s="214"/>
      <c r="AG57" s="213">
        <f>ROUND(SUM(I57:AE57),5)</f>
        <v>90204</v>
      </c>
    </row>
    <row r="58" spans="1:33" x14ac:dyDescent="0.25">
      <c r="A58" s="157"/>
      <c r="B58" s="157"/>
      <c r="C58" s="157"/>
      <c r="D58" s="157"/>
      <c r="E58" s="157" t="s">
        <v>417</v>
      </c>
      <c r="F58" s="157"/>
      <c r="G58" s="157"/>
      <c r="H58" s="157"/>
      <c r="I58" s="213"/>
      <c r="J58" s="214"/>
      <c r="K58" s="213"/>
      <c r="L58" s="214"/>
      <c r="M58" s="213"/>
      <c r="N58" s="214"/>
      <c r="O58" s="213"/>
      <c r="P58" s="214"/>
      <c r="Q58" s="213"/>
      <c r="R58" s="214"/>
      <c r="S58" s="213"/>
      <c r="T58" s="214"/>
      <c r="U58" s="213"/>
      <c r="V58" s="214"/>
      <c r="W58" s="213"/>
      <c r="X58" s="214"/>
      <c r="Y58" s="213"/>
      <c r="Z58" s="214"/>
      <c r="AA58" s="213"/>
      <c r="AB58" s="214"/>
      <c r="AC58" s="213"/>
      <c r="AD58" s="214"/>
      <c r="AE58" s="213"/>
      <c r="AF58" s="214"/>
      <c r="AG58" s="213"/>
    </row>
    <row r="59" spans="1:33" x14ac:dyDescent="0.25">
      <c r="A59" s="157"/>
      <c r="B59" s="157"/>
      <c r="C59" s="157"/>
      <c r="D59" s="157"/>
      <c r="E59" s="157"/>
      <c r="F59" s="157" t="s">
        <v>418</v>
      </c>
      <c r="G59" s="157"/>
      <c r="H59" s="157"/>
      <c r="I59" s="213">
        <v>36047</v>
      </c>
      <c r="J59" s="214"/>
      <c r="K59" s="213">
        <v>36047</v>
      </c>
      <c r="L59" s="214"/>
      <c r="M59" s="213">
        <v>36047</v>
      </c>
      <c r="N59" s="214"/>
      <c r="O59" s="213">
        <v>36047</v>
      </c>
      <c r="P59" s="214"/>
      <c r="Q59" s="213">
        <v>36047</v>
      </c>
      <c r="R59" s="214"/>
      <c r="S59" s="213">
        <v>36047</v>
      </c>
      <c r="T59" s="214"/>
      <c r="U59" s="213">
        <v>36047</v>
      </c>
      <c r="V59" s="214"/>
      <c r="W59" s="213">
        <v>36047</v>
      </c>
      <c r="X59" s="214"/>
      <c r="Y59" s="213">
        <v>36047</v>
      </c>
      <c r="Z59" s="214"/>
      <c r="AA59" s="213">
        <v>36047</v>
      </c>
      <c r="AB59" s="214"/>
      <c r="AC59" s="213">
        <v>36047</v>
      </c>
      <c r="AD59" s="214"/>
      <c r="AE59" s="213">
        <v>36047</v>
      </c>
      <c r="AF59" s="214"/>
      <c r="AG59" s="213">
        <f>ROUND(SUM(I59:AE59),5)</f>
        <v>432564</v>
      </c>
    </row>
    <row r="60" spans="1:33" ht="15.75" thickBot="1" x14ac:dyDescent="0.3">
      <c r="A60" s="157"/>
      <c r="B60" s="157"/>
      <c r="C60" s="157"/>
      <c r="D60" s="157"/>
      <c r="E60" s="157"/>
      <c r="F60" s="157" t="s">
        <v>419</v>
      </c>
      <c r="G60" s="157"/>
      <c r="H60" s="157"/>
      <c r="I60" s="192">
        <v>98405</v>
      </c>
      <c r="J60" s="214"/>
      <c r="K60" s="192">
        <v>98405</v>
      </c>
      <c r="L60" s="214"/>
      <c r="M60" s="192">
        <v>98405</v>
      </c>
      <c r="N60" s="214"/>
      <c r="O60" s="192">
        <v>98405</v>
      </c>
      <c r="P60" s="214"/>
      <c r="Q60" s="192">
        <v>98405</v>
      </c>
      <c r="R60" s="214"/>
      <c r="S60" s="192">
        <v>98405</v>
      </c>
      <c r="T60" s="214"/>
      <c r="U60" s="192">
        <v>98405</v>
      </c>
      <c r="V60" s="214"/>
      <c r="W60" s="192">
        <v>98405</v>
      </c>
      <c r="X60" s="214"/>
      <c r="Y60" s="192">
        <v>98405</v>
      </c>
      <c r="Z60" s="214"/>
      <c r="AA60" s="192">
        <v>98405</v>
      </c>
      <c r="AB60" s="214"/>
      <c r="AC60" s="192">
        <v>98405</v>
      </c>
      <c r="AD60" s="214"/>
      <c r="AE60" s="192">
        <v>98405</v>
      </c>
      <c r="AF60" s="214"/>
      <c r="AG60" s="192">
        <f>ROUND(SUM(I60:AE60),5)</f>
        <v>1180860</v>
      </c>
    </row>
    <row r="61" spans="1:33" x14ac:dyDescent="0.25">
      <c r="A61" s="157"/>
      <c r="B61" s="157"/>
      <c r="C61" s="157"/>
      <c r="D61" s="157"/>
      <c r="E61" s="157" t="s">
        <v>420</v>
      </c>
      <c r="F61" s="157"/>
      <c r="G61" s="157"/>
      <c r="H61" s="157"/>
      <c r="I61" s="213">
        <f>ROUND(SUM(I58:I60),5)</f>
        <v>134452</v>
      </c>
      <c r="J61" s="214"/>
      <c r="K61" s="213">
        <f>ROUND(SUM(K58:K60),5)</f>
        <v>134452</v>
      </c>
      <c r="L61" s="214"/>
      <c r="M61" s="213">
        <f>ROUND(SUM(M58:M60),5)</f>
        <v>134452</v>
      </c>
      <c r="N61" s="214"/>
      <c r="O61" s="213">
        <f>ROUND(SUM(O58:O60),5)</f>
        <v>134452</v>
      </c>
      <c r="P61" s="214"/>
      <c r="Q61" s="213">
        <f>ROUND(SUM(Q58:Q60),5)</f>
        <v>134452</v>
      </c>
      <c r="R61" s="214"/>
      <c r="S61" s="213">
        <f>ROUND(SUM(S58:S60),5)</f>
        <v>134452</v>
      </c>
      <c r="T61" s="214"/>
      <c r="U61" s="213">
        <f>ROUND(SUM(U58:U60),5)</f>
        <v>134452</v>
      </c>
      <c r="V61" s="214"/>
      <c r="W61" s="213">
        <f>ROUND(SUM(W58:W60),5)</f>
        <v>134452</v>
      </c>
      <c r="X61" s="214"/>
      <c r="Y61" s="213">
        <f>ROUND(SUM(Y58:Y60),5)</f>
        <v>134452</v>
      </c>
      <c r="Z61" s="214"/>
      <c r="AA61" s="213">
        <f>ROUND(SUM(AA58:AA60),5)</f>
        <v>134452</v>
      </c>
      <c r="AB61" s="214"/>
      <c r="AC61" s="213">
        <f>ROUND(SUM(AC58:AC60),5)</f>
        <v>134452</v>
      </c>
      <c r="AD61" s="214"/>
      <c r="AE61" s="213">
        <f>ROUND(SUM(AE58:AE60),5)</f>
        <v>134452</v>
      </c>
      <c r="AF61" s="214"/>
      <c r="AG61" s="213">
        <f>ROUND(SUM(I61:AE61),5)</f>
        <v>1613424</v>
      </c>
    </row>
    <row r="62" spans="1:33" x14ac:dyDescent="0.25">
      <c r="A62" s="157"/>
      <c r="B62" s="157"/>
      <c r="C62" s="157"/>
      <c r="D62" s="157"/>
      <c r="E62" s="157" t="s">
        <v>421</v>
      </c>
      <c r="F62" s="157"/>
      <c r="G62" s="157"/>
      <c r="H62" s="157"/>
      <c r="I62" s="213"/>
      <c r="J62" s="214"/>
      <c r="K62" s="213"/>
      <c r="L62" s="214"/>
      <c r="M62" s="213"/>
      <c r="N62" s="214"/>
      <c r="O62" s="213"/>
      <c r="P62" s="214"/>
      <c r="Q62" s="213"/>
      <c r="R62" s="214"/>
      <c r="S62" s="213"/>
      <c r="T62" s="214"/>
      <c r="U62" s="213"/>
      <c r="V62" s="214"/>
      <c r="W62" s="213"/>
      <c r="X62" s="214"/>
      <c r="Y62" s="213"/>
      <c r="Z62" s="214"/>
      <c r="AA62" s="213"/>
      <c r="AB62" s="214"/>
      <c r="AC62" s="213"/>
      <c r="AD62" s="214"/>
      <c r="AE62" s="213"/>
      <c r="AF62" s="214"/>
      <c r="AG62" s="213"/>
    </row>
    <row r="63" spans="1:33" ht="15.75" thickBot="1" x14ac:dyDescent="0.3">
      <c r="A63" s="157"/>
      <c r="B63" s="157"/>
      <c r="C63" s="157"/>
      <c r="D63" s="157"/>
      <c r="E63" s="157"/>
      <c r="F63" s="157" t="s">
        <v>422</v>
      </c>
      <c r="G63" s="157"/>
      <c r="H63" s="157"/>
      <c r="I63" s="192">
        <v>34520</v>
      </c>
      <c r="J63" s="214"/>
      <c r="K63" s="192">
        <v>34520</v>
      </c>
      <c r="L63" s="214"/>
      <c r="M63" s="192">
        <v>34520</v>
      </c>
      <c r="N63" s="214"/>
      <c r="O63" s="192">
        <v>34520</v>
      </c>
      <c r="P63" s="214"/>
      <c r="Q63" s="192">
        <v>34520</v>
      </c>
      <c r="R63" s="214"/>
      <c r="S63" s="192">
        <v>34520</v>
      </c>
      <c r="T63" s="214"/>
      <c r="U63" s="192">
        <v>34520</v>
      </c>
      <c r="V63" s="214"/>
      <c r="W63" s="192">
        <v>34520</v>
      </c>
      <c r="X63" s="214"/>
      <c r="Y63" s="192">
        <v>34520</v>
      </c>
      <c r="Z63" s="214"/>
      <c r="AA63" s="192">
        <v>34520</v>
      </c>
      <c r="AB63" s="214"/>
      <c r="AC63" s="192">
        <v>34520</v>
      </c>
      <c r="AD63" s="214"/>
      <c r="AE63" s="192">
        <v>34520</v>
      </c>
      <c r="AF63" s="214"/>
      <c r="AG63" s="192">
        <f>ROUND(SUM(I63:AE63),5)</f>
        <v>414240</v>
      </c>
    </row>
    <row r="64" spans="1:33" x14ac:dyDescent="0.25">
      <c r="A64" s="157"/>
      <c r="B64" s="157"/>
      <c r="C64" s="157"/>
      <c r="D64" s="157"/>
      <c r="E64" s="157" t="s">
        <v>423</v>
      </c>
      <c r="F64" s="157"/>
      <c r="G64" s="157"/>
      <c r="H64" s="157"/>
      <c r="I64" s="213">
        <f>ROUND(SUM(I62:I63),5)</f>
        <v>34520</v>
      </c>
      <c r="J64" s="214"/>
      <c r="K64" s="213">
        <f>ROUND(SUM(K62:K63),5)</f>
        <v>34520</v>
      </c>
      <c r="L64" s="214"/>
      <c r="M64" s="213">
        <f>ROUND(SUM(M62:M63),5)</f>
        <v>34520</v>
      </c>
      <c r="N64" s="214"/>
      <c r="O64" s="213">
        <f>ROUND(SUM(O62:O63),5)</f>
        <v>34520</v>
      </c>
      <c r="P64" s="214"/>
      <c r="Q64" s="213">
        <f>ROUND(SUM(Q62:Q63),5)</f>
        <v>34520</v>
      </c>
      <c r="R64" s="214"/>
      <c r="S64" s="213">
        <f>ROUND(SUM(S62:S63),5)</f>
        <v>34520</v>
      </c>
      <c r="T64" s="214"/>
      <c r="U64" s="213">
        <f>ROUND(SUM(U62:U63),5)</f>
        <v>34520</v>
      </c>
      <c r="V64" s="214"/>
      <c r="W64" s="213">
        <f>ROUND(SUM(W62:W63),5)</f>
        <v>34520</v>
      </c>
      <c r="X64" s="214"/>
      <c r="Y64" s="213">
        <f>ROUND(SUM(Y62:Y63),5)</f>
        <v>34520</v>
      </c>
      <c r="Z64" s="214"/>
      <c r="AA64" s="213">
        <f>ROUND(SUM(AA62:AA63),5)</f>
        <v>34520</v>
      </c>
      <c r="AB64" s="214"/>
      <c r="AC64" s="213">
        <f>ROUND(SUM(AC62:AC63),5)</f>
        <v>34520</v>
      </c>
      <c r="AD64" s="214"/>
      <c r="AE64" s="213">
        <f>ROUND(SUM(AE62:AE63),5)</f>
        <v>34520</v>
      </c>
      <c r="AF64" s="214"/>
      <c r="AG64" s="213">
        <f>ROUND(SUM(I64:AE64),5)</f>
        <v>414240</v>
      </c>
    </row>
    <row r="65" spans="1:33" x14ac:dyDescent="0.25">
      <c r="A65" s="157"/>
      <c r="B65" s="157"/>
      <c r="C65" s="157"/>
      <c r="D65" s="157"/>
      <c r="E65" s="157" t="s">
        <v>424</v>
      </c>
      <c r="F65" s="157"/>
      <c r="G65" s="157"/>
      <c r="H65" s="157"/>
      <c r="I65" s="213"/>
      <c r="J65" s="214"/>
      <c r="K65" s="213"/>
      <c r="L65" s="214"/>
      <c r="M65" s="213"/>
      <c r="N65" s="214"/>
      <c r="O65" s="213"/>
      <c r="P65" s="214"/>
      <c r="Q65" s="213"/>
      <c r="R65" s="214"/>
      <c r="S65" s="213"/>
      <c r="T65" s="214"/>
      <c r="U65" s="213"/>
      <c r="V65" s="214"/>
      <c r="W65" s="213"/>
      <c r="X65" s="214"/>
      <c r="Y65" s="213"/>
      <c r="Z65" s="214"/>
      <c r="AA65" s="213"/>
      <c r="AB65" s="214"/>
      <c r="AC65" s="213"/>
      <c r="AD65" s="214"/>
      <c r="AE65" s="213"/>
      <c r="AF65" s="214"/>
      <c r="AG65" s="213"/>
    </row>
    <row r="66" spans="1:33" x14ac:dyDescent="0.25">
      <c r="A66" s="157"/>
      <c r="B66" s="157"/>
      <c r="C66" s="157"/>
      <c r="D66" s="157"/>
      <c r="E66" s="157"/>
      <c r="F66" s="157" t="s">
        <v>425</v>
      </c>
      <c r="G66" s="157"/>
      <c r="H66" s="157"/>
      <c r="I66" s="213"/>
      <c r="J66" s="214"/>
      <c r="K66" s="213"/>
      <c r="L66" s="214"/>
      <c r="M66" s="213"/>
      <c r="N66" s="214"/>
      <c r="O66" s="213"/>
      <c r="P66" s="214"/>
      <c r="Q66" s="213"/>
      <c r="R66" s="214"/>
      <c r="S66" s="213"/>
      <c r="T66" s="214"/>
      <c r="U66" s="213"/>
      <c r="V66" s="214"/>
      <c r="W66" s="213"/>
      <c r="X66" s="214"/>
      <c r="Y66" s="213"/>
      <c r="Z66" s="214"/>
      <c r="AA66" s="213"/>
      <c r="AB66" s="214"/>
      <c r="AC66" s="213"/>
      <c r="AD66" s="214"/>
      <c r="AE66" s="213"/>
      <c r="AF66" s="214"/>
      <c r="AG66" s="213"/>
    </row>
    <row r="67" spans="1:33" ht="15.75" thickBot="1" x14ac:dyDescent="0.3">
      <c r="A67" s="157"/>
      <c r="B67" s="157"/>
      <c r="C67" s="157"/>
      <c r="D67" s="157"/>
      <c r="E67" s="157"/>
      <c r="F67" s="157"/>
      <c r="G67" s="157" t="s">
        <v>426</v>
      </c>
      <c r="H67" s="157"/>
      <c r="I67" s="192">
        <v>69959</v>
      </c>
      <c r="J67" s="214"/>
      <c r="K67" s="192">
        <v>69959</v>
      </c>
      <c r="L67" s="214"/>
      <c r="M67" s="192">
        <v>69959</v>
      </c>
      <c r="N67" s="214"/>
      <c r="O67" s="192">
        <v>69959</v>
      </c>
      <c r="P67" s="214"/>
      <c r="Q67" s="192">
        <v>69959</v>
      </c>
      <c r="R67" s="214"/>
      <c r="S67" s="192">
        <v>69959</v>
      </c>
      <c r="T67" s="214"/>
      <c r="U67" s="192">
        <v>69959</v>
      </c>
      <c r="V67" s="214"/>
      <c r="W67" s="192">
        <v>69959</v>
      </c>
      <c r="X67" s="214"/>
      <c r="Y67" s="192">
        <v>69959</v>
      </c>
      <c r="Z67" s="214"/>
      <c r="AA67" s="192">
        <v>69959</v>
      </c>
      <c r="AB67" s="214"/>
      <c r="AC67" s="192">
        <v>69959</v>
      </c>
      <c r="AD67" s="214"/>
      <c r="AE67" s="192">
        <v>69959</v>
      </c>
      <c r="AF67" s="214"/>
      <c r="AG67" s="192">
        <f>ROUND(SUM(I67:AE67),5)</f>
        <v>839508</v>
      </c>
    </row>
    <row r="68" spans="1:33" x14ac:dyDescent="0.25">
      <c r="A68" s="157"/>
      <c r="B68" s="157"/>
      <c r="C68" s="157"/>
      <c r="D68" s="157"/>
      <c r="E68" s="157"/>
      <c r="F68" s="157" t="s">
        <v>427</v>
      </c>
      <c r="G68" s="157"/>
      <c r="H68" s="157"/>
      <c r="I68" s="213">
        <f>ROUND(SUM(I66:I67),5)</f>
        <v>69959</v>
      </c>
      <c r="J68" s="214"/>
      <c r="K68" s="213">
        <f>ROUND(SUM(K66:K67),5)</f>
        <v>69959</v>
      </c>
      <c r="L68" s="214"/>
      <c r="M68" s="213">
        <f>ROUND(SUM(M66:M67),5)</f>
        <v>69959</v>
      </c>
      <c r="N68" s="214"/>
      <c r="O68" s="213">
        <f>ROUND(SUM(O66:O67),5)</f>
        <v>69959</v>
      </c>
      <c r="P68" s="214"/>
      <c r="Q68" s="213">
        <f>ROUND(SUM(Q66:Q67),5)</f>
        <v>69959</v>
      </c>
      <c r="R68" s="214"/>
      <c r="S68" s="213">
        <f>ROUND(SUM(S66:S67),5)</f>
        <v>69959</v>
      </c>
      <c r="T68" s="214"/>
      <c r="U68" s="213">
        <f>ROUND(SUM(U66:U67),5)</f>
        <v>69959</v>
      </c>
      <c r="V68" s="214"/>
      <c r="W68" s="213">
        <f>ROUND(SUM(W66:W67),5)</f>
        <v>69959</v>
      </c>
      <c r="X68" s="214"/>
      <c r="Y68" s="213">
        <f>ROUND(SUM(Y66:Y67),5)</f>
        <v>69959</v>
      </c>
      <c r="Z68" s="214"/>
      <c r="AA68" s="213">
        <f>ROUND(SUM(AA66:AA67),5)</f>
        <v>69959</v>
      </c>
      <c r="AB68" s="214"/>
      <c r="AC68" s="213">
        <f>ROUND(SUM(AC66:AC67),5)</f>
        <v>69959</v>
      </c>
      <c r="AD68" s="214"/>
      <c r="AE68" s="213">
        <f>ROUND(SUM(AE66:AE67),5)</f>
        <v>69959</v>
      </c>
      <c r="AF68" s="214"/>
      <c r="AG68" s="213">
        <f>ROUND(SUM(I68:AE68),5)</f>
        <v>839508</v>
      </c>
    </row>
    <row r="69" spans="1:33" x14ac:dyDescent="0.25">
      <c r="A69" s="157"/>
      <c r="B69" s="157"/>
      <c r="C69" s="157"/>
      <c r="D69" s="157"/>
      <c r="E69" s="157"/>
      <c r="F69" s="157" t="s">
        <v>428</v>
      </c>
      <c r="G69" s="157"/>
      <c r="H69" s="157"/>
      <c r="I69" s="213"/>
      <c r="J69" s="214"/>
      <c r="K69" s="213"/>
      <c r="L69" s="214"/>
      <c r="M69" s="213"/>
      <c r="N69" s="214"/>
      <c r="O69" s="213"/>
      <c r="P69" s="214"/>
      <c r="Q69" s="213"/>
      <c r="R69" s="214"/>
      <c r="S69" s="213"/>
      <c r="T69" s="214"/>
      <c r="U69" s="213"/>
      <c r="V69" s="214"/>
      <c r="W69" s="213"/>
      <c r="X69" s="214"/>
      <c r="Y69" s="213"/>
      <c r="Z69" s="214"/>
      <c r="AA69" s="213"/>
      <c r="AB69" s="214"/>
      <c r="AC69" s="213"/>
      <c r="AD69" s="214"/>
      <c r="AE69" s="213"/>
      <c r="AF69" s="214"/>
      <c r="AG69" s="213"/>
    </row>
    <row r="70" spans="1:33" x14ac:dyDescent="0.25">
      <c r="A70" s="157"/>
      <c r="B70" s="157"/>
      <c r="C70" s="157"/>
      <c r="D70" s="157"/>
      <c r="E70" s="157"/>
      <c r="F70" s="157"/>
      <c r="G70" s="157" t="s">
        <v>429</v>
      </c>
      <c r="H70" s="157"/>
      <c r="I70" s="213">
        <v>15913</v>
      </c>
      <c r="J70" s="214"/>
      <c r="K70" s="213">
        <v>15913</v>
      </c>
      <c r="L70" s="214"/>
      <c r="M70" s="213">
        <v>15913</v>
      </c>
      <c r="N70" s="214"/>
      <c r="O70" s="213">
        <v>15913</v>
      </c>
      <c r="P70" s="214"/>
      <c r="Q70" s="213">
        <v>15913</v>
      </c>
      <c r="R70" s="214"/>
      <c r="S70" s="213">
        <v>15913</v>
      </c>
      <c r="T70" s="214"/>
      <c r="U70" s="213">
        <v>15913</v>
      </c>
      <c r="V70" s="214"/>
      <c r="W70" s="213">
        <v>15913</v>
      </c>
      <c r="X70" s="214"/>
      <c r="Y70" s="213">
        <v>15913</v>
      </c>
      <c r="Z70" s="214"/>
      <c r="AA70" s="213">
        <v>15913</v>
      </c>
      <c r="AB70" s="214"/>
      <c r="AC70" s="213">
        <v>15913</v>
      </c>
      <c r="AD70" s="214"/>
      <c r="AE70" s="213">
        <v>15913</v>
      </c>
      <c r="AF70" s="214"/>
      <c r="AG70" s="213">
        <f t="shared" ref="AG70:AG84" si="3">ROUND(SUM(I70:AE70),5)</f>
        <v>190956</v>
      </c>
    </row>
    <row r="71" spans="1:33" x14ac:dyDescent="0.25">
      <c r="A71" s="157"/>
      <c r="B71" s="157"/>
      <c r="C71" s="157"/>
      <c r="D71" s="157"/>
      <c r="E71" s="157"/>
      <c r="F71" s="157"/>
      <c r="G71" s="157" t="s">
        <v>430</v>
      </c>
      <c r="H71" s="157"/>
      <c r="I71" s="213">
        <v>20119</v>
      </c>
      <c r="J71" s="214"/>
      <c r="K71" s="213">
        <v>20119</v>
      </c>
      <c r="L71" s="214"/>
      <c r="M71" s="213">
        <v>20119</v>
      </c>
      <c r="N71" s="214"/>
      <c r="O71" s="213">
        <v>20119</v>
      </c>
      <c r="P71" s="214"/>
      <c r="Q71" s="213">
        <v>20119</v>
      </c>
      <c r="R71" s="214"/>
      <c r="S71" s="213">
        <v>20119</v>
      </c>
      <c r="T71" s="214"/>
      <c r="U71" s="213">
        <v>20119</v>
      </c>
      <c r="V71" s="214"/>
      <c r="W71" s="213">
        <v>20119</v>
      </c>
      <c r="X71" s="214"/>
      <c r="Y71" s="213">
        <v>20119</v>
      </c>
      <c r="Z71" s="214"/>
      <c r="AA71" s="213">
        <v>20119</v>
      </c>
      <c r="AB71" s="214"/>
      <c r="AC71" s="213">
        <v>20119</v>
      </c>
      <c r="AD71" s="214"/>
      <c r="AE71" s="213">
        <v>20119</v>
      </c>
      <c r="AF71" s="214"/>
      <c r="AG71" s="213">
        <f t="shared" si="3"/>
        <v>241428</v>
      </c>
    </row>
    <row r="72" spans="1:33" x14ac:dyDescent="0.25">
      <c r="A72" s="157"/>
      <c r="B72" s="157"/>
      <c r="C72" s="157"/>
      <c r="D72" s="157"/>
      <c r="E72" s="157"/>
      <c r="F72" s="157"/>
      <c r="G72" s="157" t="s">
        <v>431</v>
      </c>
      <c r="H72" s="157"/>
      <c r="I72" s="213">
        <v>12475</v>
      </c>
      <c r="J72" s="214"/>
      <c r="K72" s="213">
        <v>12475</v>
      </c>
      <c r="L72" s="214"/>
      <c r="M72" s="213">
        <v>12475</v>
      </c>
      <c r="N72" s="214"/>
      <c r="O72" s="213">
        <v>12475</v>
      </c>
      <c r="P72" s="214"/>
      <c r="Q72" s="213">
        <v>12475</v>
      </c>
      <c r="R72" s="214"/>
      <c r="S72" s="213">
        <v>12475</v>
      </c>
      <c r="T72" s="214"/>
      <c r="U72" s="213">
        <v>12475</v>
      </c>
      <c r="V72" s="214"/>
      <c r="W72" s="213">
        <v>12475</v>
      </c>
      <c r="X72" s="214"/>
      <c r="Y72" s="213">
        <v>12475</v>
      </c>
      <c r="Z72" s="214"/>
      <c r="AA72" s="213">
        <v>12475</v>
      </c>
      <c r="AB72" s="214"/>
      <c r="AC72" s="213">
        <v>12475</v>
      </c>
      <c r="AD72" s="214"/>
      <c r="AE72" s="213">
        <v>12475</v>
      </c>
      <c r="AF72" s="214"/>
      <c r="AG72" s="213">
        <f t="shared" si="3"/>
        <v>149700</v>
      </c>
    </row>
    <row r="73" spans="1:33" x14ac:dyDescent="0.25">
      <c r="A73" s="157"/>
      <c r="B73" s="157"/>
      <c r="C73" s="157"/>
      <c r="D73" s="157"/>
      <c r="E73" s="157"/>
      <c r="F73" s="157"/>
      <c r="G73" s="157" t="s">
        <v>432</v>
      </c>
      <c r="H73" s="157"/>
      <c r="I73" s="213">
        <v>13006</v>
      </c>
      <c r="J73" s="214"/>
      <c r="K73" s="213">
        <v>13006</v>
      </c>
      <c r="L73" s="214"/>
      <c r="M73" s="213">
        <v>13006</v>
      </c>
      <c r="N73" s="214"/>
      <c r="O73" s="213">
        <v>13006</v>
      </c>
      <c r="P73" s="214"/>
      <c r="Q73" s="213">
        <v>13006</v>
      </c>
      <c r="R73" s="214"/>
      <c r="S73" s="213">
        <v>13006</v>
      </c>
      <c r="T73" s="214"/>
      <c r="U73" s="213">
        <v>13006</v>
      </c>
      <c r="V73" s="214"/>
      <c r="W73" s="213">
        <v>13006</v>
      </c>
      <c r="X73" s="214"/>
      <c r="Y73" s="213">
        <v>13006</v>
      </c>
      <c r="Z73" s="214"/>
      <c r="AA73" s="213">
        <v>13006</v>
      </c>
      <c r="AB73" s="214"/>
      <c r="AC73" s="213">
        <v>13006</v>
      </c>
      <c r="AD73" s="214"/>
      <c r="AE73" s="213">
        <v>13006</v>
      </c>
      <c r="AF73" s="214"/>
      <c r="AG73" s="213">
        <f t="shared" si="3"/>
        <v>156072</v>
      </c>
    </row>
    <row r="74" spans="1:33" ht="15.75" thickBot="1" x14ac:dyDescent="0.3">
      <c r="A74" s="157"/>
      <c r="B74" s="157"/>
      <c r="C74" s="157"/>
      <c r="D74" s="157"/>
      <c r="E74" s="157"/>
      <c r="F74" s="157"/>
      <c r="G74" s="157" t="s">
        <v>433</v>
      </c>
      <c r="H74" s="157"/>
      <c r="I74" s="192">
        <v>3979</v>
      </c>
      <c r="J74" s="214"/>
      <c r="K74" s="192">
        <v>3979</v>
      </c>
      <c r="L74" s="214"/>
      <c r="M74" s="192">
        <v>3979</v>
      </c>
      <c r="N74" s="214"/>
      <c r="O74" s="192">
        <v>3979</v>
      </c>
      <c r="P74" s="214"/>
      <c r="Q74" s="192">
        <v>3979</v>
      </c>
      <c r="R74" s="214"/>
      <c r="S74" s="192">
        <v>3979</v>
      </c>
      <c r="T74" s="214"/>
      <c r="U74" s="192">
        <v>3979</v>
      </c>
      <c r="V74" s="214"/>
      <c r="W74" s="192">
        <v>3979</v>
      </c>
      <c r="X74" s="214"/>
      <c r="Y74" s="192">
        <v>3979</v>
      </c>
      <c r="Z74" s="214"/>
      <c r="AA74" s="192">
        <v>3979</v>
      </c>
      <c r="AB74" s="214"/>
      <c r="AC74" s="192">
        <v>3979</v>
      </c>
      <c r="AD74" s="214"/>
      <c r="AE74" s="192">
        <v>3979</v>
      </c>
      <c r="AF74" s="214"/>
      <c r="AG74" s="192">
        <f t="shared" si="3"/>
        <v>47748</v>
      </c>
    </row>
    <row r="75" spans="1:33" x14ac:dyDescent="0.25">
      <c r="A75" s="157"/>
      <c r="B75" s="157"/>
      <c r="C75" s="157"/>
      <c r="D75" s="157"/>
      <c r="E75" s="157"/>
      <c r="F75" s="157" t="s">
        <v>434</v>
      </c>
      <c r="G75" s="157"/>
      <c r="H75" s="157"/>
      <c r="I75" s="213">
        <f>ROUND(SUM(I69:I74),5)</f>
        <v>65492</v>
      </c>
      <c r="J75" s="214"/>
      <c r="K75" s="213">
        <f>ROUND(SUM(K69:K74),5)</f>
        <v>65492</v>
      </c>
      <c r="L75" s="214"/>
      <c r="M75" s="213">
        <f>ROUND(SUM(M69:M74),5)</f>
        <v>65492</v>
      </c>
      <c r="N75" s="214"/>
      <c r="O75" s="213">
        <f>ROUND(SUM(O69:O74),5)</f>
        <v>65492</v>
      </c>
      <c r="P75" s="214"/>
      <c r="Q75" s="213">
        <f>ROUND(SUM(Q69:Q74),5)</f>
        <v>65492</v>
      </c>
      <c r="R75" s="214"/>
      <c r="S75" s="213">
        <f>ROUND(SUM(S69:S74),5)</f>
        <v>65492</v>
      </c>
      <c r="T75" s="214"/>
      <c r="U75" s="213">
        <f>ROUND(SUM(U69:U74),5)</f>
        <v>65492</v>
      </c>
      <c r="V75" s="214"/>
      <c r="W75" s="213">
        <f>ROUND(SUM(W69:W74),5)</f>
        <v>65492</v>
      </c>
      <c r="X75" s="214"/>
      <c r="Y75" s="213">
        <f>ROUND(SUM(Y69:Y74),5)</f>
        <v>65492</v>
      </c>
      <c r="Z75" s="214"/>
      <c r="AA75" s="213">
        <f>ROUND(SUM(AA69:AA74),5)</f>
        <v>65492</v>
      </c>
      <c r="AB75" s="214"/>
      <c r="AC75" s="213">
        <f>ROUND(SUM(AC69:AC74),5)</f>
        <v>65492</v>
      </c>
      <c r="AD75" s="214"/>
      <c r="AE75" s="213">
        <f>ROUND(SUM(AE69:AE74),5)</f>
        <v>65492</v>
      </c>
      <c r="AF75" s="214"/>
      <c r="AG75" s="213">
        <f t="shared" si="3"/>
        <v>785904</v>
      </c>
    </row>
    <row r="76" spans="1:33" x14ac:dyDescent="0.25">
      <c r="A76" s="157"/>
      <c r="B76" s="157"/>
      <c r="C76" s="157"/>
      <c r="D76" s="157"/>
      <c r="E76" s="157"/>
      <c r="F76" s="157" t="s">
        <v>435</v>
      </c>
      <c r="G76" s="157"/>
      <c r="H76" s="157"/>
      <c r="I76" s="213">
        <v>111486</v>
      </c>
      <c r="J76" s="214"/>
      <c r="K76" s="213">
        <v>111486</v>
      </c>
      <c r="L76" s="214"/>
      <c r="M76" s="213">
        <v>111486</v>
      </c>
      <c r="N76" s="214"/>
      <c r="O76" s="213">
        <v>111486</v>
      </c>
      <c r="P76" s="214"/>
      <c r="Q76" s="213">
        <v>111486</v>
      </c>
      <c r="R76" s="214"/>
      <c r="S76" s="213">
        <v>111486</v>
      </c>
      <c r="T76" s="214"/>
      <c r="U76" s="213">
        <v>111486</v>
      </c>
      <c r="V76" s="214"/>
      <c r="W76" s="213">
        <v>111486</v>
      </c>
      <c r="X76" s="214"/>
      <c r="Y76" s="213">
        <v>111486</v>
      </c>
      <c r="Z76" s="214"/>
      <c r="AA76" s="213">
        <v>111486</v>
      </c>
      <c r="AB76" s="214"/>
      <c r="AC76" s="213">
        <v>111486</v>
      </c>
      <c r="AD76" s="214"/>
      <c r="AE76" s="213">
        <v>111486</v>
      </c>
      <c r="AF76" s="214"/>
      <c r="AG76" s="213">
        <f t="shared" si="3"/>
        <v>1337832</v>
      </c>
    </row>
    <row r="77" spans="1:33" x14ac:dyDescent="0.25">
      <c r="A77" s="157"/>
      <c r="B77" s="157"/>
      <c r="C77" s="157"/>
      <c r="D77" s="157"/>
      <c r="E77" s="157"/>
      <c r="F77" s="157" t="s">
        <v>436</v>
      </c>
      <c r="G77" s="157"/>
      <c r="H77" s="157"/>
      <c r="I77" s="213">
        <v>61552</v>
      </c>
      <c r="J77" s="214"/>
      <c r="K77" s="213">
        <v>61552</v>
      </c>
      <c r="L77" s="214"/>
      <c r="M77" s="213">
        <v>61552</v>
      </c>
      <c r="N77" s="214"/>
      <c r="O77" s="213">
        <v>61552</v>
      </c>
      <c r="P77" s="214"/>
      <c r="Q77" s="213">
        <v>61552</v>
      </c>
      <c r="R77" s="214"/>
      <c r="S77" s="213">
        <v>61552</v>
      </c>
      <c r="T77" s="214"/>
      <c r="U77" s="213">
        <v>61552</v>
      </c>
      <c r="V77" s="214"/>
      <c r="W77" s="213">
        <v>61552</v>
      </c>
      <c r="X77" s="214"/>
      <c r="Y77" s="213">
        <v>61552</v>
      </c>
      <c r="Z77" s="214"/>
      <c r="AA77" s="213">
        <v>61552</v>
      </c>
      <c r="AB77" s="214"/>
      <c r="AC77" s="213">
        <v>61552</v>
      </c>
      <c r="AD77" s="214"/>
      <c r="AE77" s="213">
        <v>61552</v>
      </c>
      <c r="AF77" s="214"/>
      <c r="AG77" s="213">
        <f t="shared" si="3"/>
        <v>738624</v>
      </c>
    </row>
    <row r="78" spans="1:33" x14ac:dyDescent="0.25">
      <c r="A78" s="157"/>
      <c r="B78" s="157"/>
      <c r="C78" s="157"/>
      <c r="D78" s="157"/>
      <c r="E78" s="157"/>
      <c r="F78" s="157" t="s">
        <v>437</v>
      </c>
      <c r="G78" s="157"/>
      <c r="H78" s="157"/>
      <c r="I78" s="213">
        <v>66399</v>
      </c>
      <c r="J78" s="214"/>
      <c r="K78" s="213">
        <v>66399</v>
      </c>
      <c r="L78" s="214"/>
      <c r="M78" s="213">
        <v>66399</v>
      </c>
      <c r="N78" s="214"/>
      <c r="O78" s="213">
        <v>66399</v>
      </c>
      <c r="P78" s="214"/>
      <c r="Q78" s="213">
        <v>66399</v>
      </c>
      <c r="R78" s="214"/>
      <c r="S78" s="213">
        <v>66399</v>
      </c>
      <c r="T78" s="214"/>
      <c r="U78" s="213">
        <v>66399</v>
      </c>
      <c r="V78" s="214"/>
      <c r="W78" s="213">
        <v>66399</v>
      </c>
      <c r="X78" s="214"/>
      <c r="Y78" s="213">
        <v>66399</v>
      </c>
      <c r="Z78" s="214"/>
      <c r="AA78" s="213">
        <v>66399</v>
      </c>
      <c r="AB78" s="214"/>
      <c r="AC78" s="213">
        <v>66399</v>
      </c>
      <c r="AD78" s="214"/>
      <c r="AE78" s="213">
        <v>66399</v>
      </c>
      <c r="AF78" s="214"/>
      <c r="AG78" s="213">
        <f t="shared" si="3"/>
        <v>796788</v>
      </c>
    </row>
    <row r="79" spans="1:33" x14ac:dyDescent="0.25">
      <c r="A79" s="157"/>
      <c r="B79" s="157"/>
      <c r="C79" s="157"/>
      <c r="D79" s="157"/>
      <c r="E79" s="157"/>
      <c r="F79" s="157" t="s">
        <v>438</v>
      </c>
      <c r="G79" s="157"/>
      <c r="H79" s="157"/>
      <c r="I79" s="213">
        <v>78560</v>
      </c>
      <c r="J79" s="214"/>
      <c r="K79" s="213">
        <v>78560</v>
      </c>
      <c r="L79" s="214"/>
      <c r="M79" s="213">
        <v>78560</v>
      </c>
      <c r="N79" s="214"/>
      <c r="O79" s="213">
        <v>78560</v>
      </c>
      <c r="P79" s="214"/>
      <c r="Q79" s="213">
        <v>78560</v>
      </c>
      <c r="R79" s="214"/>
      <c r="S79" s="213">
        <v>78560</v>
      </c>
      <c r="T79" s="214"/>
      <c r="U79" s="213">
        <v>78560</v>
      </c>
      <c r="V79" s="214"/>
      <c r="W79" s="213">
        <v>78560</v>
      </c>
      <c r="X79" s="214"/>
      <c r="Y79" s="213">
        <v>78560</v>
      </c>
      <c r="Z79" s="214"/>
      <c r="AA79" s="213">
        <v>78560</v>
      </c>
      <c r="AB79" s="214"/>
      <c r="AC79" s="213">
        <v>78560</v>
      </c>
      <c r="AD79" s="214"/>
      <c r="AE79" s="213">
        <v>78560</v>
      </c>
      <c r="AF79" s="214"/>
      <c r="AG79" s="213">
        <f t="shared" si="3"/>
        <v>942720</v>
      </c>
    </row>
    <row r="80" spans="1:33" x14ac:dyDescent="0.25">
      <c r="A80" s="157"/>
      <c r="B80" s="157"/>
      <c r="C80" s="157"/>
      <c r="D80" s="157"/>
      <c r="E80" s="157"/>
      <c r="F80" s="157" t="s">
        <v>439</v>
      </c>
      <c r="G80" s="157"/>
      <c r="H80" s="157"/>
      <c r="I80" s="213">
        <v>22105</v>
      </c>
      <c r="J80" s="214"/>
      <c r="K80" s="213">
        <v>22105</v>
      </c>
      <c r="L80" s="214"/>
      <c r="M80" s="213">
        <v>22105</v>
      </c>
      <c r="N80" s="214"/>
      <c r="O80" s="213">
        <v>22105</v>
      </c>
      <c r="P80" s="214"/>
      <c r="Q80" s="213">
        <v>22105</v>
      </c>
      <c r="R80" s="214"/>
      <c r="S80" s="213">
        <v>22105</v>
      </c>
      <c r="T80" s="214"/>
      <c r="U80" s="213">
        <v>22105</v>
      </c>
      <c r="V80" s="214"/>
      <c r="W80" s="213">
        <v>22105</v>
      </c>
      <c r="X80" s="214"/>
      <c r="Y80" s="213">
        <v>22105</v>
      </c>
      <c r="Z80" s="214"/>
      <c r="AA80" s="213">
        <v>22105</v>
      </c>
      <c r="AB80" s="214"/>
      <c r="AC80" s="213">
        <v>22105</v>
      </c>
      <c r="AD80" s="214"/>
      <c r="AE80" s="213">
        <v>22105</v>
      </c>
      <c r="AF80" s="214"/>
      <c r="AG80" s="213">
        <f t="shared" si="3"/>
        <v>265260</v>
      </c>
    </row>
    <row r="81" spans="1:33" x14ac:dyDescent="0.25">
      <c r="A81" s="157"/>
      <c r="B81" s="157"/>
      <c r="C81" s="157"/>
      <c r="D81" s="157"/>
      <c r="E81" s="157"/>
      <c r="F81" s="157" t="s">
        <v>440</v>
      </c>
      <c r="G81" s="157"/>
      <c r="H81" s="157"/>
      <c r="I81" s="213">
        <v>33720</v>
      </c>
      <c r="J81" s="214"/>
      <c r="K81" s="213">
        <v>33720</v>
      </c>
      <c r="L81" s="214"/>
      <c r="M81" s="213">
        <v>33720</v>
      </c>
      <c r="N81" s="214"/>
      <c r="O81" s="213">
        <v>33720</v>
      </c>
      <c r="P81" s="214"/>
      <c r="Q81" s="213">
        <v>33720</v>
      </c>
      <c r="R81" s="214"/>
      <c r="S81" s="213">
        <v>33720</v>
      </c>
      <c r="T81" s="214"/>
      <c r="U81" s="213">
        <v>33720</v>
      </c>
      <c r="V81" s="214"/>
      <c r="W81" s="213">
        <v>33720</v>
      </c>
      <c r="X81" s="214"/>
      <c r="Y81" s="213">
        <v>33720</v>
      </c>
      <c r="Z81" s="214"/>
      <c r="AA81" s="213">
        <v>33720</v>
      </c>
      <c r="AB81" s="214"/>
      <c r="AC81" s="213">
        <v>33720</v>
      </c>
      <c r="AD81" s="214"/>
      <c r="AE81" s="213">
        <v>33720</v>
      </c>
      <c r="AF81" s="214"/>
      <c r="AG81" s="213">
        <f t="shared" si="3"/>
        <v>404640</v>
      </c>
    </row>
    <row r="82" spans="1:33" x14ac:dyDescent="0.25">
      <c r="A82" s="157"/>
      <c r="B82" s="157"/>
      <c r="C82" s="157"/>
      <c r="D82" s="157"/>
      <c r="E82" s="157"/>
      <c r="F82" s="157" t="s">
        <v>441</v>
      </c>
      <c r="G82" s="157"/>
      <c r="H82" s="157"/>
      <c r="I82" s="213">
        <v>19841</v>
      </c>
      <c r="J82" s="214"/>
      <c r="K82" s="213">
        <v>19841</v>
      </c>
      <c r="L82" s="214"/>
      <c r="M82" s="213">
        <v>19841</v>
      </c>
      <c r="N82" s="214"/>
      <c r="O82" s="213">
        <v>19841</v>
      </c>
      <c r="P82" s="214"/>
      <c r="Q82" s="213">
        <v>19841</v>
      </c>
      <c r="R82" s="214"/>
      <c r="S82" s="213">
        <v>19841</v>
      </c>
      <c r="T82" s="214"/>
      <c r="U82" s="213">
        <v>19841</v>
      </c>
      <c r="V82" s="214"/>
      <c r="W82" s="213">
        <v>19841</v>
      </c>
      <c r="X82" s="214"/>
      <c r="Y82" s="213">
        <v>19841</v>
      </c>
      <c r="Z82" s="214"/>
      <c r="AA82" s="213">
        <v>19841</v>
      </c>
      <c r="AB82" s="214"/>
      <c r="AC82" s="213">
        <v>19841</v>
      </c>
      <c r="AD82" s="214"/>
      <c r="AE82" s="213">
        <v>19841</v>
      </c>
      <c r="AF82" s="214"/>
      <c r="AG82" s="213">
        <f t="shared" si="3"/>
        <v>238092</v>
      </c>
    </row>
    <row r="83" spans="1:33" ht="15.75" thickBot="1" x14ac:dyDescent="0.3">
      <c r="A83" s="157"/>
      <c r="B83" s="157"/>
      <c r="C83" s="157"/>
      <c r="D83" s="157"/>
      <c r="E83" s="157"/>
      <c r="F83" s="157" t="s">
        <v>442</v>
      </c>
      <c r="G83" s="157"/>
      <c r="H83" s="157"/>
      <c r="I83" s="192">
        <v>39508</v>
      </c>
      <c r="J83" s="214"/>
      <c r="K83" s="192">
        <v>39508</v>
      </c>
      <c r="L83" s="214"/>
      <c r="M83" s="192">
        <v>39508</v>
      </c>
      <c r="N83" s="214"/>
      <c r="O83" s="192">
        <v>39508</v>
      </c>
      <c r="P83" s="214"/>
      <c r="Q83" s="192">
        <v>39508</v>
      </c>
      <c r="R83" s="214"/>
      <c r="S83" s="192">
        <v>39508</v>
      </c>
      <c r="T83" s="214"/>
      <c r="U83" s="192">
        <v>39508</v>
      </c>
      <c r="V83" s="214"/>
      <c r="W83" s="192">
        <v>39508</v>
      </c>
      <c r="X83" s="214"/>
      <c r="Y83" s="192">
        <v>39508</v>
      </c>
      <c r="Z83" s="214"/>
      <c r="AA83" s="192">
        <v>39508</v>
      </c>
      <c r="AB83" s="214"/>
      <c r="AC83" s="192">
        <v>39508</v>
      </c>
      <c r="AD83" s="214"/>
      <c r="AE83" s="192">
        <v>39508</v>
      </c>
      <c r="AF83" s="214"/>
      <c r="AG83" s="192">
        <f t="shared" si="3"/>
        <v>474096</v>
      </c>
    </row>
    <row r="84" spans="1:33" x14ac:dyDescent="0.25">
      <c r="A84" s="157"/>
      <c r="B84" s="157"/>
      <c r="C84" s="157"/>
      <c r="D84" s="157"/>
      <c r="E84" s="157" t="s">
        <v>443</v>
      </c>
      <c r="F84" s="157"/>
      <c r="G84" s="157"/>
      <c r="H84" s="157"/>
      <c r="I84" s="213">
        <f>ROUND(I65+I68+SUM(I75:I83),5)</f>
        <v>568622</v>
      </c>
      <c r="J84" s="214"/>
      <c r="K84" s="213">
        <f>ROUND(K65+K68+SUM(K75:K83),5)</f>
        <v>568622</v>
      </c>
      <c r="L84" s="214"/>
      <c r="M84" s="213">
        <f>ROUND(M65+M68+SUM(M75:M83),5)</f>
        <v>568622</v>
      </c>
      <c r="N84" s="214"/>
      <c r="O84" s="213">
        <f>ROUND(O65+O68+SUM(O75:O83),5)</f>
        <v>568622</v>
      </c>
      <c r="P84" s="214"/>
      <c r="Q84" s="213">
        <f>ROUND(Q65+Q68+SUM(Q75:Q83),5)</f>
        <v>568622</v>
      </c>
      <c r="R84" s="214"/>
      <c r="S84" s="213">
        <f>ROUND(S65+S68+SUM(S75:S83),5)</f>
        <v>568622</v>
      </c>
      <c r="T84" s="214"/>
      <c r="U84" s="213">
        <f>ROUND(U65+U68+SUM(U75:U83),5)</f>
        <v>568622</v>
      </c>
      <c r="V84" s="214"/>
      <c r="W84" s="213">
        <f>ROUND(W65+W68+SUM(W75:W83),5)</f>
        <v>568622</v>
      </c>
      <c r="X84" s="214"/>
      <c r="Y84" s="213">
        <f>ROUND(Y65+Y68+SUM(Y75:Y83),5)</f>
        <v>568622</v>
      </c>
      <c r="Z84" s="214"/>
      <c r="AA84" s="213">
        <f>ROUND(AA65+AA68+SUM(AA75:AA83),5)</f>
        <v>568622</v>
      </c>
      <c r="AB84" s="214"/>
      <c r="AC84" s="213">
        <f>ROUND(AC65+AC68+SUM(AC75:AC83),5)</f>
        <v>568622</v>
      </c>
      <c r="AD84" s="214"/>
      <c r="AE84" s="213">
        <f>ROUND(AE65+AE68+SUM(AE75:AE83),5)</f>
        <v>568622</v>
      </c>
      <c r="AF84" s="214"/>
      <c r="AG84" s="213">
        <f t="shared" si="3"/>
        <v>6823464</v>
      </c>
    </row>
    <row r="85" spans="1:33" x14ac:dyDescent="0.25">
      <c r="A85" s="157"/>
      <c r="B85" s="157"/>
      <c r="C85" s="157"/>
      <c r="D85" s="157"/>
      <c r="E85" s="157" t="s">
        <v>444</v>
      </c>
      <c r="F85" s="157"/>
      <c r="G85" s="157"/>
      <c r="H85" s="157"/>
      <c r="I85" s="213"/>
      <c r="J85" s="214"/>
      <c r="K85" s="213"/>
      <c r="L85" s="214"/>
      <c r="M85" s="213"/>
      <c r="N85" s="214"/>
      <c r="O85" s="213"/>
      <c r="P85" s="214"/>
      <c r="Q85" s="213"/>
      <c r="R85" s="214"/>
      <c r="S85" s="213"/>
      <c r="T85" s="214"/>
      <c r="U85" s="213"/>
      <c r="V85" s="214"/>
      <c r="W85" s="213"/>
      <c r="X85" s="214"/>
      <c r="Y85" s="213"/>
      <c r="Z85" s="214"/>
      <c r="AA85" s="213"/>
      <c r="AB85" s="214"/>
      <c r="AC85" s="213"/>
      <c r="AD85" s="214"/>
      <c r="AE85" s="213"/>
      <c r="AF85" s="214"/>
      <c r="AG85" s="213"/>
    </row>
    <row r="86" spans="1:33" x14ac:dyDescent="0.25">
      <c r="A86" s="157"/>
      <c r="B86" s="157"/>
      <c r="C86" s="157"/>
      <c r="D86" s="157"/>
      <c r="E86" s="157"/>
      <c r="F86" s="157" t="s">
        <v>445</v>
      </c>
      <c r="G86" s="157"/>
      <c r="H86" s="157"/>
      <c r="I86" s="213">
        <v>14416</v>
      </c>
      <c r="J86" s="214"/>
      <c r="K86" s="213">
        <v>14416</v>
      </c>
      <c r="L86" s="214"/>
      <c r="M86" s="213">
        <v>14416</v>
      </c>
      <c r="N86" s="214"/>
      <c r="O86" s="213">
        <v>14416</v>
      </c>
      <c r="P86" s="214"/>
      <c r="Q86" s="213">
        <v>14416</v>
      </c>
      <c r="R86" s="214"/>
      <c r="S86" s="213">
        <v>14416</v>
      </c>
      <c r="T86" s="214"/>
      <c r="U86" s="213">
        <v>14416</v>
      </c>
      <c r="V86" s="214"/>
      <c r="W86" s="213">
        <v>14416</v>
      </c>
      <c r="X86" s="214"/>
      <c r="Y86" s="213">
        <v>14416</v>
      </c>
      <c r="Z86" s="214"/>
      <c r="AA86" s="213">
        <v>14416</v>
      </c>
      <c r="AB86" s="214"/>
      <c r="AC86" s="213">
        <v>14416</v>
      </c>
      <c r="AD86" s="214"/>
      <c r="AE86" s="213">
        <v>14416</v>
      </c>
      <c r="AF86" s="214"/>
      <c r="AG86" s="213">
        <f>ROUND(SUM(I86:AE86),5)</f>
        <v>172992</v>
      </c>
    </row>
    <row r="87" spans="1:33" ht="15.75" thickBot="1" x14ac:dyDescent="0.3">
      <c r="A87" s="157"/>
      <c r="B87" s="157"/>
      <c r="C87" s="157"/>
      <c r="D87" s="157"/>
      <c r="E87" s="157"/>
      <c r="F87" s="157" t="s">
        <v>446</v>
      </c>
      <c r="G87" s="157"/>
      <c r="H87" s="157"/>
      <c r="I87" s="192">
        <v>7307</v>
      </c>
      <c r="J87" s="214"/>
      <c r="K87" s="192">
        <v>7307</v>
      </c>
      <c r="L87" s="214"/>
      <c r="M87" s="192">
        <v>7307</v>
      </c>
      <c r="N87" s="214"/>
      <c r="O87" s="192">
        <v>7307</v>
      </c>
      <c r="P87" s="214"/>
      <c r="Q87" s="192">
        <v>7307</v>
      </c>
      <c r="R87" s="214"/>
      <c r="S87" s="192">
        <v>7307</v>
      </c>
      <c r="T87" s="214"/>
      <c r="U87" s="192">
        <v>7307</v>
      </c>
      <c r="V87" s="214"/>
      <c r="W87" s="192">
        <v>7307</v>
      </c>
      <c r="X87" s="214"/>
      <c r="Y87" s="192">
        <v>7307</v>
      </c>
      <c r="Z87" s="214"/>
      <c r="AA87" s="192">
        <v>7307</v>
      </c>
      <c r="AB87" s="214"/>
      <c r="AC87" s="192">
        <v>7307</v>
      </c>
      <c r="AD87" s="214"/>
      <c r="AE87" s="192">
        <v>7307</v>
      </c>
      <c r="AF87" s="214"/>
      <c r="AG87" s="192">
        <f>ROUND(SUM(I87:AE87),5)</f>
        <v>87684</v>
      </c>
    </row>
    <row r="88" spans="1:33" x14ac:dyDescent="0.25">
      <c r="A88" s="157"/>
      <c r="B88" s="157"/>
      <c r="C88" s="157"/>
      <c r="D88" s="157"/>
      <c r="E88" s="157" t="s">
        <v>447</v>
      </c>
      <c r="F88" s="157"/>
      <c r="G88" s="157"/>
      <c r="H88" s="157"/>
      <c r="I88" s="213">
        <f>ROUND(SUM(I85:I87),5)</f>
        <v>21723</v>
      </c>
      <c r="J88" s="214"/>
      <c r="K88" s="213">
        <f>ROUND(SUM(K85:K87),5)</f>
        <v>21723</v>
      </c>
      <c r="L88" s="214"/>
      <c r="M88" s="213">
        <f>ROUND(SUM(M85:M87),5)</f>
        <v>21723</v>
      </c>
      <c r="N88" s="214"/>
      <c r="O88" s="213">
        <f>ROUND(SUM(O85:O87),5)</f>
        <v>21723</v>
      </c>
      <c r="P88" s="214"/>
      <c r="Q88" s="213">
        <f>ROUND(SUM(Q85:Q87),5)</f>
        <v>21723</v>
      </c>
      <c r="R88" s="214"/>
      <c r="S88" s="213">
        <f>ROUND(SUM(S85:S87),5)</f>
        <v>21723</v>
      </c>
      <c r="T88" s="214"/>
      <c r="U88" s="213">
        <f>ROUND(SUM(U85:U87),5)</f>
        <v>21723</v>
      </c>
      <c r="V88" s="214"/>
      <c r="W88" s="213">
        <f>ROUND(SUM(W85:W87),5)</f>
        <v>21723</v>
      </c>
      <c r="X88" s="214"/>
      <c r="Y88" s="213">
        <f>ROUND(SUM(Y85:Y87),5)</f>
        <v>21723</v>
      </c>
      <c r="Z88" s="214"/>
      <c r="AA88" s="213">
        <f>ROUND(SUM(AA85:AA87),5)</f>
        <v>21723</v>
      </c>
      <c r="AB88" s="214"/>
      <c r="AC88" s="213">
        <f>ROUND(SUM(AC85:AC87),5)</f>
        <v>21723</v>
      </c>
      <c r="AD88" s="214"/>
      <c r="AE88" s="213">
        <f>ROUND(SUM(AE85:AE87),5)</f>
        <v>21723</v>
      </c>
      <c r="AF88" s="214"/>
      <c r="AG88" s="213">
        <f>ROUND(SUM(I88:AE88),5)</f>
        <v>260676</v>
      </c>
    </row>
    <row r="89" spans="1:33" x14ac:dyDescent="0.25">
      <c r="A89" s="157"/>
      <c r="B89" s="157"/>
      <c r="C89" s="157"/>
      <c r="D89" s="157"/>
      <c r="E89" s="157" t="s">
        <v>448</v>
      </c>
      <c r="F89" s="157"/>
      <c r="G89" s="157"/>
      <c r="H89" s="157"/>
      <c r="I89" s="213"/>
      <c r="J89" s="214"/>
      <c r="K89" s="213"/>
      <c r="L89" s="214"/>
      <c r="M89" s="213"/>
      <c r="N89" s="214"/>
      <c r="O89" s="213"/>
      <c r="P89" s="214"/>
      <c r="Q89" s="213"/>
      <c r="R89" s="214"/>
      <c r="S89" s="213"/>
      <c r="T89" s="214"/>
      <c r="U89" s="213"/>
      <c r="V89" s="214"/>
      <c r="W89" s="213"/>
      <c r="X89" s="214"/>
      <c r="Y89" s="213"/>
      <c r="Z89" s="214"/>
      <c r="AA89" s="213"/>
      <c r="AB89" s="214"/>
      <c r="AC89" s="213"/>
      <c r="AD89" s="214"/>
      <c r="AE89" s="213"/>
      <c r="AF89" s="214"/>
      <c r="AG89" s="213"/>
    </row>
    <row r="90" spans="1:33" x14ac:dyDescent="0.25">
      <c r="A90" s="157"/>
      <c r="B90" s="157"/>
      <c r="C90" s="157"/>
      <c r="D90" s="157"/>
      <c r="E90" s="157"/>
      <c r="F90" s="157" t="s">
        <v>449</v>
      </c>
      <c r="G90" s="157"/>
      <c r="H90" s="157"/>
      <c r="I90" s="213">
        <v>21540</v>
      </c>
      <c r="J90" s="214"/>
      <c r="K90" s="213">
        <v>21540</v>
      </c>
      <c r="L90" s="214"/>
      <c r="M90" s="213">
        <v>21540</v>
      </c>
      <c r="N90" s="214"/>
      <c r="O90" s="213">
        <v>21540</v>
      </c>
      <c r="P90" s="214"/>
      <c r="Q90" s="213">
        <v>21540</v>
      </c>
      <c r="R90" s="214"/>
      <c r="S90" s="213">
        <v>21540</v>
      </c>
      <c r="T90" s="214"/>
      <c r="U90" s="213">
        <v>21540</v>
      </c>
      <c r="V90" s="214"/>
      <c r="W90" s="213">
        <v>21540</v>
      </c>
      <c r="X90" s="214"/>
      <c r="Y90" s="213">
        <v>21540</v>
      </c>
      <c r="Z90" s="214"/>
      <c r="AA90" s="213">
        <v>21540</v>
      </c>
      <c r="AB90" s="214"/>
      <c r="AC90" s="213">
        <v>21540</v>
      </c>
      <c r="AD90" s="214"/>
      <c r="AE90" s="213">
        <v>21540</v>
      </c>
      <c r="AF90" s="214"/>
      <c r="AG90" s="213">
        <f t="shared" ref="AG90:AG95" si="4">ROUND(SUM(I90:AE90),5)</f>
        <v>258480</v>
      </c>
    </row>
    <row r="91" spans="1:33" ht="15.75" thickBot="1" x14ac:dyDescent="0.3">
      <c r="A91" s="157"/>
      <c r="B91" s="157"/>
      <c r="C91" s="157"/>
      <c r="D91" s="157"/>
      <c r="E91" s="157"/>
      <c r="F91" s="157" t="s">
        <v>450</v>
      </c>
      <c r="G91" s="157"/>
      <c r="H91" s="157"/>
      <c r="I91" s="192">
        <v>13965</v>
      </c>
      <c r="J91" s="214"/>
      <c r="K91" s="192">
        <v>13965</v>
      </c>
      <c r="L91" s="214"/>
      <c r="M91" s="192">
        <v>13965</v>
      </c>
      <c r="N91" s="214"/>
      <c r="O91" s="192">
        <v>13965</v>
      </c>
      <c r="P91" s="214"/>
      <c r="Q91" s="192">
        <v>13965</v>
      </c>
      <c r="R91" s="214"/>
      <c r="S91" s="192">
        <v>13965</v>
      </c>
      <c r="T91" s="214"/>
      <c r="U91" s="192">
        <v>13965</v>
      </c>
      <c r="V91" s="214"/>
      <c r="W91" s="192">
        <v>13965</v>
      </c>
      <c r="X91" s="214"/>
      <c r="Y91" s="192">
        <v>13965</v>
      </c>
      <c r="Z91" s="214"/>
      <c r="AA91" s="192">
        <v>13965</v>
      </c>
      <c r="AB91" s="214"/>
      <c r="AC91" s="192">
        <v>13965</v>
      </c>
      <c r="AD91" s="214"/>
      <c r="AE91" s="192">
        <v>13965</v>
      </c>
      <c r="AF91" s="214"/>
      <c r="AG91" s="192">
        <f t="shared" si="4"/>
        <v>167580</v>
      </c>
    </row>
    <row r="92" spans="1:33" x14ac:dyDescent="0.25">
      <c r="A92" s="157"/>
      <c r="B92" s="157"/>
      <c r="C92" s="157"/>
      <c r="D92" s="157"/>
      <c r="E92" s="157" t="s">
        <v>451</v>
      </c>
      <c r="F92" s="157"/>
      <c r="G92" s="157"/>
      <c r="H92" s="157"/>
      <c r="I92" s="213">
        <f>ROUND(SUM(I89:I91),5)</f>
        <v>35505</v>
      </c>
      <c r="J92" s="214"/>
      <c r="K92" s="213">
        <f>ROUND(SUM(K89:K91),5)</f>
        <v>35505</v>
      </c>
      <c r="L92" s="214"/>
      <c r="M92" s="213">
        <f>ROUND(SUM(M89:M91),5)</f>
        <v>35505</v>
      </c>
      <c r="N92" s="214"/>
      <c r="O92" s="213">
        <f>ROUND(SUM(O89:O91),5)</f>
        <v>35505</v>
      </c>
      <c r="P92" s="214"/>
      <c r="Q92" s="213">
        <f>ROUND(SUM(Q89:Q91),5)</f>
        <v>35505</v>
      </c>
      <c r="R92" s="214"/>
      <c r="S92" s="213">
        <f>ROUND(SUM(S89:S91),5)</f>
        <v>35505</v>
      </c>
      <c r="T92" s="214"/>
      <c r="U92" s="213">
        <f>ROUND(SUM(U89:U91),5)</f>
        <v>35505</v>
      </c>
      <c r="V92" s="214"/>
      <c r="W92" s="213">
        <f>ROUND(SUM(W89:W91),5)</f>
        <v>35505</v>
      </c>
      <c r="X92" s="214"/>
      <c r="Y92" s="213">
        <f>ROUND(SUM(Y89:Y91),5)</f>
        <v>35505</v>
      </c>
      <c r="Z92" s="214"/>
      <c r="AA92" s="213">
        <f>ROUND(SUM(AA89:AA91),5)</f>
        <v>35505</v>
      </c>
      <c r="AB92" s="214"/>
      <c r="AC92" s="213">
        <f>ROUND(SUM(AC89:AC91),5)</f>
        <v>35505</v>
      </c>
      <c r="AD92" s="214"/>
      <c r="AE92" s="213">
        <f>ROUND(SUM(AE89:AE91),5)</f>
        <v>35505</v>
      </c>
      <c r="AF92" s="214"/>
      <c r="AG92" s="213">
        <f t="shared" si="4"/>
        <v>426060</v>
      </c>
    </row>
    <row r="93" spans="1:33" x14ac:dyDescent="0.25">
      <c r="A93" s="157"/>
      <c r="B93" s="157"/>
      <c r="C93" s="157"/>
      <c r="D93" s="157"/>
      <c r="E93" s="157" t="s">
        <v>452</v>
      </c>
      <c r="F93" s="157"/>
      <c r="G93" s="157"/>
      <c r="H93" s="157"/>
      <c r="I93" s="213">
        <v>37319</v>
      </c>
      <c r="J93" s="214"/>
      <c r="K93" s="213">
        <v>37319</v>
      </c>
      <c r="L93" s="214"/>
      <c r="M93" s="213">
        <v>37319</v>
      </c>
      <c r="N93" s="214"/>
      <c r="O93" s="213">
        <v>37319</v>
      </c>
      <c r="P93" s="214"/>
      <c r="Q93" s="213">
        <v>37319</v>
      </c>
      <c r="R93" s="214"/>
      <c r="S93" s="213">
        <v>37319</v>
      </c>
      <c r="T93" s="214"/>
      <c r="U93" s="213">
        <v>37319</v>
      </c>
      <c r="V93" s="214"/>
      <c r="W93" s="213">
        <v>37319</v>
      </c>
      <c r="X93" s="214"/>
      <c r="Y93" s="213">
        <v>37319</v>
      </c>
      <c r="Z93" s="214"/>
      <c r="AA93" s="213">
        <v>37319</v>
      </c>
      <c r="AB93" s="214"/>
      <c r="AC93" s="213">
        <v>37319</v>
      </c>
      <c r="AD93" s="214"/>
      <c r="AE93" s="213">
        <v>35319</v>
      </c>
      <c r="AF93" s="214"/>
      <c r="AG93" s="213">
        <f t="shared" si="4"/>
        <v>445828</v>
      </c>
    </row>
    <row r="94" spans="1:33" ht="15.75" thickBot="1" x14ac:dyDescent="0.3">
      <c r="A94" s="157"/>
      <c r="B94" s="157"/>
      <c r="C94" s="157"/>
      <c r="D94" s="157"/>
      <c r="E94" s="157" t="s">
        <v>453</v>
      </c>
      <c r="F94" s="157"/>
      <c r="G94" s="157"/>
      <c r="H94" s="157"/>
      <c r="I94" s="192">
        <v>8333</v>
      </c>
      <c r="J94" s="214"/>
      <c r="K94" s="192">
        <v>8333</v>
      </c>
      <c r="L94" s="214"/>
      <c r="M94" s="192">
        <v>8333</v>
      </c>
      <c r="N94" s="214"/>
      <c r="O94" s="192">
        <v>8333</v>
      </c>
      <c r="P94" s="214"/>
      <c r="Q94" s="192">
        <v>8333</v>
      </c>
      <c r="R94" s="214"/>
      <c r="S94" s="192">
        <v>8333</v>
      </c>
      <c r="T94" s="214"/>
      <c r="U94" s="192">
        <v>8333</v>
      </c>
      <c r="V94" s="214"/>
      <c r="W94" s="192">
        <v>8333</v>
      </c>
      <c r="X94" s="214"/>
      <c r="Y94" s="192">
        <v>8333</v>
      </c>
      <c r="Z94" s="214"/>
      <c r="AA94" s="192">
        <v>8333</v>
      </c>
      <c r="AB94" s="214"/>
      <c r="AC94" s="192">
        <v>8333</v>
      </c>
      <c r="AD94" s="214"/>
      <c r="AE94" s="192">
        <v>40402.43</v>
      </c>
      <c r="AF94" s="214"/>
      <c r="AG94" s="192">
        <f t="shared" si="4"/>
        <v>132065.43</v>
      </c>
    </row>
    <row r="95" spans="1:33" x14ac:dyDescent="0.25">
      <c r="A95" s="157"/>
      <c r="B95" s="157"/>
      <c r="C95" s="157"/>
      <c r="D95" s="157" t="s">
        <v>454</v>
      </c>
      <c r="E95" s="157"/>
      <c r="F95" s="157"/>
      <c r="G95" s="157"/>
      <c r="H95" s="157"/>
      <c r="I95" s="213">
        <f>ROUND(SUM(I55:I57)+I61+I64+I84+I88+SUM(I92:I94),5)</f>
        <v>857857</v>
      </c>
      <c r="J95" s="214"/>
      <c r="K95" s="213">
        <f>ROUND(SUM(K55:K57)+K61+K64+K84+K88+SUM(K92:K94),5)</f>
        <v>857857</v>
      </c>
      <c r="L95" s="214"/>
      <c r="M95" s="213">
        <f>ROUND(SUM(M55:M57)+M61+M64+M84+M88+SUM(M92:M94),5)</f>
        <v>857857</v>
      </c>
      <c r="N95" s="214"/>
      <c r="O95" s="213">
        <f>ROUND(SUM(O55:O57)+O61+O64+O84+O88+SUM(O92:O94),5)</f>
        <v>857857</v>
      </c>
      <c r="P95" s="214"/>
      <c r="Q95" s="213">
        <f>ROUND(SUM(Q55:Q57)+Q61+Q64+Q84+Q88+SUM(Q92:Q94),5)</f>
        <v>857857</v>
      </c>
      <c r="R95" s="214"/>
      <c r="S95" s="213">
        <f>ROUND(SUM(S55:S57)+S61+S64+S84+S88+SUM(S92:S94),5)</f>
        <v>857857</v>
      </c>
      <c r="T95" s="214"/>
      <c r="U95" s="213">
        <f>ROUND(SUM(U55:U57)+U61+U64+U84+U88+SUM(U92:U94),5)</f>
        <v>857857</v>
      </c>
      <c r="V95" s="214"/>
      <c r="W95" s="213">
        <f>ROUND(SUM(W55:W57)+W61+W64+W84+W88+SUM(W92:W94),5)</f>
        <v>857857</v>
      </c>
      <c r="X95" s="214"/>
      <c r="Y95" s="213">
        <f>ROUND(SUM(Y55:Y57)+Y61+Y64+Y84+Y88+SUM(Y92:Y94),5)</f>
        <v>857857</v>
      </c>
      <c r="Z95" s="214"/>
      <c r="AA95" s="213">
        <f>ROUND(SUM(AA55:AA57)+AA61+AA64+AA84+AA88+SUM(AA92:AA94),5)</f>
        <v>857857</v>
      </c>
      <c r="AB95" s="214"/>
      <c r="AC95" s="213">
        <f>ROUND(SUM(AC55:AC57)+AC61+AC64+AC84+AC88+SUM(AC92:AC94),5)</f>
        <v>857857</v>
      </c>
      <c r="AD95" s="214"/>
      <c r="AE95" s="213">
        <f>ROUND(SUM(AE55:AE57)+AE61+AE64+AE84+AE88+SUM(AE92:AE94),5)</f>
        <v>887926.43</v>
      </c>
      <c r="AF95" s="214"/>
      <c r="AG95" s="213">
        <f t="shared" si="4"/>
        <v>10324353.43</v>
      </c>
    </row>
    <row r="96" spans="1:33" x14ac:dyDescent="0.25">
      <c r="A96" s="157"/>
      <c r="B96" s="157"/>
      <c r="C96" s="157"/>
      <c r="D96" s="157" t="s">
        <v>142</v>
      </c>
      <c r="E96" s="157"/>
      <c r="F96" s="157"/>
      <c r="G96" s="157"/>
      <c r="H96" s="157"/>
      <c r="I96" s="213"/>
      <c r="J96" s="214"/>
      <c r="K96" s="213"/>
      <c r="L96" s="214"/>
      <c r="M96" s="213"/>
      <c r="N96" s="214"/>
      <c r="O96" s="213"/>
      <c r="P96" s="214"/>
      <c r="Q96" s="213"/>
      <c r="R96" s="214"/>
      <c r="S96" s="213"/>
      <c r="T96" s="214"/>
      <c r="U96" s="213"/>
      <c r="V96" s="214"/>
      <c r="W96" s="213"/>
      <c r="X96" s="214"/>
      <c r="Y96" s="213"/>
      <c r="Z96" s="214"/>
      <c r="AA96" s="213"/>
      <c r="AB96" s="214"/>
      <c r="AC96" s="213"/>
      <c r="AD96" s="214"/>
      <c r="AE96" s="213"/>
      <c r="AF96" s="214"/>
      <c r="AG96" s="213"/>
    </row>
    <row r="97" spans="1:33" x14ac:dyDescent="0.25">
      <c r="A97" s="157"/>
      <c r="B97" s="157"/>
      <c r="C97" s="157"/>
      <c r="D97" s="157"/>
      <c r="E97" s="157" t="s">
        <v>304</v>
      </c>
      <c r="F97" s="157"/>
      <c r="G97" s="157"/>
      <c r="H97" s="157"/>
      <c r="I97" s="213"/>
      <c r="J97" s="214"/>
      <c r="K97" s="213"/>
      <c r="L97" s="214"/>
      <c r="M97" s="213"/>
      <c r="N97" s="214"/>
      <c r="O97" s="213"/>
      <c r="P97" s="214"/>
      <c r="Q97" s="213"/>
      <c r="R97" s="214"/>
      <c r="S97" s="213"/>
      <c r="T97" s="214"/>
      <c r="U97" s="213"/>
      <c r="V97" s="214"/>
      <c r="W97" s="213"/>
      <c r="X97" s="214"/>
      <c r="Y97" s="213"/>
      <c r="Z97" s="214"/>
      <c r="AA97" s="213"/>
      <c r="AB97" s="214"/>
      <c r="AC97" s="213"/>
      <c r="AD97" s="214"/>
      <c r="AE97" s="213"/>
      <c r="AF97" s="214"/>
      <c r="AG97" s="213"/>
    </row>
    <row r="98" spans="1:33" ht="15.75" thickBot="1" x14ac:dyDescent="0.3">
      <c r="A98" s="157"/>
      <c r="B98" s="157"/>
      <c r="C98" s="157"/>
      <c r="D98" s="157"/>
      <c r="E98" s="157"/>
      <c r="F98" s="157" t="s">
        <v>305</v>
      </c>
      <c r="G98" s="157"/>
      <c r="H98" s="157"/>
      <c r="I98" s="192">
        <v>125747.13</v>
      </c>
      <c r="J98" s="214"/>
      <c r="K98" s="192">
        <v>122877.8</v>
      </c>
      <c r="L98" s="214"/>
      <c r="M98" s="192">
        <v>110479.82</v>
      </c>
      <c r="N98" s="214"/>
      <c r="O98" s="192">
        <v>123482.56</v>
      </c>
      <c r="P98" s="214"/>
      <c r="Q98" s="192">
        <v>117716.62</v>
      </c>
      <c r="R98" s="214"/>
      <c r="S98" s="192">
        <v>118128.96000000001</v>
      </c>
      <c r="T98" s="214"/>
      <c r="U98" s="192">
        <v>118675.32</v>
      </c>
      <c r="V98" s="214"/>
      <c r="W98" s="192">
        <v>123494.41</v>
      </c>
      <c r="X98" s="214"/>
      <c r="Y98" s="192">
        <v>120649.05</v>
      </c>
      <c r="Z98" s="214"/>
      <c r="AA98" s="192">
        <v>120649.05</v>
      </c>
      <c r="AB98" s="214"/>
      <c r="AC98" s="192">
        <v>120649.05</v>
      </c>
      <c r="AD98" s="214"/>
      <c r="AE98" s="192">
        <v>193830.36</v>
      </c>
      <c r="AF98" s="214"/>
      <c r="AG98" s="192">
        <f>ROUND(SUM(I98:AE98),5)</f>
        <v>1516380.13</v>
      </c>
    </row>
    <row r="99" spans="1:33" x14ac:dyDescent="0.25">
      <c r="A99" s="157"/>
      <c r="B99" s="157"/>
      <c r="C99" s="157"/>
      <c r="D99" s="157"/>
      <c r="E99" s="157" t="s">
        <v>306</v>
      </c>
      <c r="F99" s="157"/>
      <c r="G99" s="157"/>
      <c r="H99" s="157"/>
      <c r="I99" s="213">
        <f>ROUND(SUM(I97:I98),5)</f>
        <v>125747.13</v>
      </c>
      <c r="J99" s="214"/>
      <c r="K99" s="213">
        <f>ROUND(SUM(K97:K98),5)</f>
        <v>122877.8</v>
      </c>
      <c r="L99" s="214"/>
      <c r="M99" s="213">
        <f>ROUND(SUM(M97:M98),5)</f>
        <v>110479.82</v>
      </c>
      <c r="N99" s="214"/>
      <c r="O99" s="213">
        <f>ROUND(SUM(O97:O98),5)</f>
        <v>123482.56</v>
      </c>
      <c r="P99" s="214"/>
      <c r="Q99" s="213">
        <f>ROUND(SUM(Q97:Q98),5)</f>
        <v>117716.62</v>
      </c>
      <c r="R99" s="214"/>
      <c r="S99" s="213">
        <f>ROUND(SUM(S97:S98),5)</f>
        <v>118128.96000000001</v>
      </c>
      <c r="T99" s="214"/>
      <c r="U99" s="213">
        <f>ROUND(SUM(U97:U98),5)</f>
        <v>118675.32</v>
      </c>
      <c r="V99" s="214"/>
      <c r="W99" s="213">
        <f>ROUND(SUM(W97:W98),5)</f>
        <v>123494.41</v>
      </c>
      <c r="X99" s="214"/>
      <c r="Y99" s="213">
        <f>ROUND(SUM(Y97:Y98),5)</f>
        <v>120649.05</v>
      </c>
      <c r="Z99" s="214"/>
      <c r="AA99" s="213">
        <f>ROUND(SUM(AA97:AA98),5)</f>
        <v>120649.05</v>
      </c>
      <c r="AB99" s="214"/>
      <c r="AC99" s="213">
        <f>ROUND(SUM(AC97:AC98),5)</f>
        <v>120649.05</v>
      </c>
      <c r="AD99" s="214"/>
      <c r="AE99" s="213">
        <f>ROUND(SUM(AE97:AE98),5)</f>
        <v>193830.36</v>
      </c>
      <c r="AF99" s="214"/>
      <c r="AG99" s="213">
        <f>ROUND(SUM(I99:AE99),5)</f>
        <v>1516380.13</v>
      </c>
    </row>
    <row r="100" spans="1:33" x14ac:dyDescent="0.25">
      <c r="A100" s="157"/>
      <c r="B100" s="157"/>
      <c r="C100" s="157"/>
      <c r="D100" s="157"/>
      <c r="E100" s="157" t="s">
        <v>307</v>
      </c>
      <c r="F100" s="157"/>
      <c r="G100" s="157"/>
      <c r="H100" s="157"/>
      <c r="I100" s="213"/>
      <c r="J100" s="214"/>
      <c r="K100" s="213"/>
      <c r="L100" s="214"/>
      <c r="M100" s="213"/>
      <c r="N100" s="214"/>
      <c r="O100" s="213"/>
      <c r="P100" s="214"/>
      <c r="Q100" s="213"/>
      <c r="R100" s="214"/>
      <c r="S100" s="213"/>
      <c r="T100" s="214"/>
      <c r="U100" s="213"/>
      <c r="V100" s="214"/>
      <c r="W100" s="213"/>
      <c r="X100" s="214"/>
      <c r="Y100" s="213"/>
      <c r="Z100" s="214"/>
      <c r="AA100" s="213"/>
      <c r="AB100" s="214"/>
      <c r="AC100" s="213"/>
      <c r="AD100" s="214"/>
      <c r="AE100" s="213"/>
      <c r="AF100" s="214"/>
      <c r="AG100" s="213"/>
    </row>
    <row r="101" spans="1:33" x14ac:dyDescent="0.25">
      <c r="A101" s="157"/>
      <c r="B101" s="157"/>
      <c r="C101" s="157"/>
      <c r="D101" s="157"/>
      <c r="E101" s="157"/>
      <c r="F101" s="157" t="s">
        <v>308</v>
      </c>
      <c r="G101" s="157"/>
      <c r="H101" s="157"/>
      <c r="I101" s="213">
        <v>840.2</v>
      </c>
      <c r="J101" s="214"/>
      <c r="K101" s="213">
        <v>795.1</v>
      </c>
      <c r="L101" s="214"/>
      <c r="M101" s="213">
        <v>763.83</v>
      </c>
      <c r="N101" s="214"/>
      <c r="O101" s="213">
        <v>860.66</v>
      </c>
      <c r="P101" s="214"/>
      <c r="Q101" s="213">
        <v>806.9</v>
      </c>
      <c r="R101" s="214"/>
      <c r="S101" s="213">
        <v>818.44</v>
      </c>
      <c r="T101" s="214"/>
      <c r="U101" s="213">
        <v>811.23</v>
      </c>
      <c r="V101" s="214"/>
      <c r="W101" s="213">
        <v>841.78</v>
      </c>
      <c r="X101" s="214"/>
      <c r="Y101" s="213">
        <v>830.11</v>
      </c>
      <c r="Z101" s="214"/>
      <c r="AA101" s="213">
        <v>830.11</v>
      </c>
      <c r="AB101" s="214"/>
      <c r="AC101" s="213">
        <v>830.11</v>
      </c>
      <c r="AD101" s="214"/>
      <c r="AE101" s="213">
        <v>830.11</v>
      </c>
      <c r="AF101" s="214"/>
      <c r="AG101" s="213">
        <f t="shared" ref="AG101:AG114" si="5">ROUND(SUM(I101:AE101),5)</f>
        <v>9858.58</v>
      </c>
    </row>
    <row r="102" spans="1:33" x14ac:dyDescent="0.25">
      <c r="A102" s="157"/>
      <c r="B102" s="157"/>
      <c r="C102" s="157"/>
      <c r="D102" s="157"/>
      <c r="E102" s="157"/>
      <c r="F102" s="157" t="s">
        <v>309</v>
      </c>
      <c r="G102" s="157"/>
      <c r="H102" s="157"/>
      <c r="I102" s="213">
        <v>7077.93</v>
      </c>
      <c r="J102" s="214"/>
      <c r="K102" s="213">
        <v>6969.01</v>
      </c>
      <c r="L102" s="214"/>
      <c r="M102" s="213">
        <v>6627.02</v>
      </c>
      <c r="N102" s="214"/>
      <c r="O102" s="213">
        <v>7227.98</v>
      </c>
      <c r="P102" s="214"/>
      <c r="Q102" s="213">
        <v>6881.64</v>
      </c>
      <c r="R102" s="214"/>
      <c r="S102" s="213">
        <v>6908.01</v>
      </c>
      <c r="T102" s="214"/>
      <c r="U102" s="213">
        <v>6923.04</v>
      </c>
      <c r="V102" s="214"/>
      <c r="W102" s="213">
        <v>7225.98</v>
      </c>
      <c r="X102" s="214"/>
      <c r="Y102" s="213">
        <v>7048.76</v>
      </c>
      <c r="Z102" s="214"/>
      <c r="AA102" s="213">
        <v>7048.76</v>
      </c>
      <c r="AB102" s="214"/>
      <c r="AC102" s="213">
        <v>7048.76</v>
      </c>
      <c r="AD102" s="214"/>
      <c r="AE102" s="213">
        <v>7105.85</v>
      </c>
      <c r="AF102" s="214"/>
      <c r="AG102" s="213">
        <f t="shared" si="5"/>
        <v>84092.74</v>
      </c>
    </row>
    <row r="103" spans="1:33" x14ac:dyDescent="0.25">
      <c r="A103" s="157"/>
      <c r="B103" s="157"/>
      <c r="C103" s="157"/>
      <c r="D103" s="157"/>
      <c r="E103" s="157"/>
      <c r="F103" s="157" t="s">
        <v>310</v>
      </c>
      <c r="G103" s="157"/>
      <c r="H103" s="157"/>
      <c r="I103" s="213">
        <v>0</v>
      </c>
      <c r="J103" s="214"/>
      <c r="K103" s="213">
        <v>0</v>
      </c>
      <c r="L103" s="214"/>
      <c r="M103" s="213">
        <v>250</v>
      </c>
      <c r="N103" s="214"/>
      <c r="O103" s="213">
        <v>0</v>
      </c>
      <c r="P103" s="214"/>
      <c r="Q103" s="213">
        <v>0</v>
      </c>
      <c r="R103" s="214"/>
      <c r="S103" s="213">
        <v>0</v>
      </c>
      <c r="T103" s="214"/>
      <c r="U103" s="213">
        <v>0</v>
      </c>
      <c r="V103" s="214"/>
      <c r="W103" s="213">
        <v>0</v>
      </c>
      <c r="X103" s="214"/>
      <c r="Y103" s="213">
        <v>250</v>
      </c>
      <c r="Z103" s="214"/>
      <c r="AA103" s="213">
        <v>0</v>
      </c>
      <c r="AB103" s="214"/>
      <c r="AC103" s="213">
        <v>700</v>
      </c>
      <c r="AD103" s="214"/>
      <c r="AE103" s="213">
        <v>250</v>
      </c>
      <c r="AF103" s="214"/>
      <c r="AG103" s="213">
        <f t="shared" si="5"/>
        <v>1450</v>
      </c>
    </row>
    <row r="104" spans="1:33" x14ac:dyDescent="0.25">
      <c r="A104" s="157"/>
      <c r="B104" s="157"/>
      <c r="C104" s="157"/>
      <c r="D104" s="157"/>
      <c r="E104" s="157"/>
      <c r="F104" s="157" t="s">
        <v>311</v>
      </c>
      <c r="G104" s="157"/>
      <c r="H104" s="157"/>
      <c r="I104" s="213">
        <v>2106.02</v>
      </c>
      <c r="J104" s="214"/>
      <c r="K104" s="213">
        <v>2106.02</v>
      </c>
      <c r="L104" s="214"/>
      <c r="M104" s="213">
        <v>2106.02</v>
      </c>
      <c r="N104" s="214"/>
      <c r="O104" s="213">
        <v>1729.25</v>
      </c>
      <c r="P104" s="214"/>
      <c r="Q104" s="213">
        <v>2512.46</v>
      </c>
      <c r="R104" s="214"/>
      <c r="S104" s="213">
        <v>2154.02</v>
      </c>
      <c r="T104" s="214"/>
      <c r="U104" s="213">
        <v>2127.4699999999998</v>
      </c>
      <c r="V104" s="214"/>
      <c r="W104" s="213">
        <v>2135.08</v>
      </c>
      <c r="X104" s="214"/>
      <c r="Y104" s="213">
        <v>2135.08</v>
      </c>
      <c r="Z104" s="214"/>
      <c r="AA104" s="213">
        <v>2135.08</v>
      </c>
      <c r="AB104" s="214"/>
      <c r="AC104" s="213">
        <v>2135.08</v>
      </c>
      <c r="AD104" s="214"/>
      <c r="AE104" s="213">
        <v>2135.08</v>
      </c>
      <c r="AF104" s="214"/>
      <c r="AG104" s="213">
        <f t="shared" si="5"/>
        <v>25516.66</v>
      </c>
    </row>
    <row r="105" spans="1:33" x14ac:dyDescent="0.25">
      <c r="A105" s="157"/>
      <c r="B105" s="157"/>
      <c r="C105" s="157"/>
      <c r="D105" s="157"/>
      <c r="E105" s="157"/>
      <c r="F105" s="157" t="s">
        <v>312</v>
      </c>
      <c r="G105" s="157"/>
      <c r="H105" s="157"/>
      <c r="I105" s="213">
        <v>433.52</v>
      </c>
      <c r="J105" s="214"/>
      <c r="K105" s="213">
        <v>63.92</v>
      </c>
      <c r="L105" s="214"/>
      <c r="M105" s="213">
        <v>63.92</v>
      </c>
      <c r="N105" s="214"/>
      <c r="O105" s="213">
        <v>433.52</v>
      </c>
      <c r="P105" s="214"/>
      <c r="Q105" s="213">
        <v>-245.67</v>
      </c>
      <c r="R105" s="214"/>
      <c r="S105" s="213">
        <v>0</v>
      </c>
      <c r="T105" s="214"/>
      <c r="U105" s="213">
        <v>486.16</v>
      </c>
      <c r="V105" s="214"/>
      <c r="W105" s="213">
        <v>63.92</v>
      </c>
      <c r="X105" s="214"/>
      <c r="Y105" s="213">
        <v>63.92</v>
      </c>
      <c r="Z105" s="214"/>
      <c r="AA105" s="213">
        <v>933.52</v>
      </c>
      <c r="AB105" s="214"/>
      <c r="AC105" s="213">
        <v>187.12</v>
      </c>
      <c r="AD105" s="214"/>
      <c r="AE105" s="213">
        <v>127.84</v>
      </c>
      <c r="AF105" s="214"/>
      <c r="AG105" s="213">
        <f t="shared" si="5"/>
        <v>2611.69</v>
      </c>
    </row>
    <row r="106" spans="1:33" ht="15.75" thickBot="1" x14ac:dyDescent="0.3">
      <c r="A106" s="157"/>
      <c r="B106" s="157"/>
      <c r="C106" s="157"/>
      <c r="D106" s="157"/>
      <c r="E106" s="157"/>
      <c r="F106" s="157" t="s">
        <v>313</v>
      </c>
      <c r="G106" s="157"/>
      <c r="H106" s="157"/>
      <c r="I106" s="192">
        <v>0</v>
      </c>
      <c r="J106" s="214"/>
      <c r="K106" s="192">
        <v>0</v>
      </c>
      <c r="L106" s="214"/>
      <c r="M106" s="192">
        <v>35</v>
      </c>
      <c r="N106" s="214"/>
      <c r="O106" s="192">
        <v>0</v>
      </c>
      <c r="P106" s="214"/>
      <c r="Q106" s="192">
        <v>0</v>
      </c>
      <c r="R106" s="214"/>
      <c r="S106" s="192">
        <v>0</v>
      </c>
      <c r="T106" s="214"/>
      <c r="U106" s="192">
        <v>0</v>
      </c>
      <c r="V106" s="214"/>
      <c r="W106" s="192">
        <v>0</v>
      </c>
      <c r="X106" s="214"/>
      <c r="Y106" s="192">
        <v>0</v>
      </c>
      <c r="Z106" s="214"/>
      <c r="AA106" s="192">
        <v>0</v>
      </c>
      <c r="AB106" s="214"/>
      <c r="AC106" s="192">
        <v>0</v>
      </c>
      <c r="AD106" s="214"/>
      <c r="AE106" s="192">
        <v>0</v>
      </c>
      <c r="AF106" s="214"/>
      <c r="AG106" s="192">
        <f t="shared" si="5"/>
        <v>35</v>
      </c>
    </row>
    <row r="107" spans="1:33" x14ac:dyDescent="0.25">
      <c r="A107" s="157"/>
      <c r="B107" s="157"/>
      <c r="C107" s="157"/>
      <c r="D107" s="157"/>
      <c r="E107" s="157" t="s">
        <v>314</v>
      </c>
      <c r="F107" s="157"/>
      <c r="G107" s="157"/>
      <c r="H107" s="157"/>
      <c r="I107" s="213">
        <f>ROUND(SUM(I100:I106),5)</f>
        <v>10457.67</v>
      </c>
      <c r="J107" s="214"/>
      <c r="K107" s="213">
        <f>ROUND(SUM(K100:K106),5)</f>
        <v>9934.0499999999993</v>
      </c>
      <c r="L107" s="214"/>
      <c r="M107" s="213">
        <f>ROUND(SUM(M100:M106),5)</f>
        <v>9845.7900000000009</v>
      </c>
      <c r="N107" s="214"/>
      <c r="O107" s="213">
        <f>ROUND(SUM(O100:O106),5)</f>
        <v>10251.41</v>
      </c>
      <c r="P107" s="214"/>
      <c r="Q107" s="213">
        <f>ROUND(SUM(Q100:Q106),5)</f>
        <v>9955.33</v>
      </c>
      <c r="R107" s="214"/>
      <c r="S107" s="213">
        <f>ROUND(SUM(S100:S106),5)</f>
        <v>9880.4699999999993</v>
      </c>
      <c r="T107" s="214"/>
      <c r="U107" s="213">
        <f>ROUND(SUM(U100:U106),5)</f>
        <v>10347.9</v>
      </c>
      <c r="V107" s="214"/>
      <c r="W107" s="213">
        <f>ROUND(SUM(W100:W106),5)</f>
        <v>10266.76</v>
      </c>
      <c r="X107" s="214"/>
      <c r="Y107" s="213">
        <f>ROUND(SUM(Y100:Y106),5)</f>
        <v>10327.870000000001</v>
      </c>
      <c r="Z107" s="214"/>
      <c r="AA107" s="213">
        <f>ROUND(SUM(AA100:AA106),5)</f>
        <v>10947.47</v>
      </c>
      <c r="AB107" s="214"/>
      <c r="AC107" s="213">
        <f>ROUND(SUM(AC100:AC106),5)</f>
        <v>10901.07</v>
      </c>
      <c r="AD107" s="214"/>
      <c r="AE107" s="213">
        <f>ROUND(SUM(AE100:AE106),5)</f>
        <v>10448.879999999999</v>
      </c>
      <c r="AF107" s="214"/>
      <c r="AG107" s="213">
        <f t="shared" si="5"/>
        <v>123564.67</v>
      </c>
    </row>
    <row r="108" spans="1:33" x14ac:dyDescent="0.25">
      <c r="A108" s="157"/>
      <c r="B108" s="157"/>
      <c r="C108" s="157"/>
      <c r="D108" s="157"/>
      <c r="E108" s="157" t="s">
        <v>455</v>
      </c>
      <c r="F108" s="157"/>
      <c r="G108" s="157"/>
      <c r="H108" s="157"/>
      <c r="I108" s="213">
        <v>2586.79</v>
      </c>
      <c r="J108" s="214"/>
      <c r="K108" s="213">
        <v>2644.66</v>
      </c>
      <c r="L108" s="214"/>
      <c r="M108" s="213">
        <v>4130.67</v>
      </c>
      <c r="N108" s="214"/>
      <c r="O108" s="213">
        <v>2776.34</v>
      </c>
      <c r="P108" s="214"/>
      <c r="Q108" s="213">
        <v>2840.47</v>
      </c>
      <c r="R108" s="214"/>
      <c r="S108" s="213">
        <v>0</v>
      </c>
      <c r="T108" s="214"/>
      <c r="U108" s="213">
        <v>5500.84</v>
      </c>
      <c r="V108" s="214"/>
      <c r="W108" s="213">
        <v>2777.34</v>
      </c>
      <c r="X108" s="214"/>
      <c r="Y108" s="213">
        <v>4201.62</v>
      </c>
      <c r="Z108" s="214"/>
      <c r="AA108" s="213">
        <v>2785.9</v>
      </c>
      <c r="AB108" s="214"/>
      <c r="AC108" s="213">
        <v>2819.61</v>
      </c>
      <c r="AD108" s="214"/>
      <c r="AE108" s="213">
        <v>4130.53</v>
      </c>
      <c r="AF108" s="214"/>
      <c r="AG108" s="213">
        <f t="shared" si="5"/>
        <v>37194.769999999997</v>
      </c>
    </row>
    <row r="109" spans="1:33" x14ac:dyDescent="0.25">
      <c r="A109" s="157"/>
      <c r="B109" s="157"/>
      <c r="C109" s="157"/>
      <c r="D109" s="157"/>
      <c r="E109" s="157" t="s">
        <v>315</v>
      </c>
      <c r="F109" s="157"/>
      <c r="G109" s="157"/>
      <c r="H109" s="157"/>
      <c r="I109" s="213">
        <v>9603.86</v>
      </c>
      <c r="J109" s="214"/>
      <c r="K109" s="213">
        <v>9814.2199999999993</v>
      </c>
      <c r="L109" s="214"/>
      <c r="M109" s="213">
        <v>15388.22</v>
      </c>
      <c r="N109" s="214"/>
      <c r="O109" s="213">
        <v>10343.92</v>
      </c>
      <c r="P109" s="214"/>
      <c r="Q109" s="213">
        <v>10605.03</v>
      </c>
      <c r="R109" s="214"/>
      <c r="S109" s="213">
        <v>10382.42</v>
      </c>
      <c r="T109" s="214"/>
      <c r="U109" s="213">
        <v>10093.39</v>
      </c>
      <c r="V109" s="214"/>
      <c r="W109" s="213">
        <v>10340.950000000001</v>
      </c>
      <c r="X109" s="214"/>
      <c r="Y109" s="213">
        <v>15653.44</v>
      </c>
      <c r="Z109" s="214"/>
      <c r="AA109" s="213">
        <v>10371.69</v>
      </c>
      <c r="AB109" s="214"/>
      <c r="AC109" s="213">
        <v>10512.76</v>
      </c>
      <c r="AD109" s="214"/>
      <c r="AE109" s="213">
        <v>16074.44</v>
      </c>
      <c r="AF109" s="214"/>
      <c r="AG109" s="213">
        <f t="shared" si="5"/>
        <v>139184.34</v>
      </c>
    </row>
    <row r="110" spans="1:33" x14ac:dyDescent="0.25">
      <c r="A110" s="157"/>
      <c r="B110" s="157"/>
      <c r="C110" s="157"/>
      <c r="D110" s="157"/>
      <c r="E110" s="157" t="s">
        <v>316</v>
      </c>
      <c r="F110" s="157"/>
      <c r="G110" s="157"/>
      <c r="H110" s="157"/>
      <c r="I110" s="213">
        <v>7234.09</v>
      </c>
      <c r="J110" s="214"/>
      <c r="K110" s="213">
        <v>7705.76</v>
      </c>
      <c r="L110" s="214"/>
      <c r="M110" s="213">
        <v>12183.89</v>
      </c>
      <c r="N110" s="214"/>
      <c r="O110" s="213">
        <v>8858.6</v>
      </c>
      <c r="P110" s="214"/>
      <c r="Q110" s="213">
        <v>8791.2099999999991</v>
      </c>
      <c r="R110" s="214"/>
      <c r="S110" s="213">
        <v>8832.31</v>
      </c>
      <c r="T110" s="214"/>
      <c r="U110" s="213">
        <v>8338.59</v>
      </c>
      <c r="V110" s="214"/>
      <c r="W110" s="213">
        <v>8651.52</v>
      </c>
      <c r="X110" s="214"/>
      <c r="Y110" s="213">
        <v>13097.57</v>
      </c>
      <c r="Z110" s="214"/>
      <c r="AA110" s="213">
        <v>8936.9</v>
      </c>
      <c r="AB110" s="214"/>
      <c r="AC110" s="213">
        <v>9305.6</v>
      </c>
      <c r="AD110" s="214"/>
      <c r="AE110" s="213">
        <v>10534.25</v>
      </c>
      <c r="AF110" s="214"/>
      <c r="AG110" s="213">
        <f t="shared" si="5"/>
        <v>112470.29</v>
      </c>
    </row>
    <row r="111" spans="1:33" x14ac:dyDescent="0.25">
      <c r="A111" s="157"/>
      <c r="B111" s="157"/>
      <c r="C111" s="157"/>
      <c r="D111" s="157"/>
      <c r="E111" s="157" t="s">
        <v>317</v>
      </c>
      <c r="F111" s="157"/>
      <c r="G111" s="157"/>
      <c r="H111" s="157"/>
      <c r="I111" s="213">
        <v>716.52</v>
      </c>
      <c r="J111" s="214"/>
      <c r="K111" s="213">
        <v>730.44</v>
      </c>
      <c r="L111" s="214"/>
      <c r="M111" s="213">
        <v>1141.06</v>
      </c>
      <c r="N111" s="214"/>
      <c r="O111" s="213">
        <v>766.92</v>
      </c>
      <c r="P111" s="214"/>
      <c r="Q111" s="213">
        <v>784.63</v>
      </c>
      <c r="R111" s="214"/>
      <c r="S111" s="213">
        <v>769.52</v>
      </c>
      <c r="T111" s="214"/>
      <c r="U111" s="213">
        <v>750.04</v>
      </c>
      <c r="V111" s="214"/>
      <c r="W111" s="213">
        <v>767.21</v>
      </c>
      <c r="X111" s="214"/>
      <c r="Y111" s="213">
        <v>1160.67</v>
      </c>
      <c r="Z111" s="214"/>
      <c r="AA111" s="213">
        <v>769.58</v>
      </c>
      <c r="AB111" s="214"/>
      <c r="AC111" s="213">
        <v>778.88</v>
      </c>
      <c r="AD111" s="214"/>
      <c r="AE111" s="213">
        <v>1167.82</v>
      </c>
      <c r="AF111" s="214"/>
      <c r="AG111" s="213">
        <f t="shared" si="5"/>
        <v>10303.290000000001</v>
      </c>
    </row>
    <row r="112" spans="1:33" x14ac:dyDescent="0.25">
      <c r="A112" s="157"/>
      <c r="B112" s="157"/>
      <c r="C112" s="157"/>
      <c r="D112" s="157"/>
      <c r="E112" s="157" t="s">
        <v>318</v>
      </c>
      <c r="F112" s="157"/>
      <c r="G112" s="157"/>
      <c r="H112" s="157"/>
      <c r="I112" s="213">
        <v>82.67</v>
      </c>
      <c r="J112" s="214"/>
      <c r="K112" s="213">
        <v>75.41</v>
      </c>
      <c r="L112" s="214"/>
      <c r="M112" s="213">
        <v>181.52</v>
      </c>
      <c r="N112" s="214"/>
      <c r="O112" s="213">
        <v>164.17</v>
      </c>
      <c r="P112" s="214"/>
      <c r="Q112" s="213">
        <v>122.22</v>
      </c>
      <c r="R112" s="214"/>
      <c r="S112" s="213">
        <v>68.3</v>
      </c>
      <c r="T112" s="214"/>
      <c r="U112" s="213">
        <v>2550.14</v>
      </c>
      <c r="V112" s="214"/>
      <c r="W112" s="213">
        <v>2504.94</v>
      </c>
      <c r="X112" s="214"/>
      <c r="Y112" s="213">
        <v>1649.28</v>
      </c>
      <c r="Z112" s="214"/>
      <c r="AA112" s="213">
        <v>174.95</v>
      </c>
      <c r="AB112" s="214"/>
      <c r="AC112" s="213">
        <v>121.78</v>
      </c>
      <c r="AD112" s="214"/>
      <c r="AE112" s="213">
        <v>134.43</v>
      </c>
      <c r="AF112" s="214"/>
      <c r="AG112" s="213">
        <f t="shared" si="5"/>
        <v>7829.81</v>
      </c>
    </row>
    <row r="113" spans="1:33" ht="15.75" thickBot="1" x14ac:dyDescent="0.3">
      <c r="A113" s="157"/>
      <c r="B113" s="157"/>
      <c r="C113" s="157"/>
      <c r="D113" s="157"/>
      <c r="E113" s="157" t="s">
        <v>319</v>
      </c>
      <c r="F113" s="157"/>
      <c r="G113" s="157"/>
      <c r="H113" s="157"/>
      <c r="I113" s="192">
        <v>1190.3</v>
      </c>
      <c r="J113" s="214"/>
      <c r="K113" s="192">
        <v>1464.51</v>
      </c>
      <c r="L113" s="214"/>
      <c r="M113" s="192">
        <v>1197.55</v>
      </c>
      <c r="N113" s="214"/>
      <c r="O113" s="192">
        <v>1259.2</v>
      </c>
      <c r="P113" s="214"/>
      <c r="Q113" s="192">
        <v>1201.05</v>
      </c>
      <c r="R113" s="214"/>
      <c r="S113" s="192">
        <v>1211.2</v>
      </c>
      <c r="T113" s="214"/>
      <c r="U113" s="192">
        <v>2058.11</v>
      </c>
      <c r="V113" s="214"/>
      <c r="W113" s="192">
        <v>1705.5</v>
      </c>
      <c r="X113" s="214"/>
      <c r="Y113" s="192">
        <v>1211.5999999999999</v>
      </c>
      <c r="Z113" s="214"/>
      <c r="AA113" s="192">
        <v>1210.3499999999999</v>
      </c>
      <c r="AB113" s="214"/>
      <c r="AC113" s="192">
        <v>1212</v>
      </c>
      <c r="AD113" s="214"/>
      <c r="AE113" s="192">
        <v>1210.3499999999999</v>
      </c>
      <c r="AF113" s="214"/>
      <c r="AG113" s="192">
        <f t="shared" si="5"/>
        <v>16131.72</v>
      </c>
    </row>
    <row r="114" spans="1:33" x14ac:dyDescent="0.25">
      <c r="A114" s="157"/>
      <c r="B114" s="157"/>
      <c r="C114" s="157"/>
      <c r="D114" s="157" t="s">
        <v>321</v>
      </c>
      <c r="E114" s="157"/>
      <c r="F114" s="157"/>
      <c r="G114" s="157"/>
      <c r="H114" s="157"/>
      <c r="I114" s="213">
        <f>ROUND(I96+I99+SUM(I107:I113),5)</f>
        <v>157619.03</v>
      </c>
      <c r="J114" s="214"/>
      <c r="K114" s="213">
        <f>ROUND(K96+K99+SUM(K107:K113),5)</f>
        <v>155246.85</v>
      </c>
      <c r="L114" s="214"/>
      <c r="M114" s="213">
        <f>ROUND(M96+M99+SUM(M107:M113),5)</f>
        <v>154548.51999999999</v>
      </c>
      <c r="N114" s="214"/>
      <c r="O114" s="213">
        <f>ROUND(O96+O99+SUM(O107:O113),5)</f>
        <v>157903.12</v>
      </c>
      <c r="P114" s="214"/>
      <c r="Q114" s="213">
        <f>ROUND(Q96+Q99+SUM(Q107:Q113),5)</f>
        <v>152016.56</v>
      </c>
      <c r="R114" s="214"/>
      <c r="S114" s="213">
        <f>ROUND(S96+S99+SUM(S107:S113),5)</f>
        <v>149273.18</v>
      </c>
      <c r="T114" s="214"/>
      <c r="U114" s="213">
        <f>ROUND(U96+U99+SUM(U107:U113),5)</f>
        <v>158314.32999999999</v>
      </c>
      <c r="V114" s="214"/>
      <c r="W114" s="213">
        <f>ROUND(W96+W99+SUM(W107:W113),5)</f>
        <v>160508.63</v>
      </c>
      <c r="X114" s="214"/>
      <c r="Y114" s="213">
        <f>ROUND(Y96+Y99+SUM(Y107:Y113),5)</f>
        <v>167951.1</v>
      </c>
      <c r="Z114" s="214"/>
      <c r="AA114" s="213">
        <f>ROUND(AA96+AA99+SUM(AA107:AA113),5)</f>
        <v>155845.89000000001</v>
      </c>
      <c r="AB114" s="214"/>
      <c r="AC114" s="213">
        <f>ROUND(AC96+AC99+SUM(AC107:AC113),5)</f>
        <v>156300.75</v>
      </c>
      <c r="AD114" s="214"/>
      <c r="AE114" s="213">
        <f>ROUND(AE96+AE99+SUM(AE107:AE113),5)</f>
        <v>237531.06</v>
      </c>
      <c r="AF114" s="214"/>
      <c r="AG114" s="213">
        <f t="shared" si="5"/>
        <v>1963059.02</v>
      </c>
    </row>
    <row r="115" spans="1:33" x14ac:dyDescent="0.25">
      <c r="A115" s="157"/>
      <c r="B115" s="157"/>
      <c r="C115" s="157"/>
      <c r="D115" s="157" t="s">
        <v>143</v>
      </c>
      <c r="E115" s="157"/>
      <c r="F115" s="157"/>
      <c r="G115" s="157"/>
      <c r="H115" s="157"/>
      <c r="I115" s="213"/>
      <c r="J115" s="214"/>
      <c r="K115" s="213"/>
      <c r="L115" s="214"/>
      <c r="M115" s="213"/>
      <c r="N115" s="214"/>
      <c r="O115" s="213"/>
      <c r="P115" s="214"/>
      <c r="Q115" s="213"/>
      <c r="R115" s="214"/>
      <c r="S115" s="213"/>
      <c r="T115" s="214"/>
      <c r="U115" s="213"/>
      <c r="V115" s="214"/>
      <c r="W115" s="213"/>
      <c r="X115" s="214"/>
      <c r="Y115" s="213"/>
      <c r="Z115" s="214"/>
      <c r="AA115" s="213"/>
      <c r="AB115" s="214"/>
      <c r="AC115" s="213"/>
      <c r="AD115" s="214"/>
      <c r="AE115" s="213"/>
      <c r="AF115" s="214"/>
      <c r="AG115" s="213"/>
    </row>
    <row r="116" spans="1:33" x14ac:dyDescent="0.25">
      <c r="A116" s="157"/>
      <c r="B116" s="157"/>
      <c r="C116" s="157"/>
      <c r="D116" s="157"/>
      <c r="E116" s="157" t="s">
        <v>456</v>
      </c>
      <c r="F116" s="157"/>
      <c r="G116" s="157"/>
      <c r="H116" s="157"/>
      <c r="I116" s="213">
        <v>553.44000000000005</v>
      </c>
      <c r="J116" s="214"/>
      <c r="K116" s="213">
        <v>400</v>
      </c>
      <c r="L116" s="214"/>
      <c r="M116" s="213">
        <v>18732.87</v>
      </c>
      <c r="N116" s="214"/>
      <c r="O116" s="213">
        <v>1279</v>
      </c>
      <c r="P116" s="214"/>
      <c r="Q116" s="213">
        <v>883.17</v>
      </c>
      <c r="R116" s="214"/>
      <c r="S116" s="213">
        <v>1203</v>
      </c>
      <c r="T116" s="214"/>
      <c r="U116" s="213">
        <v>3007.28</v>
      </c>
      <c r="V116" s="214"/>
      <c r="W116" s="213">
        <v>1970.89</v>
      </c>
      <c r="X116" s="214"/>
      <c r="Y116" s="213">
        <v>3222.2</v>
      </c>
      <c r="Z116" s="214"/>
      <c r="AA116" s="213">
        <v>6979.99</v>
      </c>
      <c r="AB116" s="214"/>
      <c r="AC116" s="213">
        <v>22864</v>
      </c>
      <c r="AD116" s="214"/>
      <c r="AE116" s="213">
        <v>11163.62</v>
      </c>
      <c r="AF116" s="214"/>
      <c r="AG116" s="213">
        <f>ROUND(SUM(I116:AE116),5)</f>
        <v>72259.460000000006</v>
      </c>
    </row>
    <row r="117" spans="1:33" x14ac:dyDescent="0.25">
      <c r="A117" s="157"/>
      <c r="B117" s="157"/>
      <c r="C117" s="157"/>
      <c r="D117" s="157"/>
      <c r="E117" s="157" t="s">
        <v>457</v>
      </c>
      <c r="F117" s="157"/>
      <c r="G117" s="157"/>
      <c r="H117" s="157"/>
      <c r="I117" s="213"/>
      <c r="J117" s="214"/>
      <c r="K117" s="213"/>
      <c r="L117" s="214"/>
      <c r="M117" s="213"/>
      <c r="N117" s="214"/>
      <c r="O117" s="213"/>
      <c r="P117" s="214"/>
      <c r="Q117" s="213"/>
      <c r="R117" s="214"/>
      <c r="S117" s="213"/>
      <c r="T117" s="214"/>
      <c r="U117" s="213"/>
      <c r="V117" s="214"/>
      <c r="W117" s="213"/>
      <c r="X117" s="214"/>
      <c r="Y117" s="213"/>
      <c r="Z117" s="214"/>
      <c r="AA117" s="213"/>
      <c r="AB117" s="214"/>
      <c r="AC117" s="213"/>
      <c r="AD117" s="214"/>
      <c r="AE117" s="213"/>
      <c r="AF117" s="214"/>
      <c r="AG117" s="213"/>
    </row>
    <row r="118" spans="1:33" x14ac:dyDescent="0.25">
      <c r="A118" s="157"/>
      <c r="B118" s="157"/>
      <c r="C118" s="157"/>
      <c r="D118" s="157"/>
      <c r="E118" s="157"/>
      <c r="F118" s="157" t="s">
        <v>458</v>
      </c>
      <c r="G118" s="157"/>
      <c r="H118" s="157"/>
      <c r="I118" s="213">
        <v>0</v>
      </c>
      <c r="J118" s="214"/>
      <c r="K118" s="213">
        <v>0</v>
      </c>
      <c r="L118" s="214"/>
      <c r="M118" s="213">
        <v>0</v>
      </c>
      <c r="N118" s="214"/>
      <c r="O118" s="213">
        <v>0</v>
      </c>
      <c r="P118" s="214"/>
      <c r="Q118" s="213">
        <v>0</v>
      </c>
      <c r="R118" s="214"/>
      <c r="S118" s="213">
        <v>0</v>
      </c>
      <c r="T118" s="214"/>
      <c r="U118" s="213">
        <v>23.32</v>
      </c>
      <c r="V118" s="214"/>
      <c r="W118" s="213">
        <v>0</v>
      </c>
      <c r="X118" s="214"/>
      <c r="Y118" s="213">
        <v>0</v>
      </c>
      <c r="Z118" s="214"/>
      <c r="AA118" s="213">
        <v>0</v>
      </c>
      <c r="AB118" s="214"/>
      <c r="AC118" s="213">
        <v>0</v>
      </c>
      <c r="AD118" s="214"/>
      <c r="AE118" s="213">
        <v>0</v>
      </c>
      <c r="AF118" s="214"/>
      <c r="AG118" s="213">
        <f t="shared" ref="AG118:AG123" si="6">ROUND(SUM(I118:AE118),5)</f>
        <v>23.32</v>
      </c>
    </row>
    <row r="119" spans="1:33" x14ac:dyDescent="0.25">
      <c r="A119" s="157"/>
      <c r="B119" s="157"/>
      <c r="C119" s="157"/>
      <c r="D119" s="157"/>
      <c r="E119" s="157"/>
      <c r="F119" s="157" t="s">
        <v>459</v>
      </c>
      <c r="G119" s="157"/>
      <c r="H119" s="157"/>
      <c r="I119" s="213">
        <v>0</v>
      </c>
      <c r="J119" s="214"/>
      <c r="K119" s="213">
        <v>0</v>
      </c>
      <c r="L119" s="214"/>
      <c r="M119" s="213">
        <v>0</v>
      </c>
      <c r="N119" s="214"/>
      <c r="O119" s="213">
        <v>0</v>
      </c>
      <c r="P119" s="214"/>
      <c r="Q119" s="213">
        <v>0</v>
      </c>
      <c r="R119" s="214"/>
      <c r="S119" s="213">
        <v>0</v>
      </c>
      <c r="T119" s="214"/>
      <c r="U119" s="213">
        <v>50</v>
      </c>
      <c r="V119" s="214"/>
      <c r="W119" s="213">
        <v>0</v>
      </c>
      <c r="X119" s="214"/>
      <c r="Y119" s="213">
        <v>0</v>
      </c>
      <c r="Z119" s="214"/>
      <c r="AA119" s="213">
        <v>0</v>
      </c>
      <c r="AB119" s="214"/>
      <c r="AC119" s="213">
        <v>40</v>
      </c>
      <c r="AD119" s="214"/>
      <c r="AE119" s="213">
        <v>0</v>
      </c>
      <c r="AF119" s="214"/>
      <c r="AG119" s="213">
        <f t="shared" si="6"/>
        <v>90</v>
      </c>
    </row>
    <row r="120" spans="1:33" ht="15.75" thickBot="1" x14ac:dyDescent="0.3">
      <c r="A120" s="157"/>
      <c r="B120" s="157"/>
      <c r="C120" s="157"/>
      <c r="D120" s="157"/>
      <c r="E120" s="157"/>
      <c r="F120" s="157" t="s">
        <v>460</v>
      </c>
      <c r="G120" s="157"/>
      <c r="H120" s="157"/>
      <c r="I120" s="192">
        <v>0</v>
      </c>
      <c r="J120" s="214"/>
      <c r="K120" s="192">
        <v>296.57</v>
      </c>
      <c r="L120" s="214"/>
      <c r="M120" s="192">
        <v>0</v>
      </c>
      <c r="N120" s="214"/>
      <c r="O120" s="192">
        <v>0</v>
      </c>
      <c r="P120" s="214"/>
      <c r="Q120" s="192">
        <v>0</v>
      </c>
      <c r="R120" s="214"/>
      <c r="S120" s="192">
        <v>0</v>
      </c>
      <c r="T120" s="214"/>
      <c r="U120" s="192">
        <v>433.3</v>
      </c>
      <c r="V120" s="214"/>
      <c r="W120" s="192">
        <v>0</v>
      </c>
      <c r="X120" s="214"/>
      <c r="Y120" s="192">
        <v>0</v>
      </c>
      <c r="Z120" s="214"/>
      <c r="AA120" s="192">
        <v>0</v>
      </c>
      <c r="AB120" s="214"/>
      <c r="AC120" s="192">
        <v>0</v>
      </c>
      <c r="AD120" s="214"/>
      <c r="AE120" s="192">
        <v>0</v>
      </c>
      <c r="AF120" s="214"/>
      <c r="AG120" s="192">
        <f t="shared" si="6"/>
        <v>729.87</v>
      </c>
    </row>
    <row r="121" spans="1:33" x14ac:dyDescent="0.25">
      <c r="A121" s="157"/>
      <c r="B121" s="157"/>
      <c r="C121" s="157"/>
      <c r="D121" s="157"/>
      <c r="E121" s="157" t="s">
        <v>461</v>
      </c>
      <c r="F121" s="157"/>
      <c r="G121" s="157"/>
      <c r="H121" s="157"/>
      <c r="I121" s="213">
        <f>ROUND(SUM(I117:I120),5)</f>
        <v>0</v>
      </c>
      <c r="J121" s="214"/>
      <c r="K121" s="213">
        <f>ROUND(SUM(K117:K120),5)</f>
        <v>296.57</v>
      </c>
      <c r="L121" s="214"/>
      <c r="M121" s="213">
        <f>ROUND(SUM(M117:M120),5)</f>
        <v>0</v>
      </c>
      <c r="N121" s="214"/>
      <c r="O121" s="213">
        <f>ROUND(SUM(O117:O120),5)</f>
        <v>0</v>
      </c>
      <c r="P121" s="214"/>
      <c r="Q121" s="213">
        <f>ROUND(SUM(Q117:Q120),5)</f>
        <v>0</v>
      </c>
      <c r="R121" s="214"/>
      <c r="S121" s="213">
        <f>ROUND(SUM(S117:S120),5)</f>
        <v>0</v>
      </c>
      <c r="T121" s="214"/>
      <c r="U121" s="213">
        <f>ROUND(SUM(U117:U120),5)</f>
        <v>506.62</v>
      </c>
      <c r="V121" s="214"/>
      <c r="W121" s="213">
        <f>ROUND(SUM(W117:W120),5)</f>
        <v>0</v>
      </c>
      <c r="X121" s="214"/>
      <c r="Y121" s="213">
        <f>ROUND(SUM(Y117:Y120),5)</f>
        <v>0</v>
      </c>
      <c r="Z121" s="214"/>
      <c r="AA121" s="213">
        <f>ROUND(SUM(AA117:AA120),5)</f>
        <v>0</v>
      </c>
      <c r="AB121" s="214"/>
      <c r="AC121" s="213">
        <f>ROUND(SUM(AC117:AC120),5)</f>
        <v>40</v>
      </c>
      <c r="AD121" s="214"/>
      <c r="AE121" s="213">
        <f>ROUND(SUM(AE117:AE120),5)</f>
        <v>0</v>
      </c>
      <c r="AF121" s="214"/>
      <c r="AG121" s="213">
        <f t="shared" si="6"/>
        <v>843.19</v>
      </c>
    </row>
    <row r="122" spans="1:33" ht="15.75" thickBot="1" x14ac:dyDescent="0.3">
      <c r="A122" s="157"/>
      <c r="B122" s="157"/>
      <c r="C122" s="157"/>
      <c r="D122" s="157"/>
      <c r="E122" s="157" t="s">
        <v>322</v>
      </c>
      <c r="F122" s="157"/>
      <c r="G122" s="157"/>
      <c r="H122" s="157"/>
      <c r="I122" s="192">
        <v>0</v>
      </c>
      <c r="J122" s="214"/>
      <c r="K122" s="192">
        <v>0</v>
      </c>
      <c r="L122" s="214"/>
      <c r="M122" s="192">
        <v>5750</v>
      </c>
      <c r="N122" s="214"/>
      <c r="O122" s="192">
        <v>0</v>
      </c>
      <c r="P122" s="214"/>
      <c r="Q122" s="192">
        <v>0</v>
      </c>
      <c r="R122" s="214"/>
      <c r="S122" s="192">
        <v>2003.41</v>
      </c>
      <c r="T122" s="214"/>
      <c r="U122" s="192">
        <v>4910.2</v>
      </c>
      <c r="V122" s="214"/>
      <c r="W122" s="192">
        <v>0</v>
      </c>
      <c r="X122" s="214"/>
      <c r="Y122" s="192">
        <v>1155</v>
      </c>
      <c r="Z122" s="214"/>
      <c r="AA122" s="192">
        <v>0</v>
      </c>
      <c r="AB122" s="214"/>
      <c r="AC122" s="192">
        <v>3202.4</v>
      </c>
      <c r="AD122" s="214"/>
      <c r="AE122" s="192">
        <v>0</v>
      </c>
      <c r="AF122" s="214"/>
      <c r="AG122" s="192">
        <f t="shared" si="6"/>
        <v>17021.009999999998</v>
      </c>
    </row>
    <row r="123" spans="1:33" x14ac:dyDescent="0.25">
      <c r="A123" s="157"/>
      <c r="B123" s="157"/>
      <c r="C123" s="157"/>
      <c r="D123" s="157" t="s">
        <v>324</v>
      </c>
      <c r="E123" s="157"/>
      <c r="F123" s="157"/>
      <c r="G123" s="157"/>
      <c r="H123" s="157"/>
      <c r="I123" s="213">
        <f>ROUND(SUM(I115:I116)+SUM(I121:I122),5)</f>
        <v>553.44000000000005</v>
      </c>
      <c r="J123" s="214"/>
      <c r="K123" s="213">
        <f>ROUND(SUM(K115:K116)+SUM(K121:K122),5)</f>
        <v>696.57</v>
      </c>
      <c r="L123" s="214"/>
      <c r="M123" s="213">
        <f>ROUND(SUM(M115:M116)+SUM(M121:M122),5)</f>
        <v>24482.87</v>
      </c>
      <c r="N123" s="214"/>
      <c r="O123" s="213">
        <f>ROUND(SUM(O115:O116)+SUM(O121:O122),5)</f>
        <v>1279</v>
      </c>
      <c r="P123" s="214"/>
      <c r="Q123" s="213">
        <f>ROUND(SUM(Q115:Q116)+SUM(Q121:Q122),5)</f>
        <v>883.17</v>
      </c>
      <c r="R123" s="214"/>
      <c r="S123" s="213">
        <f>ROUND(SUM(S115:S116)+SUM(S121:S122),5)</f>
        <v>3206.41</v>
      </c>
      <c r="T123" s="214"/>
      <c r="U123" s="213">
        <f>ROUND(SUM(U115:U116)+SUM(U121:U122),5)</f>
        <v>8424.1</v>
      </c>
      <c r="V123" s="214"/>
      <c r="W123" s="213">
        <f>ROUND(SUM(W115:W116)+SUM(W121:W122),5)</f>
        <v>1970.89</v>
      </c>
      <c r="X123" s="214"/>
      <c r="Y123" s="213">
        <f>ROUND(SUM(Y115:Y116)+SUM(Y121:Y122),5)</f>
        <v>4377.2</v>
      </c>
      <c r="Z123" s="214"/>
      <c r="AA123" s="213">
        <f>ROUND(SUM(AA115:AA116)+SUM(AA121:AA122),5)</f>
        <v>6979.99</v>
      </c>
      <c r="AB123" s="214"/>
      <c r="AC123" s="213">
        <f>ROUND(SUM(AC115:AC116)+SUM(AC121:AC122),5)</f>
        <v>26106.400000000001</v>
      </c>
      <c r="AD123" s="214"/>
      <c r="AE123" s="213">
        <f>ROUND(SUM(AE115:AE116)+SUM(AE121:AE122),5)</f>
        <v>11163.62</v>
      </c>
      <c r="AF123" s="214"/>
      <c r="AG123" s="213">
        <f t="shared" si="6"/>
        <v>90123.66</v>
      </c>
    </row>
    <row r="124" spans="1:33" x14ac:dyDescent="0.25">
      <c r="A124" s="157"/>
      <c r="B124" s="157"/>
      <c r="C124" s="157"/>
      <c r="D124" s="157" t="s">
        <v>144</v>
      </c>
      <c r="E124" s="157"/>
      <c r="F124" s="157"/>
      <c r="G124" s="157"/>
      <c r="H124" s="157"/>
      <c r="I124" s="213"/>
      <c r="J124" s="214"/>
      <c r="K124" s="213"/>
      <c r="L124" s="214"/>
      <c r="M124" s="213"/>
      <c r="N124" s="214"/>
      <c r="O124" s="213"/>
      <c r="P124" s="214"/>
      <c r="Q124" s="213"/>
      <c r="R124" s="214"/>
      <c r="S124" s="213"/>
      <c r="T124" s="214"/>
      <c r="U124" s="213"/>
      <c r="V124" s="214"/>
      <c r="W124" s="213"/>
      <c r="X124" s="214"/>
      <c r="Y124" s="213"/>
      <c r="Z124" s="214"/>
      <c r="AA124" s="213"/>
      <c r="AB124" s="214"/>
      <c r="AC124" s="213"/>
      <c r="AD124" s="214"/>
      <c r="AE124" s="213"/>
      <c r="AF124" s="214"/>
      <c r="AG124" s="213"/>
    </row>
    <row r="125" spans="1:33" x14ac:dyDescent="0.25">
      <c r="A125" s="157"/>
      <c r="B125" s="157"/>
      <c r="C125" s="157"/>
      <c r="D125" s="157"/>
      <c r="E125" s="157" t="s">
        <v>462</v>
      </c>
      <c r="F125" s="157"/>
      <c r="G125" s="157"/>
      <c r="H125" s="157"/>
      <c r="I125" s="213"/>
      <c r="J125" s="214"/>
      <c r="K125" s="213"/>
      <c r="L125" s="214"/>
      <c r="M125" s="213"/>
      <c r="N125" s="214"/>
      <c r="O125" s="213"/>
      <c r="P125" s="214"/>
      <c r="Q125" s="213"/>
      <c r="R125" s="214"/>
      <c r="S125" s="213"/>
      <c r="T125" s="214"/>
      <c r="U125" s="213"/>
      <c r="V125" s="214"/>
      <c r="W125" s="213"/>
      <c r="X125" s="214"/>
      <c r="Y125" s="213"/>
      <c r="Z125" s="214"/>
      <c r="AA125" s="213"/>
      <c r="AB125" s="214"/>
      <c r="AC125" s="213"/>
      <c r="AD125" s="214"/>
      <c r="AE125" s="213"/>
      <c r="AF125" s="214"/>
      <c r="AG125" s="213"/>
    </row>
    <row r="126" spans="1:33" x14ac:dyDescent="0.25">
      <c r="A126" s="157"/>
      <c r="B126" s="157"/>
      <c r="C126" s="157"/>
      <c r="D126" s="157"/>
      <c r="E126" s="157"/>
      <c r="F126" s="157" t="s">
        <v>463</v>
      </c>
      <c r="G126" s="157"/>
      <c r="H126" s="157"/>
      <c r="I126" s="213"/>
      <c r="J126" s="214"/>
      <c r="K126" s="213"/>
      <c r="L126" s="214"/>
      <c r="M126" s="213"/>
      <c r="N126" s="214"/>
      <c r="O126" s="213"/>
      <c r="P126" s="214"/>
      <c r="Q126" s="213"/>
      <c r="R126" s="214"/>
      <c r="S126" s="213"/>
      <c r="T126" s="214"/>
      <c r="U126" s="213"/>
      <c r="V126" s="214"/>
      <c r="W126" s="213"/>
      <c r="X126" s="214"/>
      <c r="Y126" s="213"/>
      <c r="Z126" s="214"/>
      <c r="AA126" s="213"/>
      <c r="AB126" s="214"/>
      <c r="AC126" s="213"/>
      <c r="AD126" s="214"/>
      <c r="AE126" s="213"/>
      <c r="AF126" s="214"/>
      <c r="AG126" s="213"/>
    </row>
    <row r="127" spans="1:33" ht="15.75" thickBot="1" x14ac:dyDescent="0.3">
      <c r="A127" s="157"/>
      <c r="B127" s="157"/>
      <c r="C127" s="157"/>
      <c r="D127" s="157"/>
      <c r="E127" s="157"/>
      <c r="F127" s="157"/>
      <c r="G127" s="157" t="s">
        <v>464</v>
      </c>
      <c r="H127" s="157"/>
      <c r="I127" s="213">
        <v>0</v>
      </c>
      <c r="J127" s="214"/>
      <c r="K127" s="213">
        <v>0</v>
      </c>
      <c r="L127" s="214"/>
      <c r="M127" s="213">
        <v>0</v>
      </c>
      <c r="N127" s="214"/>
      <c r="O127" s="213">
        <v>0</v>
      </c>
      <c r="P127" s="214"/>
      <c r="Q127" s="213">
        <v>0</v>
      </c>
      <c r="R127" s="214"/>
      <c r="S127" s="213">
        <v>0</v>
      </c>
      <c r="T127" s="214"/>
      <c r="U127" s="213">
        <v>0</v>
      </c>
      <c r="V127" s="214"/>
      <c r="W127" s="213">
        <v>330</v>
      </c>
      <c r="X127" s="214"/>
      <c r="Y127" s="213">
        <v>330</v>
      </c>
      <c r="Z127" s="214"/>
      <c r="AA127" s="213">
        <v>0</v>
      </c>
      <c r="AB127" s="214"/>
      <c r="AC127" s="213">
        <v>2500</v>
      </c>
      <c r="AD127" s="214"/>
      <c r="AE127" s="213">
        <v>0</v>
      </c>
      <c r="AF127" s="214"/>
      <c r="AG127" s="213">
        <f>ROUND(SUM(I127:AE127),5)</f>
        <v>3160</v>
      </c>
    </row>
    <row r="128" spans="1:33" ht="15.75" thickBot="1" x14ac:dyDescent="0.3">
      <c r="A128" s="157"/>
      <c r="B128" s="157"/>
      <c r="C128" s="157"/>
      <c r="D128" s="157"/>
      <c r="E128" s="157"/>
      <c r="F128" s="157" t="s">
        <v>465</v>
      </c>
      <c r="G128" s="157"/>
      <c r="H128" s="157"/>
      <c r="I128" s="216">
        <f>ROUND(SUM(I126:I127),5)</f>
        <v>0</v>
      </c>
      <c r="J128" s="214"/>
      <c r="K128" s="216">
        <f>ROUND(SUM(K126:K127),5)</f>
        <v>0</v>
      </c>
      <c r="L128" s="214"/>
      <c r="M128" s="216">
        <f>ROUND(SUM(M126:M127),5)</f>
        <v>0</v>
      </c>
      <c r="N128" s="214"/>
      <c r="O128" s="216">
        <f>ROUND(SUM(O126:O127),5)</f>
        <v>0</v>
      </c>
      <c r="P128" s="214"/>
      <c r="Q128" s="216">
        <f>ROUND(SUM(Q126:Q127),5)</f>
        <v>0</v>
      </c>
      <c r="R128" s="214"/>
      <c r="S128" s="216">
        <f>ROUND(SUM(S126:S127),5)</f>
        <v>0</v>
      </c>
      <c r="T128" s="214"/>
      <c r="U128" s="216">
        <f>ROUND(SUM(U126:U127),5)</f>
        <v>0</v>
      </c>
      <c r="V128" s="214"/>
      <c r="W128" s="216">
        <f>ROUND(SUM(W126:W127),5)</f>
        <v>330</v>
      </c>
      <c r="X128" s="214"/>
      <c r="Y128" s="216">
        <f>ROUND(SUM(Y126:Y127),5)</f>
        <v>330</v>
      </c>
      <c r="Z128" s="214"/>
      <c r="AA128" s="216">
        <f>ROUND(SUM(AA126:AA127),5)</f>
        <v>0</v>
      </c>
      <c r="AB128" s="214"/>
      <c r="AC128" s="216">
        <f>ROUND(SUM(AC126:AC127),5)</f>
        <v>2500</v>
      </c>
      <c r="AD128" s="214"/>
      <c r="AE128" s="216">
        <f>ROUND(SUM(AE126:AE127),5)</f>
        <v>0</v>
      </c>
      <c r="AF128" s="214"/>
      <c r="AG128" s="216">
        <f>ROUND(SUM(I128:AE128),5)</f>
        <v>3160</v>
      </c>
    </row>
    <row r="129" spans="1:33" x14ac:dyDescent="0.25">
      <c r="A129" s="157"/>
      <c r="B129" s="157"/>
      <c r="C129" s="157"/>
      <c r="D129" s="157"/>
      <c r="E129" s="157" t="s">
        <v>466</v>
      </c>
      <c r="F129" s="157"/>
      <c r="G129" s="157"/>
      <c r="H129" s="157"/>
      <c r="I129" s="213">
        <f>ROUND(I125+I128,5)</f>
        <v>0</v>
      </c>
      <c r="J129" s="214"/>
      <c r="K129" s="213">
        <f>ROUND(K125+K128,5)</f>
        <v>0</v>
      </c>
      <c r="L129" s="214"/>
      <c r="M129" s="213">
        <f>ROUND(M125+M128,5)</f>
        <v>0</v>
      </c>
      <c r="N129" s="214"/>
      <c r="O129" s="213">
        <f>ROUND(O125+O128,5)</f>
        <v>0</v>
      </c>
      <c r="P129" s="214"/>
      <c r="Q129" s="213">
        <f>ROUND(Q125+Q128,5)</f>
        <v>0</v>
      </c>
      <c r="R129" s="214"/>
      <c r="S129" s="213">
        <f>ROUND(S125+S128,5)</f>
        <v>0</v>
      </c>
      <c r="T129" s="214"/>
      <c r="U129" s="213">
        <f>ROUND(U125+U128,5)</f>
        <v>0</v>
      </c>
      <c r="V129" s="214"/>
      <c r="W129" s="213">
        <f>ROUND(W125+W128,5)</f>
        <v>330</v>
      </c>
      <c r="X129" s="214"/>
      <c r="Y129" s="213">
        <f>ROUND(Y125+Y128,5)</f>
        <v>330</v>
      </c>
      <c r="Z129" s="214"/>
      <c r="AA129" s="213">
        <f>ROUND(AA125+AA128,5)</f>
        <v>0</v>
      </c>
      <c r="AB129" s="214"/>
      <c r="AC129" s="213">
        <f>ROUND(AC125+AC128,5)</f>
        <v>2500</v>
      </c>
      <c r="AD129" s="214"/>
      <c r="AE129" s="213">
        <f>ROUND(AE125+AE128,5)</f>
        <v>0</v>
      </c>
      <c r="AF129" s="214"/>
      <c r="AG129" s="213">
        <f>ROUND(SUM(I129:AE129),5)</f>
        <v>3160</v>
      </c>
    </row>
    <row r="130" spans="1:33" x14ac:dyDescent="0.25">
      <c r="A130" s="157"/>
      <c r="B130" s="157"/>
      <c r="C130" s="157"/>
      <c r="D130" s="157"/>
      <c r="E130" s="157" t="s">
        <v>467</v>
      </c>
      <c r="F130" s="157"/>
      <c r="G130" s="157"/>
      <c r="H130" s="157"/>
      <c r="I130" s="213">
        <v>0</v>
      </c>
      <c r="J130" s="214"/>
      <c r="K130" s="213">
        <v>0</v>
      </c>
      <c r="L130" s="214"/>
      <c r="M130" s="213">
        <v>0</v>
      </c>
      <c r="N130" s="214"/>
      <c r="O130" s="213">
        <v>0</v>
      </c>
      <c r="P130" s="214"/>
      <c r="Q130" s="213">
        <v>0</v>
      </c>
      <c r="R130" s="214"/>
      <c r="S130" s="213">
        <v>0</v>
      </c>
      <c r="T130" s="214"/>
      <c r="U130" s="213">
        <v>0</v>
      </c>
      <c r="V130" s="214"/>
      <c r="W130" s="213">
        <v>0</v>
      </c>
      <c r="X130" s="214"/>
      <c r="Y130" s="213">
        <v>0</v>
      </c>
      <c r="Z130" s="214"/>
      <c r="AA130" s="213">
        <v>0</v>
      </c>
      <c r="AB130" s="214"/>
      <c r="AC130" s="213">
        <v>2387.5700000000002</v>
      </c>
      <c r="AD130" s="214"/>
      <c r="AE130" s="213">
        <v>0</v>
      </c>
      <c r="AF130" s="214"/>
      <c r="AG130" s="213">
        <f>ROUND(SUM(I130:AE130),5)</f>
        <v>2387.5700000000002</v>
      </c>
    </row>
    <row r="131" spans="1:33" x14ac:dyDescent="0.25">
      <c r="A131" s="157"/>
      <c r="B131" s="157"/>
      <c r="C131" s="157"/>
      <c r="D131" s="157"/>
      <c r="E131" s="157" t="s">
        <v>325</v>
      </c>
      <c r="F131" s="157"/>
      <c r="G131" s="157"/>
      <c r="H131" s="157"/>
      <c r="I131" s="213"/>
      <c r="J131" s="214"/>
      <c r="K131" s="213"/>
      <c r="L131" s="214"/>
      <c r="M131" s="213"/>
      <c r="N131" s="214"/>
      <c r="O131" s="213"/>
      <c r="P131" s="214"/>
      <c r="Q131" s="213"/>
      <c r="R131" s="214"/>
      <c r="S131" s="213"/>
      <c r="T131" s="214"/>
      <c r="U131" s="213"/>
      <c r="V131" s="214"/>
      <c r="W131" s="213"/>
      <c r="X131" s="214"/>
      <c r="Y131" s="213"/>
      <c r="Z131" s="214"/>
      <c r="AA131" s="213"/>
      <c r="AB131" s="214"/>
      <c r="AC131" s="213"/>
      <c r="AD131" s="214"/>
      <c r="AE131" s="213"/>
      <c r="AF131" s="214"/>
      <c r="AG131" s="213"/>
    </row>
    <row r="132" spans="1:33" x14ac:dyDescent="0.25">
      <c r="A132" s="157"/>
      <c r="B132" s="157"/>
      <c r="C132" s="157"/>
      <c r="D132" s="157"/>
      <c r="E132" s="157"/>
      <c r="F132" s="157" t="s">
        <v>326</v>
      </c>
      <c r="G132" s="157"/>
      <c r="H132" s="157"/>
      <c r="I132" s="213"/>
      <c r="J132" s="214"/>
      <c r="K132" s="213"/>
      <c r="L132" s="214"/>
      <c r="M132" s="213"/>
      <c r="N132" s="214"/>
      <c r="O132" s="213"/>
      <c r="P132" s="214"/>
      <c r="Q132" s="213"/>
      <c r="R132" s="214"/>
      <c r="S132" s="213"/>
      <c r="T132" s="214"/>
      <c r="U132" s="213"/>
      <c r="V132" s="214"/>
      <c r="W132" s="213"/>
      <c r="X132" s="214"/>
      <c r="Y132" s="213"/>
      <c r="Z132" s="214"/>
      <c r="AA132" s="213"/>
      <c r="AB132" s="214"/>
      <c r="AC132" s="213"/>
      <c r="AD132" s="214"/>
      <c r="AE132" s="213"/>
      <c r="AF132" s="214"/>
      <c r="AG132" s="213"/>
    </row>
    <row r="133" spans="1:33" x14ac:dyDescent="0.25">
      <c r="A133" s="157"/>
      <c r="B133" s="157"/>
      <c r="C133" s="157"/>
      <c r="D133" s="157"/>
      <c r="E133" s="157"/>
      <c r="F133" s="157"/>
      <c r="G133" s="157" t="s">
        <v>468</v>
      </c>
      <c r="H133" s="157"/>
      <c r="I133" s="213">
        <v>1136.22</v>
      </c>
      <c r="J133" s="214"/>
      <c r="K133" s="213">
        <v>0</v>
      </c>
      <c r="L133" s="214"/>
      <c r="M133" s="213">
        <v>7439.76</v>
      </c>
      <c r="N133" s="214"/>
      <c r="O133" s="213">
        <v>17766.55</v>
      </c>
      <c r="P133" s="214"/>
      <c r="Q133" s="213">
        <v>24422.18</v>
      </c>
      <c r="R133" s="214"/>
      <c r="S133" s="213">
        <v>14828.33</v>
      </c>
      <c r="T133" s="214"/>
      <c r="U133" s="213">
        <v>10986.54</v>
      </c>
      <c r="V133" s="214"/>
      <c r="W133" s="213">
        <v>41790.04</v>
      </c>
      <c r="X133" s="214"/>
      <c r="Y133" s="213">
        <v>10497.88</v>
      </c>
      <c r="Z133" s="214"/>
      <c r="AA133" s="213">
        <v>9272.2099999999991</v>
      </c>
      <c r="AB133" s="214"/>
      <c r="AC133" s="213">
        <v>6855.15</v>
      </c>
      <c r="AD133" s="214"/>
      <c r="AE133" s="213">
        <v>17817.78</v>
      </c>
      <c r="AF133" s="214"/>
      <c r="AG133" s="213">
        <f>ROUND(SUM(I133:AE133),5)</f>
        <v>162812.64000000001</v>
      </c>
    </row>
    <row r="134" spans="1:33" x14ac:dyDescent="0.25">
      <c r="A134" s="157"/>
      <c r="B134" s="157"/>
      <c r="C134" s="157"/>
      <c r="D134" s="157"/>
      <c r="E134" s="157"/>
      <c r="F134" s="157"/>
      <c r="G134" s="157" t="s">
        <v>327</v>
      </c>
      <c r="H134" s="157"/>
      <c r="I134" s="213"/>
      <c r="J134" s="214"/>
      <c r="K134" s="213"/>
      <c r="L134" s="214"/>
      <c r="M134" s="213"/>
      <c r="N134" s="214"/>
      <c r="O134" s="213"/>
      <c r="P134" s="214"/>
      <c r="Q134" s="213"/>
      <c r="R134" s="214"/>
      <c r="S134" s="213"/>
      <c r="T134" s="214"/>
      <c r="U134" s="213"/>
      <c r="V134" s="214"/>
      <c r="W134" s="213"/>
      <c r="X134" s="214"/>
      <c r="Y134" s="213"/>
      <c r="Z134" s="214"/>
      <c r="AA134" s="213"/>
      <c r="AB134" s="214"/>
      <c r="AC134" s="213"/>
      <c r="AD134" s="214"/>
      <c r="AE134" s="213"/>
      <c r="AF134" s="214"/>
      <c r="AG134" s="213"/>
    </row>
    <row r="135" spans="1:33" x14ac:dyDescent="0.25">
      <c r="A135" s="157"/>
      <c r="B135" s="157"/>
      <c r="C135" s="157"/>
      <c r="D135" s="157"/>
      <c r="E135" s="157"/>
      <c r="F135" s="157"/>
      <c r="G135" s="157"/>
      <c r="H135" s="157" t="s">
        <v>328</v>
      </c>
      <c r="I135" s="213">
        <v>0</v>
      </c>
      <c r="J135" s="214"/>
      <c r="K135" s="213">
        <v>588</v>
      </c>
      <c r="L135" s="214"/>
      <c r="M135" s="213">
        <v>0</v>
      </c>
      <c r="N135" s="214"/>
      <c r="O135" s="213">
        <v>0</v>
      </c>
      <c r="P135" s="214"/>
      <c r="Q135" s="213">
        <v>0</v>
      </c>
      <c r="R135" s="214"/>
      <c r="S135" s="213">
        <v>0</v>
      </c>
      <c r="T135" s="214"/>
      <c r="U135" s="213">
        <v>0</v>
      </c>
      <c r="V135" s="214"/>
      <c r="W135" s="213">
        <v>0</v>
      </c>
      <c r="X135" s="214"/>
      <c r="Y135" s="213">
        <v>0</v>
      </c>
      <c r="Z135" s="214"/>
      <c r="AA135" s="213">
        <v>0</v>
      </c>
      <c r="AB135" s="214"/>
      <c r="AC135" s="213">
        <v>0</v>
      </c>
      <c r="AD135" s="214"/>
      <c r="AE135" s="213">
        <v>0</v>
      </c>
      <c r="AF135" s="214"/>
      <c r="AG135" s="213">
        <f>ROUND(SUM(I135:AE135),5)</f>
        <v>588</v>
      </c>
    </row>
    <row r="136" spans="1:33" ht="15.75" thickBot="1" x14ac:dyDescent="0.3">
      <c r="A136" s="157"/>
      <c r="B136" s="157"/>
      <c r="C136" s="157"/>
      <c r="D136" s="157"/>
      <c r="E136" s="157"/>
      <c r="F136" s="157"/>
      <c r="G136" s="157"/>
      <c r="H136" s="157" t="s">
        <v>329</v>
      </c>
      <c r="I136" s="192">
        <v>0</v>
      </c>
      <c r="J136" s="214"/>
      <c r="K136" s="192">
        <v>0</v>
      </c>
      <c r="L136" s="214"/>
      <c r="M136" s="192">
        <v>98.98</v>
      </c>
      <c r="N136" s="214"/>
      <c r="O136" s="192">
        <v>0</v>
      </c>
      <c r="P136" s="214"/>
      <c r="Q136" s="192">
        <v>0</v>
      </c>
      <c r="R136" s="214"/>
      <c r="S136" s="192">
        <v>0</v>
      </c>
      <c r="T136" s="214"/>
      <c r="U136" s="192">
        <v>0</v>
      </c>
      <c r="V136" s="214"/>
      <c r="W136" s="192">
        <v>118.53</v>
      </c>
      <c r="X136" s="214"/>
      <c r="Y136" s="192">
        <v>200</v>
      </c>
      <c r="Z136" s="214"/>
      <c r="AA136" s="192">
        <v>197.13</v>
      </c>
      <c r="AB136" s="214"/>
      <c r="AC136" s="192">
        <v>0</v>
      </c>
      <c r="AD136" s="214"/>
      <c r="AE136" s="192">
        <v>0</v>
      </c>
      <c r="AF136" s="214"/>
      <c r="AG136" s="192">
        <f>ROUND(SUM(I136:AE136),5)</f>
        <v>614.64</v>
      </c>
    </row>
    <row r="137" spans="1:33" x14ac:dyDescent="0.25">
      <c r="A137" s="157"/>
      <c r="B137" s="157"/>
      <c r="C137" s="157"/>
      <c r="D137" s="157"/>
      <c r="E137" s="157"/>
      <c r="F137" s="157"/>
      <c r="G137" s="157" t="s">
        <v>330</v>
      </c>
      <c r="H137" s="157"/>
      <c r="I137" s="213">
        <f>ROUND(SUM(I134:I136),5)</f>
        <v>0</v>
      </c>
      <c r="J137" s="214"/>
      <c r="K137" s="213">
        <f>ROUND(SUM(K134:K136),5)</f>
        <v>588</v>
      </c>
      <c r="L137" s="214"/>
      <c r="M137" s="213">
        <f>ROUND(SUM(M134:M136),5)</f>
        <v>98.98</v>
      </c>
      <c r="N137" s="214"/>
      <c r="O137" s="213">
        <f>ROUND(SUM(O134:O136),5)</f>
        <v>0</v>
      </c>
      <c r="P137" s="214"/>
      <c r="Q137" s="213">
        <f>ROUND(SUM(Q134:Q136),5)</f>
        <v>0</v>
      </c>
      <c r="R137" s="214"/>
      <c r="S137" s="213">
        <f>ROUND(SUM(S134:S136),5)</f>
        <v>0</v>
      </c>
      <c r="T137" s="214"/>
      <c r="U137" s="213">
        <f>ROUND(SUM(U134:U136),5)</f>
        <v>0</v>
      </c>
      <c r="V137" s="214"/>
      <c r="W137" s="213">
        <f>ROUND(SUM(W134:W136),5)</f>
        <v>118.53</v>
      </c>
      <c r="X137" s="214"/>
      <c r="Y137" s="213">
        <f>ROUND(SUM(Y134:Y136),5)</f>
        <v>200</v>
      </c>
      <c r="Z137" s="214"/>
      <c r="AA137" s="213">
        <f>ROUND(SUM(AA134:AA136),5)</f>
        <v>197.13</v>
      </c>
      <c r="AB137" s="214"/>
      <c r="AC137" s="213">
        <f>ROUND(SUM(AC134:AC136),5)</f>
        <v>0</v>
      </c>
      <c r="AD137" s="214"/>
      <c r="AE137" s="213">
        <f>ROUND(SUM(AE134:AE136),5)</f>
        <v>0</v>
      </c>
      <c r="AF137" s="214"/>
      <c r="AG137" s="213">
        <f>ROUND(SUM(I137:AE137),5)</f>
        <v>1202.6400000000001</v>
      </c>
    </row>
    <row r="138" spans="1:33" ht="15.75" thickBot="1" x14ac:dyDescent="0.3">
      <c r="A138" s="157"/>
      <c r="B138" s="157"/>
      <c r="C138" s="157"/>
      <c r="D138" s="157"/>
      <c r="E138" s="157"/>
      <c r="F138" s="157"/>
      <c r="G138" s="157" t="s">
        <v>331</v>
      </c>
      <c r="H138" s="157"/>
      <c r="I138" s="192">
        <v>200</v>
      </c>
      <c r="J138" s="214"/>
      <c r="K138" s="192">
        <v>20</v>
      </c>
      <c r="L138" s="214"/>
      <c r="M138" s="192">
        <v>1326.34</v>
      </c>
      <c r="N138" s="214"/>
      <c r="O138" s="192">
        <v>200.81</v>
      </c>
      <c r="P138" s="214"/>
      <c r="Q138" s="192">
        <v>2083.77</v>
      </c>
      <c r="R138" s="214"/>
      <c r="S138" s="192">
        <v>792.78</v>
      </c>
      <c r="T138" s="214"/>
      <c r="U138" s="192">
        <v>5591.97</v>
      </c>
      <c r="V138" s="214"/>
      <c r="W138" s="192">
        <v>2556.9499999999998</v>
      </c>
      <c r="X138" s="214"/>
      <c r="Y138" s="192">
        <v>797.84</v>
      </c>
      <c r="Z138" s="214"/>
      <c r="AA138" s="192">
        <v>2166.71</v>
      </c>
      <c r="AB138" s="214"/>
      <c r="AC138" s="192">
        <v>7098.89</v>
      </c>
      <c r="AD138" s="214"/>
      <c r="AE138" s="192">
        <v>220</v>
      </c>
      <c r="AF138" s="214"/>
      <c r="AG138" s="192">
        <f>ROUND(SUM(I138:AE138),5)</f>
        <v>23056.06</v>
      </c>
    </row>
    <row r="139" spans="1:33" x14ac:dyDescent="0.25">
      <c r="A139" s="157"/>
      <c r="B139" s="157"/>
      <c r="C139" s="157"/>
      <c r="D139" s="157"/>
      <c r="E139" s="157"/>
      <c r="F139" s="157" t="s">
        <v>332</v>
      </c>
      <c r="G139" s="157"/>
      <c r="H139" s="157"/>
      <c r="I139" s="213">
        <f>ROUND(SUM(I132:I133)+SUM(I137:I138),5)</f>
        <v>1336.22</v>
      </c>
      <c r="J139" s="214"/>
      <c r="K139" s="213">
        <f>ROUND(SUM(K132:K133)+SUM(K137:K138),5)</f>
        <v>608</v>
      </c>
      <c r="L139" s="214"/>
      <c r="M139" s="213">
        <f>ROUND(SUM(M132:M133)+SUM(M137:M138),5)</f>
        <v>8865.08</v>
      </c>
      <c r="N139" s="214"/>
      <c r="O139" s="213">
        <f>ROUND(SUM(O132:O133)+SUM(O137:O138),5)</f>
        <v>17967.36</v>
      </c>
      <c r="P139" s="214"/>
      <c r="Q139" s="213">
        <f>ROUND(SUM(Q132:Q133)+SUM(Q137:Q138),5)</f>
        <v>26505.95</v>
      </c>
      <c r="R139" s="214"/>
      <c r="S139" s="213">
        <f>ROUND(SUM(S132:S133)+SUM(S137:S138),5)</f>
        <v>15621.11</v>
      </c>
      <c r="T139" s="214"/>
      <c r="U139" s="213">
        <f>ROUND(SUM(U132:U133)+SUM(U137:U138),5)</f>
        <v>16578.509999999998</v>
      </c>
      <c r="V139" s="214"/>
      <c r="W139" s="213">
        <f>ROUND(SUM(W132:W133)+SUM(W137:W138),5)</f>
        <v>44465.52</v>
      </c>
      <c r="X139" s="214"/>
      <c r="Y139" s="213">
        <f>ROUND(SUM(Y132:Y133)+SUM(Y137:Y138),5)</f>
        <v>11495.72</v>
      </c>
      <c r="Z139" s="214"/>
      <c r="AA139" s="213">
        <f>ROUND(SUM(AA132:AA133)+SUM(AA137:AA138),5)</f>
        <v>11636.05</v>
      </c>
      <c r="AB139" s="214"/>
      <c r="AC139" s="213">
        <f>ROUND(SUM(AC132:AC133)+SUM(AC137:AC138),5)</f>
        <v>13954.04</v>
      </c>
      <c r="AD139" s="214"/>
      <c r="AE139" s="213">
        <f>ROUND(SUM(AE132:AE133)+SUM(AE137:AE138),5)</f>
        <v>18037.78</v>
      </c>
      <c r="AF139" s="214"/>
      <c r="AG139" s="213">
        <f>ROUND(SUM(I139:AE139),5)</f>
        <v>187071.34</v>
      </c>
    </row>
    <row r="140" spans="1:33" x14ac:dyDescent="0.25">
      <c r="A140" s="157"/>
      <c r="B140" s="157"/>
      <c r="C140" s="157"/>
      <c r="D140" s="157"/>
      <c r="E140" s="157"/>
      <c r="F140" s="157" t="s">
        <v>333</v>
      </c>
      <c r="G140" s="157"/>
      <c r="H140" s="157"/>
      <c r="I140" s="213"/>
      <c r="J140" s="214"/>
      <c r="K140" s="213"/>
      <c r="L140" s="214"/>
      <c r="M140" s="213"/>
      <c r="N140" s="214"/>
      <c r="O140" s="213"/>
      <c r="P140" s="214"/>
      <c r="Q140" s="213"/>
      <c r="R140" s="214"/>
      <c r="S140" s="213"/>
      <c r="T140" s="214"/>
      <c r="U140" s="213"/>
      <c r="V140" s="214"/>
      <c r="W140" s="213"/>
      <c r="X140" s="214"/>
      <c r="Y140" s="213"/>
      <c r="Z140" s="214"/>
      <c r="AA140" s="213"/>
      <c r="AB140" s="214"/>
      <c r="AC140" s="213"/>
      <c r="AD140" s="214"/>
      <c r="AE140" s="213"/>
      <c r="AF140" s="214"/>
      <c r="AG140" s="213"/>
    </row>
    <row r="141" spans="1:33" x14ac:dyDescent="0.25">
      <c r="A141" s="157"/>
      <c r="B141" s="157"/>
      <c r="C141" s="157"/>
      <c r="D141" s="157"/>
      <c r="E141" s="157"/>
      <c r="F141" s="157"/>
      <c r="G141" s="157" t="s">
        <v>334</v>
      </c>
      <c r="H141" s="157"/>
      <c r="I141" s="213">
        <v>899.81</v>
      </c>
      <c r="J141" s="214"/>
      <c r="K141" s="213">
        <v>7736.94</v>
      </c>
      <c r="L141" s="214"/>
      <c r="M141" s="213">
        <v>1143.53</v>
      </c>
      <c r="N141" s="214"/>
      <c r="O141" s="213">
        <v>1105.0999999999999</v>
      </c>
      <c r="P141" s="214"/>
      <c r="Q141" s="213">
        <v>83.28</v>
      </c>
      <c r="R141" s="214"/>
      <c r="S141" s="213">
        <v>0</v>
      </c>
      <c r="T141" s="214"/>
      <c r="U141" s="213">
        <v>281.16000000000003</v>
      </c>
      <c r="V141" s="214"/>
      <c r="W141" s="213">
        <v>209.8</v>
      </c>
      <c r="X141" s="214"/>
      <c r="Y141" s="213">
        <v>124.75</v>
      </c>
      <c r="Z141" s="214"/>
      <c r="AA141" s="213">
        <v>0</v>
      </c>
      <c r="AB141" s="214"/>
      <c r="AC141" s="213">
        <v>167.42</v>
      </c>
      <c r="AD141" s="214"/>
      <c r="AE141" s="213">
        <v>4140.63</v>
      </c>
      <c r="AF141" s="214"/>
      <c r="AG141" s="213">
        <f t="shared" ref="AG141:AG154" si="7">ROUND(SUM(I141:AE141),5)</f>
        <v>15892.42</v>
      </c>
    </row>
    <row r="142" spans="1:33" x14ac:dyDescent="0.25">
      <c r="A142" s="157"/>
      <c r="B142" s="157"/>
      <c r="C142" s="157"/>
      <c r="D142" s="157"/>
      <c r="E142" s="157"/>
      <c r="F142" s="157"/>
      <c r="G142" s="157" t="s">
        <v>335</v>
      </c>
      <c r="H142" s="157"/>
      <c r="I142" s="213">
        <v>0</v>
      </c>
      <c r="J142" s="214"/>
      <c r="K142" s="213">
        <v>0</v>
      </c>
      <c r="L142" s="214"/>
      <c r="M142" s="213">
        <v>0</v>
      </c>
      <c r="N142" s="214"/>
      <c r="O142" s="213">
        <v>380.79</v>
      </c>
      <c r="P142" s="214"/>
      <c r="Q142" s="213">
        <v>53.29</v>
      </c>
      <c r="R142" s="214"/>
      <c r="S142" s="213">
        <v>39.229999999999997</v>
      </c>
      <c r="T142" s="214"/>
      <c r="U142" s="213">
        <v>365.56</v>
      </c>
      <c r="V142" s="214"/>
      <c r="W142" s="213">
        <v>2226.16</v>
      </c>
      <c r="X142" s="214"/>
      <c r="Y142" s="213">
        <v>3766.11</v>
      </c>
      <c r="Z142" s="214"/>
      <c r="AA142" s="213">
        <v>499.11</v>
      </c>
      <c r="AB142" s="214"/>
      <c r="AC142" s="213">
        <v>1722.85</v>
      </c>
      <c r="AD142" s="214"/>
      <c r="AE142" s="213">
        <v>1172</v>
      </c>
      <c r="AF142" s="214"/>
      <c r="AG142" s="213">
        <f t="shared" si="7"/>
        <v>10225.1</v>
      </c>
    </row>
    <row r="143" spans="1:33" x14ac:dyDescent="0.25">
      <c r="A143" s="157"/>
      <c r="B143" s="157"/>
      <c r="C143" s="157"/>
      <c r="D143" s="157"/>
      <c r="E143" s="157"/>
      <c r="F143" s="157"/>
      <c r="G143" s="157" t="s">
        <v>336</v>
      </c>
      <c r="H143" s="157"/>
      <c r="I143" s="213">
        <v>0</v>
      </c>
      <c r="J143" s="214"/>
      <c r="K143" s="213">
        <v>11.96</v>
      </c>
      <c r="L143" s="214"/>
      <c r="M143" s="213">
        <v>82.8</v>
      </c>
      <c r="N143" s="214"/>
      <c r="O143" s="213">
        <v>333.51</v>
      </c>
      <c r="P143" s="214"/>
      <c r="Q143" s="213">
        <v>100.74</v>
      </c>
      <c r="R143" s="214"/>
      <c r="S143" s="213">
        <v>65.48</v>
      </c>
      <c r="T143" s="214"/>
      <c r="U143" s="213">
        <v>80.81</v>
      </c>
      <c r="V143" s="214"/>
      <c r="W143" s="213">
        <v>200.59</v>
      </c>
      <c r="X143" s="214"/>
      <c r="Y143" s="213">
        <v>203.82</v>
      </c>
      <c r="Z143" s="214"/>
      <c r="AA143" s="213">
        <v>21.99</v>
      </c>
      <c r="AB143" s="214"/>
      <c r="AC143" s="213">
        <v>183.09</v>
      </c>
      <c r="AD143" s="214"/>
      <c r="AE143" s="213">
        <v>0</v>
      </c>
      <c r="AF143" s="214"/>
      <c r="AG143" s="213">
        <f t="shared" si="7"/>
        <v>1284.79</v>
      </c>
    </row>
    <row r="144" spans="1:33" x14ac:dyDescent="0.25">
      <c r="A144" s="157"/>
      <c r="B144" s="157"/>
      <c r="C144" s="157"/>
      <c r="D144" s="157"/>
      <c r="E144" s="157"/>
      <c r="F144" s="157"/>
      <c r="G144" s="157" t="s">
        <v>337</v>
      </c>
      <c r="H144" s="157"/>
      <c r="I144" s="213">
        <v>178.29</v>
      </c>
      <c r="J144" s="214"/>
      <c r="K144" s="213">
        <v>817.02</v>
      </c>
      <c r="L144" s="214"/>
      <c r="M144" s="213">
        <v>999.12</v>
      </c>
      <c r="N144" s="214"/>
      <c r="O144" s="213">
        <v>1897.99</v>
      </c>
      <c r="P144" s="214"/>
      <c r="Q144" s="213">
        <v>154.49</v>
      </c>
      <c r="R144" s="214"/>
      <c r="S144" s="213">
        <v>87.48</v>
      </c>
      <c r="T144" s="214"/>
      <c r="U144" s="213">
        <v>932.26</v>
      </c>
      <c r="V144" s="214"/>
      <c r="W144" s="213">
        <v>308.32</v>
      </c>
      <c r="X144" s="214"/>
      <c r="Y144" s="213">
        <v>213</v>
      </c>
      <c r="Z144" s="214"/>
      <c r="AA144" s="213">
        <v>260.10000000000002</v>
      </c>
      <c r="AB144" s="214"/>
      <c r="AC144" s="213">
        <v>264.39</v>
      </c>
      <c r="AD144" s="214"/>
      <c r="AE144" s="213">
        <v>754.79</v>
      </c>
      <c r="AF144" s="214"/>
      <c r="AG144" s="213">
        <f t="shared" si="7"/>
        <v>6867.25</v>
      </c>
    </row>
    <row r="145" spans="1:33" x14ac:dyDescent="0.25">
      <c r="A145" s="157"/>
      <c r="B145" s="157"/>
      <c r="C145" s="157"/>
      <c r="D145" s="157"/>
      <c r="E145" s="157"/>
      <c r="F145" s="157"/>
      <c r="G145" s="157" t="s">
        <v>338</v>
      </c>
      <c r="H145" s="157"/>
      <c r="I145" s="213">
        <v>3784.32</v>
      </c>
      <c r="J145" s="214"/>
      <c r="K145" s="213">
        <v>2954.31</v>
      </c>
      <c r="L145" s="214"/>
      <c r="M145" s="213">
        <v>535.22</v>
      </c>
      <c r="N145" s="214"/>
      <c r="O145" s="213">
        <v>273.3</v>
      </c>
      <c r="P145" s="214"/>
      <c r="Q145" s="213">
        <v>275.26</v>
      </c>
      <c r="R145" s="214"/>
      <c r="S145" s="213">
        <v>0</v>
      </c>
      <c r="T145" s="214"/>
      <c r="U145" s="213">
        <v>54</v>
      </c>
      <c r="V145" s="214"/>
      <c r="W145" s="213">
        <v>996.79</v>
      </c>
      <c r="X145" s="214"/>
      <c r="Y145" s="213">
        <v>157.9</v>
      </c>
      <c r="Z145" s="214"/>
      <c r="AA145" s="213">
        <v>513</v>
      </c>
      <c r="AB145" s="214"/>
      <c r="AC145" s="213">
        <v>157.19</v>
      </c>
      <c r="AD145" s="214"/>
      <c r="AE145" s="213">
        <v>78.17</v>
      </c>
      <c r="AF145" s="214"/>
      <c r="AG145" s="213">
        <f t="shared" si="7"/>
        <v>9779.4599999999991</v>
      </c>
    </row>
    <row r="146" spans="1:33" x14ac:dyDescent="0.25">
      <c r="A146" s="157"/>
      <c r="B146" s="157"/>
      <c r="C146" s="157"/>
      <c r="D146" s="157"/>
      <c r="E146" s="157"/>
      <c r="F146" s="157"/>
      <c r="G146" s="157" t="s">
        <v>339</v>
      </c>
      <c r="H146" s="157"/>
      <c r="I146" s="213">
        <v>920.89</v>
      </c>
      <c r="J146" s="214"/>
      <c r="K146" s="213">
        <v>1671.69</v>
      </c>
      <c r="L146" s="214"/>
      <c r="M146" s="213">
        <v>2110.0500000000002</v>
      </c>
      <c r="N146" s="214"/>
      <c r="O146" s="213">
        <v>8301.1299999999992</v>
      </c>
      <c r="P146" s="214"/>
      <c r="Q146" s="213">
        <v>1665.07</v>
      </c>
      <c r="R146" s="214"/>
      <c r="S146" s="213">
        <v>2073.6799999999998</v>
      </c>
      <c r="T146" s="214"/>
      <c r="U146" s="213">
        <v>1427.24</v>
      </c>
      <c r="V146" s="214"/>
      <c r="W146" s="213">
        <v>1338.29</v>
      </c>
      <c r="X146" s="214"/>
      <c r="Y146" s="213">
        <v>2546.04</v>
      </c>
      <c r="Z146" s="214"/>
      <c r="AA146" s="213">
        <v>965.89</v>
      </c>
      <c r="AB146" s="214"/>
      <c r="AC146" s="213">
        <v>2904.15</v>
      </c>
      <c r="AD146" s="214"/>
      <c r="AE146" s="213">
        <v>5438.72</v>
      </c>
      <c r="AF146" s="214"/>
      <c r="AG146" s="213">
        <f t="shared" si="7"/>
        <v>31362.84</v>
      </c>
    </row>
    <row r="147" spans="1:33" x14ac:dyDescent="0.25">
      <c r="A147" s="157"/>
      <c r="B147" s="157"/>
      <c r="C147" s="157"/>
      <c r="D147" s="157"/>
      <c r="E147" s="157"/>
      <c r="F147" s="157"/>
      <c r="G147" s="157" t="s">
        <v>340</v>
      </c>
      <c r="H147" s="157"/>
      <c r="I147" s="213">
        <v>400.22</v>
      </c>
      <c r="J147" s="214"/>
      <c r="K147" s="213">
        <v>7494.45</v>
      </c>
      <c r="L147" s="214"/>
      <c r="M147" s="213">
        <v>980.29</v>
      </c>
      <c r="N147" s="214"/>
      <c r="O147" s="213">
        <v>33</v>
      </c>
      <c r="P147" s="214"/>
      <c r="Q147" s="213">
        <v>33</v>
      </c>
      <c r="R147" s="214"/>
      <c r="S147" s="213">
        <v>33</v>
      </c>
      <c r="T147" s="214"/>
      <c r="U147" s="213">
        <v>69</v>
      </c>
      <c r="V147" s="214"/>
      <c r="W147" s="213">
        <v>36</v>
      </c>
      <c r="X147" s="214"/>
      <c r="Y147" s="213">
        <v>75.959999999999994</v>
      </c>
      <c r="Z147" s="214"/>
      <c r="AA147" s="213">
        <v>36</v>
      </c>
      <c r="AB147" s="214"/>
      <c r="AC147" s="213">
        <v>3451.38</v>
      </c>
      <c r="AD147" s="214"/>
      <c r="AE147" s="213">
        <v>3322.92</v>
      </c>
      <c r="AF147" s="214"/>
      <c r="AG147" s="213">
        <f t="shared" si="7"/>
        <v>15965.22</v>
      </c>
    </row>
    <row r="148" spans="1:33" x14ac:dyDescent="0.25">
      <c r="A148" s="157"/>
      <c r="B148" s="157"/>
      <c r="C148" s="157"/>
      <c r="D148" s="157"/>
      <c r="E148" s="157"/>
      <c r="F148" s="157"/>
      <c r="G148" s="157" t="s">
        <v>341</v>
      </c>
      <c r="H148" s="157"/>
      <c r="I148" s="213">
        <v>41.41</v>
      </c>
      <c r="J148" s="214"/>
      <c r="K148" s="213">
        <v>242.17</v>
      </c>
      <c r="L148" s="214"/>
      <c r="M148" s="213">
        <v>650.80999999999995</v>
      </c>
      <c r="N148" s="214"/>
      <c r="O148" s="213">
        <v>839.81</v>
      </c>
      <c r="P148" s="214"/>
      <c r="Q148" s="213">
        <v>408.69</v>
      </c>
      <c r="R148" s="214"/>
      <c r="S148" s="213">
        <v>155.26</v>
      </c>
      <c r="T148" s="214"/>
      <c r="U148" s="213">
        <v>540.61</v>
      </c>
      <c r="V148" s="214"/>
      <c r="W148" s="213">
        <v>402.08</v>
      </c>
      <c r="X148" s="214"/>
      <c r="Y148" s="213">
        <v>913.7</v>
      </c>
      <c r="Z148" s="214"/>
      <c r="AA148" s="213">
        <v>1785.2</v>
      </c>
      <c r="AB148" s="214"/>
      <c r="AC148" s="213">
        <v>712.3</v>
      </c>
      <c r="AD148" s="214"/>
      <c r="AE148" s="213">
        <v>335.97</v>
      </c>
      <c r="AF148" s="214"/>
      <c r="AG148" s="213">
        <f t="shared" si="7"/>
        <v>7028.01</v>
      </c>
    </row>
    <row r="149" spans="1:33" x14ac:dyDescent="0.25">
      <c r="A149" s="157"/>
      <c r="B149" s="157"/>
      <c r="C149" s="157"/>
      <c r="D149" s="157"/>
      <c r="E149" s="157"/>
      <c r="F149" s="157"/>
      <c r="G149" s="157" t="s">
        <v>342</v>
      </c>
      <c r="H149" s="157"/>
      <c r="I149" s="213">
        <v>0</v>
      </c>
      <c r="J149" s="214"/>
      <c r="K149" s="213">
        <v>3891.27</v>
      </c>
      <c r="L149" s="214"/>
      <c r="M149" s="213">
        <v>204.53</v>
      </c>
      <c r="N149" s="214"/>
      <c r="O149" s="213">
        <v>134.44</v>
      </c>
      <c r="P149" s="214"/>
      <c r="Q149" s="213">
        <v>0</v>
      </c>
      <c r="R149" s="214"/>
      <c r="S149" s="213">
        <v>1380.85</v>
      </c>
      <c r="T149" s="214"/>
      <c r="U149" s="213">
        <v>799.28</v>
      </c>
      <c r="V149" s="214"/>
      <c r="W149" s="213">
        <v>642.11</v>
      </c>
      <c r="X149" s="214"/>
      <c r="Y149" s="213">
        <v>220.08</v>
      </c>
      <c r="Z149" s="214"/>
      <c r="AA149" s="213">
        <v>1211.25</v>
      </c>
      <c r="AB149" s="214"/>
      <c r="AC149" s="213">
        <v>390.05</v>
      </c>
      <c r="AD149" s="214"/>
      <c r="AE149" s="213">
        <v>848.26</v>
      </c>
      <c r="AF149" s="214"/>
      <c r="AG149" s="213">
        <f t="shared" si="7"/>
        <v>9722.1200000000008</v>
      </c>
    </row>
    <row r="150" spans="1:33" x14ac:dyDescent="0.25">
      <c r="A150" s="157"/>
      <c r="B150" s="157"/>
      <c r="C150" s="157"/>
      <c r="D150" s="157"/>
      <c r="E150" s="157"/>
      <c r="F150" s="157"/>
      <c r="G150" s="157" t="s">
        <v>343</v>
      </c>
      <c r="H150" s="157"/>
      <c r="I150" s="213">
        <v>0</v>
      </c>
      <c r="J150" s="214"/>
      <c r="K150" s="213">
        <v>0</v>
      </c>
      <c r="L150" s="214"/>
      <c r="M150" s="213">
        <v>527.47</v>
      </c>
      <c r="N150" s="214"/>
      <c r="O150" s="213">
        <v>0</v>
      </c>
      <c r="P150" s="214"/>
      <c r="Q150" s="213">
        <v>277.98</v>
      </c>
      <c r="R150" s="214"/>
      <c r="S150" s="213">
        <v>0</v>
      </c>
      <c r="T150" s="214"/>
      <c r="U150" s="213">
        <v>214.84</v>
      </c>
      <c r="V150" s="214"/>
      <c r="W150" s="213">
        <v>0</v>
      </c>
      <c r="X150" s="214"/>
      <c r="Y150" s="213">
        <v>631.4</v>
      </c>
      <c r="Z150" s="214"/>
      <c r="AA150" s="213">
        <v>175.66</v>
      </c>
      <c r="AB150" s="214"/>
      <c r="AC150" s="213">
        <v>0</v>
      </c>
      <c r="AD150" s="214"/>
      <c r="AE150" s="213">
        <v>0</v>
      </c>
      <c r="AF150" s="214"/>
      <c r="AG150" s="213">
        <f t="shared" si="7"/>
        <v>1827.35</v>
      </c>
    </row>
    <row r="151" spans="1:33" x14ac:dyDescent="0.25">
      <c r="A151" s="157"/>
      <c r="B151" s="157"/>
      <c r="C151" s="157"/>
      <c r="D151" s="157"/>
      <c r="E151" s="157"/>
      <c r="F151" s="157"/>
      <c r="G151" s="157" t="s">
        <v>344</v>
      </c>
      <c r="H151" s="157"/>
      <c r="I151" s="213">
        <v>0</v>
      </c>
      <c r="J151" s="214"/>
      <c r="K151" s="213">
        <v>0</v>
      </c>
      <c r="L151" s="214"/>
      <c r="M151" s="213">
        <v>0</v>
      </c>
      <c r="N151" s="214"/>
      <c r="O151" s="213">
        <v>239.84</v>
      </c>
      <c r="P151" s="214"/>
      <c r="Q151" s="213">
        <v>330.34</v>
      </c>
      <c r="R151" s="214"/>
      <c r="S151" s="213">
        <v>1054.6099999999999</v>
      </c>
      <c r="T151" s="214"/>
      <c r="U151" s="213">
        <v>470.12</v>
      </c>
      <c r="V151" s="214"/>
      <c r="W151" s="213">
        <v>2096.65</v>
      </c>
      <c r="X151" s="214"/>
      <c r="Y151" s="213">
        <v>609.24</v>
      </c>
      <c r="Z151" s="214"/>
      <c r="AA151" s="213">
        <v>281.08</v>
      </c>
      <c r="AB151" s="214"/>
      <c r="AC151" s="213">
        <v>0</v>
      </c>
      <c r="AD151" s="214"/>
      <c r="AE151" s="213">
        <v>4397.46</v>
      </c>
      <c r="AF151" s="214"/>
      <c r="AG151" s="213">
        <f t="shared" si="7"/>
        <v>9479.34</v>
      </c>
    </row>
    <row r="152" spans="1:33" x14ac:dyDescent="0.25">
      <c r="A152" s="157"/>
      <c r="B152" s="157"/>
      <c r="C152" s="157"/>
      <c r="D152" s="157"/>
      <c r="E152" s="157"/>
      <c r="F152" s="157"/>
      <c r="G152" s="157" t="s">
        <v>345</v>
      </c>
      <c r="H152" s="157"/>
      <c r="I152" s="213">
        <v>10266.76</v>
      </c>
      <c r="J152" s="214"/>
      <c r="K152" s="213">
        <v>422.17</v>
      </c>
      <c r="L152" s="214"/>
      <c r="M152" s="213">
        <v>575.24</v>
      </c>
      <c r="N152" s="214"/>
      <c r="O152" s="213">
        <v>10844.75</v>
      </c>
      <c r="P152" s="214"/>
      <c r="Q152" s="213">
        <v>141.47</v>
      </c>
      <c r="R152" s="214"/>
      <c r="S152" s="213">
        <v>63.09</v>
      </c>
      <c r="T152" s="214"/>
      <c r="U152" s="213">
        <v>392.06</v>
      </c>
      <c r="V152" s="214"/>
      <c r="W152" s="213">
        <v>19.59</v>
      </c>
      <c r="X152" s="214"/>
      <c r="Y152" s="213">
        <v>1308.52</v>
      </c>
      <c r="Z152" s="214"/>
      <c r="AA152" s="213">
        <v>34616.129999999997</v>
      </c>
      <c r="AB152" s="214"/>
      <c r="AC152" s="213">
        <v>816.92</v>
      </c>
      <c r="AD152" s="214"/>
      <c r="AE152" s="213">
        <v>10365.709999999999</v>
      </c>
      <c r="AF152" s="214"/>
      <c r="AG152" s="213">
        <f t="shared" si="7"/>
        <v>69832.41</v>
      </c>
    </row>
    <row r="153" spans="1:33" ht="15.75" thickBot="1" x14ac:dyDescent="0.3">
      <c r="A153" s="157"/>
      <c r="B153" s="157"/>
      <c r="C153" s="157"/>
      <c r="D153" s="157"/>
      <c r="E153" s="157"/>
      <c r="F153" s="157"/>
      <c r="G153" s="157" t="s">
        <v>469</v>
      </c>
      <c r="H153" s="157"/>
      <c r="I153" s="192">
        <v>0</v>
      </c>
      <c r="J153" s="214"/>
      <c r="K153" s="192">
        <v>0</v>
      </c>
      <c r="L153" s="214"/>
      <c r="M153" s="192">
        <v>0</v>
      </c>
      <c r="N153" s="214"/>
      <c r="O153" s="192">
        <v>0</v>
      </c>
      <c r="P153" s="214"/>
      <c r="Q153" s="192">
        <v>0</v>
      </c>
      <c r="R153" s="214"/>
      <c r="S153" s="192">
        <v>0</v>
      </c>
      <c r="T153" s="214"/>
      <c r="U153" s="192">
        <v>0</v>
      </c>
      <c r="V153" s="214"/>
      <c r="W153" s="192">
        <v>0</v>
      </c>
      <c r="X153" s="214"/>
      <c r="Y153" s="192">
        <v>0</v>
      </c>
      <c r="Z153" s="214"/>
      <c r="AA153" s="192">
        <v>0</v>
      </c>
      <c r="AB153" s="214"/>
      <c r="AC153" s="192">
        <v>0</v>
      </c>
      <c r="AD153" s="214"/>
      <c r="AE153" s="192">
        <v>75.31</v>
      </c>
      <c r="AF153" s="214"/>
      <c r="AG153" s="192">
        <f t="shared" si="7"/>
        <v>75.31</v>
      </c>
    </row>
    <row r="154" spans="1:33" x14ac:dyDescent="0.25">
      <c r="A154" s="157"/>
      <c r="B154" s="157"/>
      <c r="C154" s="157"/>
      <c r="D154" s="157"/>
      <c r="E154" s="157"/>
      <c r="F154" s="157" t="s">
        <v>346</v>
      </c>
      <c r="G154" s="157"/>
      <c r="H154" s="157"/>
      <c r="I154" s="213">
        <f>ROUND(SUM(I140:I153),5)</f>
        <v>16491.7</v>
      </c>
      <c r="J154" s="214"/>
      <c r="K154" s="213">
        <f>ROUND(SUM(K140:K153),5)</f>
        <v>25241.98</v>
      </c>
      <c r="L154" s="214"/>
      <c r="M154" s="213">
        <f>ROUND(SUM(M140:M153),5)</f>
        <v>7809.06</v>
      </c>
      <c r="N154" s="214"/>
      <c r="O154" s="213">
        <f>ROUND(SUM(O140:O153),5)</f>
        <v>24383.66</v>
      </c>
      <c r="P154" s="214"/>
      <c r="Q154" s="213">
        <f>ROUND(SUM(Q140:Q153),5)</f>
        <v>3523.61</v>
      </c>
      <c r="R154" s="214"/>
      <c r="S154" s="213">
        <f>ROUND(SUM(S140:S153),5)</f>
        <v>4952.68</v>
      </c>
      <c r="T154" s="214"/>
      <c r="U154" s="213">
        <f>ROUND(SUM(U140:U153),5)</f>
        <v>5626.94</v>
      </c>
      <c r="V154" s="214"/>
      <c r="W154" s="213">
        <f>ROUND(SUM(W140:W153),5)</f>
        <v>8476.3799999999992</v>
      </c>
      <c r="X154" s="214"/>
      <c r="Y154" s="213">
        <f>ROUND(SUM(Y140:Y153),5)</f>
        <v>10770.52</v>
      </c>
      <c r="Z154" s="214"/>
      <c r="AA154" s="213">
        <f>ROUND(SUM(AA140:AA153),5)</f>
        <v>40365.410000000003</v>
      </c>
      <c r="AB154" s="214"/>
      <c r="AC154" s="213">
        <f>ROUND(SUM(AC140:AC153),5)</f>
        <v>10769.74</v>
      </c>
      <c r="AD154" s="214"/>
      <c r="AE154" s="213">
        <f>ROUND(SUM(AE140:AE153),5)</f>
        <v>30929.94</v>
      </c>
      <c r="AF154" s="214"/>
      <c r="AG154" s="213">
        <f t="shared" si="7"/>
        <v>189341.62</v>
      </c>
    </row>
    <row r="155" spans="1:33" x14ac:dyDescent="0.25">
      <c r="A155" s="157"/>
      <c r="B155" s="157"/>
      <c r="C155" s="157"/>
      <c r="D155" s="157"/>
      <c r="E155" s="157"/>
      <c r="F155" s="157" t="s">
        <v>347</v>
      </c>
      <c r="G155" s="157"/>
      <c r="H155" s="157"/>
      <c r="I155" s="213"/>
      <c r="J155" s="214"/>
      <c r="K155" s="213"/>
      <c r="L155" s="214"/>
      <c r="M155" s="213"/>
      <c r="N155" s="214"/>
      <c r="O155" s="213"/>
      <c r="P155" s="214"/>
      <c r="Q155" s="213"/>
      <c r="R155" s="214"/>
      <c r="S155" s="213"/>
      <c r="T155" s="214"/>
      <c r="U155" s="213"/>
      <c r="V155" s="214"/>
      <c r="W155" s="213"/>
      <c r="X155" s="214"/>
      <c r="Y155" s="213"/>
      <c r="Z155" s="214"/>
      <c r="AA155" s="213"/>
      <c r="AB155" s="214"/>
      <c r="AC155" s="213"/>
      <c r="AD155" s="214"/>
      <c r="AE155" s="213"/>
      <c r="AF155" s="214"/>
      <c r="AG155" s="213"/>
    </row>
    <row r="156" spans="1:33" x14ac:dyDescent="0.25">
      <c r="A156" s="157"/>
      <c r="B156" s="157"/>
      <c r="C156" s="157"/>
      <c r="D156" s="157"/>
      <c r="E156" s="157"/>
      <c r="F156" s="157"/>
      <c r="G156" s="157" t="s">
        <v>470</v>
      </c>
      <c r="H156" s="157"/>
      <c r="I156" s="213">
        <v>0</v>
      </c>
      <c r="J156" s="214"/>
      <c r="K156" s="213">
        <v>4716.6499999999996</v>
      </c>
      <c r="L156" s="214"/>
      <c r="M156" s="213">
        <v>320.85000000000002</v>
      </c>
      <c r="N156" s="214"/>
      <c r="O156" s="213">
        <v>0</v>
      </c>
      <c r="P156" s="214"/>
      <c r="Q156" s="213">
        <v>0</v>
      </c>
      <c r="R156" s="214"/>
      <c r="S156" s="213">
        <v>0</v>
      </c>
      <c r="T156" s="214"/>
      <c r="U156" s="213">
        <v>0</v>
      </c>
      <c r="V156" s="214"/>
      <c r="W156" s="213">
        <v>0</v>
      </c>
      <c r="X156" s="214"/>
      <c r="Y156" s="213">
        <v>0</v>
      </c>
      <c r="Z156" s="214"/>
      <c r="AA156" s="213">
        <v>0</v>
      </c>
      <c r="AB156" s="214"/>
      <c r="AC156" s="213">
        <v>0</v>
      </c>
      <c r="AD156" s="214"/>
      <c r="AE156" s="213">
        <v>0</v>
      </c>
      <c r="AF156" s="214"/>
      <c r="AG156" s="213">
        <f t="shared" ref="AG156:AG161" si="8">ROUND(SUM(I156:AE156),5)</f>
        <v>5037.5</v>
      </c>
    </row>
    <row r="157" spans="1:33" x14ac:dyDescent="0.25">
      <c r="A157" s="157"/>
      <c r="B157" s="157"/>
      <c r="C157" s="157"/>
      <c r="D157" s="157"/>
      <c r="E157" s="157"/>
      <c r="F157" s="157"/>
      <c r="G157" s="157" t="s">
        <v>340</v>
      </c>
      <c r="H157" s="157"/>
      <c r="I157" s="213">
        <v>0</v>
      </c>
      <c r="J157" s="214"/>
      <c r="K157" s="213">
        <v>18129.04</v>
      </c>
      <c r="L157" s="214"/>
      <c r="M157" s="213">
        <v>0</v>
      </c>
      <c r="N157" s="214"/>
      <c r="O157" s="213">
        <v>0</v>
      </c>
      <c r="P157" s="214"/>
      <c r="Q157" s="213">
        <v>0</v>
      </c>
      <c r="R157" s="214"/>
      <c r="S157" s="213">
        <v>0</v>
      </c>
      <c r="T157" s="214"/>
      <c r="U157" s="213">
        <v>0</v>
      </c>
      <c r="V157" s="214"/>
      <c r="W157" s="213">
        <v>0</v>
      </c>
      <c r="X157" s="214"/>
      <c r="Y157" s="213">
        <v>0</v>
      </c>
      <c r="Z157" s="214"/>
      <c r="AA157" s="213">
        <v>0</v>
      </c>
      <c r="AB157" s="214"/>
      <c r="AC157" s="213">
        <v>0</v>
      </c>
      <c r="AD157" s="214"/>
      <c r="AE157" s="213">
        <v>0</v>
      </c>
      <c r="AF157" s="214"/>
      <c r="AG157" s="213">
        <f t="shared" si="8"/>
        <v>18129.04</v>
      </c>
    </row>
    <row r="158" spans="1:33" ht="15.75" thickBot="1" x14ac:dyDescent="0.3">
      <c r="A158" s="157"/>
      <c r="B158" s="157"/>
      <c r="C158" s="157"/>
      <c r="D158" s="157"/>
      <c r="E158" s="157"/>
      <c r="F158" s="157"/>
      <c r="G158" s="157" t="s">
        <v>341</v>
      </c>
      <c r="H158" s="157"/>
      <c r="I158" s="213">
        <v>3219.99</v>
      </c>
      <c r="J158" s="214"/>
      <c r="K158" s="213">
        <v>0</v>
      </c>
      <c r="L158" s="214"/>
      <c r="M158" s="213">
        <v>258.26</v>
      </c>
      <c r="N158" s="214"/>
      <c r="O158" s="213">
        <v>0</v>
      </c>
      <c r="P158" s="214"/>
      <c r="Q158" s="213">
        <v>0</v>
      </c>
      <c r="R158" s="214"/>
      <c r="S158" s="213">
        <v>0</v>
      </c>
      <c r="T158" s="214"/>
      <c r="U158" s="213">
        <v>0</v>
      </c>
      <c r="V158" s="214"/>
      <c r="W158" s="213">
        <v>0</v>
      </c>
      <c r="X158" s="214"/>
      <c r="Y158" s="213">
        <v>1025.9000000000001</v>
      </c>
      <c r="Z158" s="214"/>
      <c r="AA158" s="213">
        <v>50.14</v>
      </c>
      <c r="AB158" s="214"/>
      <c r="AC158" s="213">
        <v>0</v>
      </c>
      <c r="AD158" s="214"/>
      <c r="AE158" s="213">
        <v>3880.48</v>
      </c>
      <c r="AF158" s="214"/>
      <c r="AG158" s="213">
        <f t="shared" si="8"/>
        <v>8434.77</v>
      </c>
    </row>
    <row r="159" spans="1:33" ht="15.75" thickBot="1" x14ac:dyDescent="0.3">
      <c r="A159" s="157"/>
      <c r="B159" s="157"/>
      <c r="C159" s="157"/>
      <c r="D159" s="157"/>
      <c r="E159" s="157"/>
      <c r="F159" s="157" t="s">
        <v>348</v>
      </c>
      <c r="G159" s="157"/>
      <c r="H159" s="157"/>
      <c r="I159" s="217">
        <f>ROUND(SUM(I155:I158),5)</f>
        <v>3219.99</v>
      </c>
      <c r="J159" s="214"/>
      <c r="K159" s="217">
        <f>ROUND(SUM(K155:K158),5)</f>
        <v>22845.69</v>
      </c>
      <c r="L159" s="214"/>
      <c r="M159" s="217">
        <f>ROUND(SUM(M155:M158),5)</f>
        <v>579.11</v>
      </c>
      <c r="N159" s="214"/>
      <c r="O159" s="217">
        <f>ROUND(SUM(O155:O158),5)</f>
        <v>0</v>
      </c>
      <c r="P159" s="214"/>
      <c r="Q159" s="217">
        <f>ROUND(SUM(Q155:Q158),5)</f>
        <v>0</v>
      </c>
      <c r="R159" s="214"/>
      <c r="S159" s="217">
        <f>ROUND(SUM(S155:S158),5)</f>
        <v>0</v>
      </c>
      <c r="T159" s="214"/>
      <c r="U159" s="217">
        <f>ROUND(SUM(U155:U158),5)</f>
        <v>0</v>
      </c>
      <c r="V159" s="214"/>
      <c r="W159" s="217">
        <f>ROUND(SUM(W155:W158),5)</f>
        <v>0</v>
      </c>
      <c r="X159" s="214"/>
      <c r="Y159" s="217">
        <f>ROUND(SUM(Y155:Y158),5)</f>
        <v>1025.9000000000001</v>
      </c>
      <c r="Z159" s="214"/>
      <c r="AA159" s="217">
        <f>ROUND(SUM(AA155:AA158),5)</f>
        <v>50.14</v>
      </c>
      <c r="AB159" s="214"/>
      <c r="AC159" s="217">
        <f>ROUND(SUM(AC155:AC158),5)</f>
        <v>0</v>
      </c>
      <c r="AD159" s="214"/>
      <c r="AE159" s="217">
        <f>ROUND(SUM(AE155:AE158),5)</f>
        <v>3880.48</v>
      </c>
      <c r="AF159" s="214"/>
      <c r="AG159" s="217">
        <f t="shared" si="8"/>
        <v>31601.31</v>
      </c>
    </row>
    <row r="160" spans="1:33" ht="15.75" thickBot="1" x14ac:dyDescent="0.3">
      <c r="A160" s="157"/>
      <c r="B160" s="157"/>
      <c r="C160" s="157"/>
      <c r="D160" s="157"/>
      <c r="E160" s="157" t="s">
        <v>349</v>
      </c>
      <c r="F160" s="157"/>
      <c r="G160" s="157"/>
      <c r="H160" s="157"/>
      <c r="I160" s="216">
        <f>ROUND(I131+I139+I154+I159,5)</f>
        <v>21047.91</v>
      </c>
      <c r="J160" s="214"/>
      <c r="K160" s="216">
        <f>ROUND(K131+K139+K154+K159,5)</f>
        <v>48695.67</v>
      </c>
      <c r="L160" s="214"/>
      <c r="M160" s="216">
        <f>ROUND(M131+M139+M154+M159,5)</f>
        <v>17253.25</v>
      </c>
      <c r="N160" s="214"/>
      <c r="O160" s="216">
        <f>ROUND(O131+O139+O154+O159,5)</f>
        <v>42351.02</v>
      </c>
      <c r="P160" s="214"/>
      <c r="Q160" s="216">
        <f>ROUND(Q131+Q139+Q154+Q159,5)</f>
        <v>30029.56</v>
      </c>
      <c r="R160" s="214"/>
      <c r="S160" s="216">
        <f>ROUND(S131+S139+S154+S159,5)</f>
        <v>20573.79</v>
      </c>
      <c r="T160" s="214"/>
      <c r="U160" s="216">
        <f>ROUND(U131+U139+U154+U159,5)</f>
        <v>22205.45</v>
      </c>
      <c r="V160" s="214"/>
      <c r="W160" s="216">
        <f>ROUND(W131+W139+W154+W159,5)</f>
        <v>52941.9</v>
      </c>
      <c r="X160" s="214"/>
      <c r="Y160" s="216">
        <f>ROUND(Y131+Y139+Y154+Y159,5)</f>
        <v>23292.14</v>
      </c>
      <c r="Z160" s="214"/>
      <c r="AA160" s="216">
        <f>ROUND(AA131+AA139+AA154+AA159,5)</f>
        <v>52051.6</v>
      </c>
      <c r="AB160" s="214"/>
      <c r="AC160" s="216">
        <f>ROUND(AC131+AC139+AC154+AC159,5)</f>
        <v>24723.78</v>
      </c>
      <c r="AD160" s="214"/>
      <c r="AE160" s="216">
        <f>ROUND(AE131+AE139+AE154+AE159,5)</f>
        <v>52848.2</v>
      </c>
      <c r="AF160" s="214"/>
      <c r="AG160" s="216">
        <f t="shared" si="8"/>
        <v>408014.27</v>
      </c>
    </row>
    <row r="161" spans="1:33" x14ac:dyDescent="0.25">
      <c r="A161" s="157"/>
      <c r="B161" s="157"/>
      <c r="C161" s="157"/>
      <c r="D161" s="157" t="s">
        <v>350</v>
      </c>
      <c r="E161" s="157"/>
      <c r="F161" s="157"/>
      <c r="G161" s="157"/>
      <c r="H161" s="157"/>
      <c r="I161" s="213">
        <f>ROUND(I124+SUM(I129:I130)+I160,5)</f>
        <v>21047.91</v>
      </c>
      <c r="J161" s="214"/>
      <c r="K161" s="213">
        <f>ROUND(K124+SUM(K129:K130)+K160,5)</f>
        <v>48695.67</v>
      </c>
      <c r="L161" s="214"/>
      <c r="M161" s="213">
        <f>ROUND(M124+SUM(M129:M130)+M160,5)</f>
        <v>17253.25</v>
      </c>
      <c r="N161" s="214"/>
      <c r="O161" s="213">
        <f>ROUND(O124+SUM(O129:O130)+O160,5)</f>
        <v>42351.02</v>
      </c>
      <c r="P161" s="214"/>
      <c r="Q161" s="213">
        <f>ROUND(Q124+SUM(Q129:Q130)+Q160,5)</f>
        <v>30029.56</v>
      </c>
      <c r="R161" s="214"/>
      <c r="S161" s="213">
        <f>ROUND(S124+SUM(S129:S130)+S160,5)</f>
        <v>20573.79</v>
      </c>
      <c r="T161" s="214"/>
      <c r="U161" s="213">
        <f>ROUND(U124+SUM(U129:U130)+U160,5)</f>
        <v>22205.45</v>
      </c>
      <c r="V161" s="214"/>
      <c r="W161" s="213">
        <f>ROUND(W124+SUM(W129:W130)+W160,5)</f>
        <v>53271.9</v>
      </c>
      <c r="X161" s="214"/>
      <c r="Y161" s="213">
        <f>ROUND(Y124+SUM(Y129:Y130)+Y160,5)</f>
        <v>23622.14</v>
      </c>
      <c r="Z161" s="214"/>
      <c r="AA161" s="213">
        <f>ROUND(AA124+SUM(AA129:AA130)+AA160,5)</f>
        <v>52051.6</v>
      </c>
      <c r="AB161" s="214"/>
      <c r="AC161" s="213">
        <f>ROUND(AC124+SUM(AC129:AC130)+AC160,5)</f>
        <v>29611.35</v>
      </c>
      <c r="AD161" s="214"/>
      <c r="AE161" s="213">
        <f>ROUND(AE124+SUM(AE129:AE130)+AE160,5)</f>
        <v>52848.2</v>
      </c>
      <c r="AF161" s="214"/>
      <c r="AG161" s="213">
        <f t="shared" si="8"/>
        <v>413561.84</v>
      </c>
    </row>
    <row r="162" spans="1:33" x14ac:dyDescent="0.25">
      <c r="A162" s="157"/>
      <c r="B162" s="157"/>
      <c r="C162" s="157"/>
      <c r="D162" s="157" t="s">
        <v>145</v>
      </c>
      <c r="E162" s="157"/>
      <c r="F162" s="157"/>
      <c r="G162" s="157"/>
      <c r="H162" s="157"/>
      <c r="I162" s="213"/>
      <c r="J162" s="214"/>
      <c r="K162" s="213"/>
      <c r="L162" s="214"/>
      <c r="M162" s="213"/>
      <c r="N162" s="214"/>
      <c r="O162" s="213"/>
      <c r="P162" s="214"/>
      <c r="Q162" s="213"/>
      <c r="R162" s="214"/>
      <c r="S162" s="213"/>
      <c r="T162" s="214"/>
      <c r="U162" s="213"/>
      <c r="V162" s="214"/>
      <c r="W162" s="213"/>
      <c r="X162" s="214"/>
      <c r="Y162" s="213"/>
      <c r="Z162" s="214"/>
      <c r="AA162" s="213"/>
      <c r="AB162" s="214"/>
      <c r="AC162" s="213"/>
      <c r="AD162" s="214"/>
      <c r="AE162" s="213"/>
      <c r="AF162" s="214"/>
      <c r="AG162" s="213"/>
    </row>
    <row r="163" spans="1:33" x14ac:dyDescent="0.25">
      <c r="A163" s="157"/>
      <c r="B163" s="157"/>
      <c r="C163" s="157"/>
      <c r="D163" s="157"/>
      <c r="E163" s="157" t="s">
        <v>351</v>
      </c>
      <c r="F163" s="157"/>
      <c r="G163" s="157"/>
      <c r="H163" s="157"/>
      <c r="I163" s="213"/>
      <c r="J163" s="214"/>
      <c r="K163" s="213"/>
      <c r="L163" s="214"/>
      <c r="M163" s="213"/>
      <c r="N163" s="214"/>
      <c r="O163" s="213"/>
      <c r="P163" s="214"/>
      <c r="Q163" s="213"/>
      <c r="R163" s="214"/>
      <c r="S163" s="213"/>
      <c r="T163" s="214"/>
      <c r="U163" s="213"/>
      <c r="V163" s="214"/>
      <c r="W163" s="213"/>
      <c r="X163" s="214"/>
      <c r="Y163" s="213"/>
      <c r="Z163" s="214"/>
      <c r="AA163" s="213"/>
      <c r="AB163" s="214"/>
      <c r="AC163" s="213"/>
      <c r="AD163" s="214"/>
      <c r="AE163" s="213"/>
      <c r="AF163" s="214"/>
      <c r="AG163" s="213"/>
    </row>
    <row r="164" spans="1:33" x14ac:dyDescent="0.25">
      <c r="A164" s="157"/>
      <c r="B164" s="157"/>
      <c r="C164" s="157"/>
      <c r="D164" s="157"/>
      <c r="E164" s="157"/>
      <c r="F164" s="157" t="s">
        <v>352</v>
      </c>
      <c r="G164" s="157"/>
      <c r="H164" s="157"/>
      <c r="I164" s="213">
        <v>-60</v>
      </c>
      <c r="J164" s="214"/>
      <c r="K164" s="213">
        <v>0</v>
      </c>
      <c r="L164" s="214"/>
      <c r="M164" s="213">
        <v>9897.08</v>
      </c>
      <c r="N164" s="214"/>
      <c r="O164" s="213">
        <v>4501.0600000000004</v>
      </c>
      <c r="P164" s="214"/>
      <c r="Q164" s="213">
        <v>3589.37</v>
      </c>
      <c r="R164" s="214"/>
      <c r="S164" s="213">
        <v>0</v>
      </c>
      <c r="T164" s="214"/>
      <c r="U164" s="213">
        <v>0</v>
      </c>
      <c r="V164" s="214"/>
      <c r="W164" s="213">
        <v>3195</v>
      </c>
      <c r="X164" s="214"/>
      <c r="Y164" s="213">
        <v>500</v>
      </c>
      <c r="Z164" s="214"/>
      <c r="AA164" s="213">
        <v>3608.26</v>
      </c>
      <c r="AB164" s="214"/>
      <c r="AC164" s="213">
        <v>3648</v>
      </c>
      <c r="AD164" s="214"/>
      <c r="AE164" s="213">
        <v>0</v>
      </c>
      <c r="AF164" s="214"/>
      <c r="AG164" s="213">
        <f t="shared" ref="AG164:AG169" si="9">ROUND(SUM(I164:AE164),5)</f>
        <v>28878.77</v>
      </c>
    </row>
    <row r="165" spans="1:33" x14ac:dyDescent="0.25">
      <c r="A165" s="157"/>
      <c r="B165" s="157"/>
      <c r="C165" s="157"/>
      <c r="D165" s="157"/>
      <c r="E165" s="157"/>
      <c r="F165" s="157" t="s">
        <v>353</v>
      </c>
      <c r="G165" s="157"/>
      <c r="H165" s="157"/>
      <c r="I165" s="213">
        <v>-42.75</v>
      </c>
      <c r="J165" s="214"/>
      <c r="K165" s="213">
        <v>500</v>
      </c>
      <c r="L165" s="214"/>
      <c r="M165" s="213">
        <v>60</v>
      </c>
      <c r="N165" s="214"/>
      <c r="O165" s="213">
        <v>0</v>
      </c>
      <c r="P165" s="214"/>
      <c r="Q165" s="213">
        <v>0</v>
      </c>
      <c r="R165" s="214"/>
      <c r="S165" s="213">
        <v>0</v>
      </c>
      <c r="T165" s="214"/>
      <c r="U165" s="213">
        <v>1543.62</v>
      </c>
      <c r="V165" s="214"/>
      <c r="W165" s="213">
        <v>6483.38</v>
      </c>
      <c r="X165" s="214"/>
      <c r="Y165" s="213">
        <v>6005.24</v>
      </c>
      <c r="Z165" s="214"/>
      <c r="AA165" s="213">
        <v>835.57</v>
      </c>
      <c r="AB165" s="214"/>
      <c r="AC165" s="213">
        <v>18567.5</v>
      </c>
      <c r="AD165" s="214"/>
      <c r="AE165" s="213">
        <v>820.13</v>
      </c>
      <c r="AF165" s="214"/>
      <c r="AG165" s="213">
        <f t="shared" si="9"/>
        <v>34772.69</v>
      </c>
    </row>
    <row r="166" spans="1:33" x14ac:dyDescent="0.25">
      <c r="A166" s="157"/>
      <c r="B166" s="157"/>
      <c r="C166" s="157"/>
      <c r="D166" s="157"/>
      <c r="E166" s="157"/>
      <c r="F166" s="157" t="s">
        <v>354</v>
      </c>
      <c r="G166" s="157"/>
      <c r="H166" s="157"/>
      <c r="I166" s="213">
        <v>55</v>
      </c>
      <c r="J166" s="214"/>
      <c r="K166" s="213">
        <v>18597.93</v>
      </c>
      <c r="L166" s="214"/>
      <c r="M166" s="213">
        <v>0</v>
      </c>
      <c r="N166" s="214"/>
      <c r="O166" s="213">
        <v>0</v>
      </c>
      <c r="P166" s="214"/>
      <c r="Q166" s="213">
        <v>0</v>
      </c>
      <c r="R166" s="214"/>
      <c r="S166" s="213">
        <v>0</v>
      </c>
      <c r="T166" s="214"/>
      <c r="U166" s="213">
        <v>0</v>
      </c>
      <c r="V166" s="214"/>
      <c r="W166" s="213">
        <v>0</v>
      </c>
      <c r="X166" s="214"/>
      <c r="Y166" s="213">
        <v>0</v>
      </c>
      <c r="Z166" s="214"/>
      <c r="AA166" s="213">
        <v>0</v>
      </c>
      <c r="AB166" s="214"/>
      <c r="AC166" s="213">
        <v>0</v>
      </c>
      <c r="AD166" s="214"/>
      <c r="AE166" s="213">
        <v>232.12</v>
      </c>
      <c r="AF166" s="214"/>
      <c r="AG166" s="213">
        <f t="shared" si="9"/>
        <v>18885.05</v>
      </c>
    </row>
    <row r="167" spans="1:33" x14ac:dyDescent="0.25">
      <c r="A167" s="157"/>
      <c r="B167" s="157"/>
      <c r="C167" s="157"/>
      <c r="D167" s="157"/>
      <c r="E167" s="157"/>
      <c r="F167" s="157" t="s">
        <v>355</v>
      </c>
      <c r="G167" s="157"/>
      <c r="H167" s="157"/>
      <c r="I167" s="213">
        <v>0</v>
      </c>
      <c r="J167" s="214"/>
      <c r="K167" s="213">
        <v>0</v>
      </c>
      <c r="L167" s="214"/>
      <c r="M167" s="213">
        <v>0</v>
      </c>
      <c r="N167" s="214"/>
      <c r="O167" s="213">
        <v>-29.97</v>
      </c>
      <c r="P167" s="214"/>
      <c r="Q167" s="213">
        <v>0</v>
      </c>
      <c r="R167" s="214"/>
      <c r="S167" s="213">
        <v>0</v>
      </c>
      <c r="T167" s="214"/>
      <c r="U167" s="213">
        <v>1500</v>
      </c>
      <c r="V167" s="214"/>
      <c r="W167" s="213">
        <v>0</v>
      </c>
      <c r="X167" s="214"/>
      <c r="Y167" s="213">
        <v>975.02</v>
      </c>
      <c r="Z167" s="214"/>
      <c r="AA167" s="213">
        <v>15669.41</v>
      </c>
      <c r="AB167" s="214"/>
      <c r="AC167" s="213">
        <v>3511.9</v>
      </c>
      <c r="AD167" s="214"/>
      <c r="AE167" s="213">
        <v>0</v>
      </c>
      <c r="AF167" s="214"/>
      <c r="AG167" s="213">
        <f t="shared" si="9"/>
        <v>21626.36</v>
      </c>
    </row>
    <row r="168" spans="1:33" ht="15.75" thickBot="1" x14ac:dyDescent="0.3">
      <c r="A168" s="157"/>
      <c r="B168" s="157"/>
      <c r="C168" s="157"/>
      <c r="D168" s="157"/>
      <c r="E168" s="157"/>
      <c r="F168" s="157" t="s">
        <v>356</v>
      </c>
      <c r="G168" s="157"/>
      <c r="H168" s="157"/>
      <c r="I168" s="192">
        <v>11050</v>
      </c>
      <c r="J168" s="214"/>
      <c r="K168" s="192">
        <v>2367.98</v>
      </c>
      <c r="L168" s="214"/>
      <c r="M168" s="192">
        <v>971.5</v>
      </c>
      <c r="N168" s="214"/>
      <c r="O168" s="192">
        <v>0</v>
      </c>
      <c r="P168" s="214"/>
      <c r="Q168" s="192">
        <v>0</v>
      </c>
      <c r="R168" s="214"/>
      <c r="S168" s="192">
        <v>0</v>
      </c>
      <c r="T168" s="214"/>
      <c r="U168" s="192">
        <v>171.46</v>
      </c>
      <c r="V168" s="214"/>
      <c r="W168" s="192">
        <v>160.22</v>
      </c>
      <c r="X168" s="214"/>
      <c r="Y168" s="192">
        <v>281.08</v>
      </c>
      <c r="Z168" s="214"/>
      <c r="AA168" s="192">
        <v>0</v>
      </c>
      <c r="AB168" s="214"/>
      <c r="AC168" s="192">
        <v>0</v>
      </c>
      <c r="AD168" s="214"/>
      <c r="AE168" s="192">
        <v>375.16</v>
      </c>
      <c r="AF168" s="214"/>
      <c r="AG168" s="192">
        <f t="shared" si="9"/>
        <v>15377.4</v>
      </c>
    </row>
    <row r="169" spans="1:33" x14ac:dyDescent="0.25">
      <c r="A169" s="157"/>
      <c r="B169" s="157"/>
      <c r="C169" s="157"/>
      <c r="D169" s="157"/>
      <c r="E169" s="157" t="s">
        <v>357</v>
      </c>
      <c r="F169" s="157"/>
      <c r="G169" s="157"/>
      <c r="H169" s="157"/>
      <c r="I169" s="213">
        <f>ROUND(SUM(I163:I168),5)</f>
        <v>11002.25</v>
      </c>
      <c r="J169" s="214"/>
      <c r="K169" s="213">
        <f>ROUND(SUM(K163:K168),5)</f>
        <v>21465.91</v>
      </c>
      <c r="L169" s="214"/>
      <c r="M169" s="213">
        <f>ROUND(SUM(M163:M168),5)</f>
        <v>10928.58</v>
      </c>
      <c r="N169" s="214"/>
      <c r="O169" s="213">
        <f>ROUND(SUM(O163:O168),5)</f>
        <v>4471.09</v>
      </c>
      <c r="P169" s="214"/>
      <c r="Q169" s="213">
        <f>ROUND(SUM(Q163:Q168),5)</f>
        <v>3589.37</v>
      </c>
      <c r="R169" s="214"/>
      <c r="S169" s="213">
        <f>ROUND(SUM(S163:S168),5)</f>
        <v>0</v>
      </c>
      <c r="T169" s="214"/>
      <c r="U169" s="213">
        <f>ROUND(SUM(U163:U168),5)</f>
        <v>3215.08</v>
      </c>
      <c r="V169" s="214"/>
      <c r="W169" s="213">
        <f>ROUND(SUM(W163:W168),5)</f>
        <v>9838.6</v>
      </c>
      <c r="X169" s="214"/>
      <c r="Y169" s="213">
        <f>ROUND(SUM(Y163:Y168),5)</f>
        <v>7761.34</v>
      </c>
      <c r="Z169" s="214"/>
      <c r="AA169" s="213">
        <f>ROUND(SUM(AA163:AA168),5)</f>
        <v>20113.240000000002</v>
      </c>
      <c r="AB169" s="214"/>
      <c r="AC169" s="213">
        <f>ROUND(SUM(AC163:AC168),5)</f>
        <v>25727.4</v>
      </c>
      <c r="AD169" s="214"/>
      <c r="AE169" s="213">
        <f>ROUND(SUM(AE163:AE168),5)</f>
        <v>1427.41</v>
      </c>
      <c r="AF169" s="214"/>
      <c r="AG169" s="213">
        <f t="shared" si="9"/>
        <v>119540.27</v>
      </c>
    </row>
    <row r="170" spans="1:33" x14ac:dyDescent="0.25">
      <c r="A170" s="157"/>
      <c r="B170" s="157"/>
      <c r="C170" s="157"/>
      <c r="D170" s="157"/>
      <c r="E170" s="157" t="s">
        <v>358</v>
      </c>
      <c r="F170" s="157"/>
      <c r="G170" s="157"/>
      <c r="H170" s="157"/>
      <c r="I170" s="213"/>
      <c r="J170" s="214"/>
      <c r="K170" s="213"/>
      <c r="L170" s="214"/>
      <c r="M170" s="213"/>
      <c r="N170" s="214"/>
      <c r="O170" s="213"/>
      <c r="P170" s="214"/>
      <c r="Q170" s="213"/>
      <c r="R170" s="214"/>
      <c r="S170" s="213"/>
      <c r="T170" s="214"/>
      <c r="U170" s="213"/>
      <c r="V170" s="214"/>
      <c r="W170" s="213"/>
      <c r="X170" s="214"/>
      <c r="Y170" s="213"/>
      <c r="Z170" s="214"/>
      <c r="AA170" s="213"/>
      <c r="AB170" s="214"/>
      <c r="AC170" s="213"/>
      <c r="AD170" s="214"/>
      <c r="AE170" s="213"/>
      <c r="AF170" s="214"/>
      <c r="AG170" s="213"/>
    </row>
    <row r="171" spans="1:33" x14ac:dyDescent="0.25">
      <c r="A171" s="157"/>
      <c r="B171" s="157"/>
      <c r="C171" s="157"/>
      <c r="D171" s="157"/>
      <c r="E171" s="157"/>
      <c r="F171" s="157" t="s">
        <v>471</v>
      </c>
      <c r="G171" s="157"/>
      <c r="H171" s="157"/>
      <c r="I171" s="213">
        <v>0</v>
      </c>
      <c r="J171" s="214"/>
      <c r="K171" s="213">
        <v>0</v>
      </c>
      <c r="L171" s="214"/>
      <c r="M171" s="213">
        <v>0</v>
      </c>
      <c r="N171" s="214"/>
      <c r="O171" s="213">
        <v>0</v>
      </c>
      <c r="P171" s="214"/>
      <c r="Q171" s="213">
        <v>0</v>
      </c>
      <c r="R171" s="214"/>
      <c r="S171" s="213">
        <v>0</v>
      </c>
      <c r="T171" s="214"/>
      <c r="U171" s="213">
        <v>0</v>
      </c>
      <c r="V171" s="214"/>
      <c r="W171" s="213">
        <v>0</v>
      </c>
      <c r="X171" s="214"/>
      <c r="Y171" s="213">
        <v>0</v>
      </c>
      <c r="Z171" s="214"/>
      <c r="AA171" s="213">
        <v>0</v>
      </c>
      <c r="AB171" s="214"/>
      <c r="AC171" s="213">
        <v>0</v>
      </c>
      <c r="AD171" s="214"/>
      <c r="AE171" s="213">
        <v>9566.8700000000008</v>
      </c>
      <c r="AF171" s="214"/>
      <c r="AG171" s="213">
        <f t="shared" ref="AG171:AG177" si="10">ROUND(SUM(I171:AE171),5)</f>
        <v>9566.8700000000008</v>
      </c>
    </row>
    <row r="172" spans="1:33" x14ac:dyDescent="0.25">
      <c r="A172" s="157"/>
      <c r="B172" s="157"/>
      <c r="C172" s="157"/>
      <c r="D172" s="157"/>
      <c r="E172" s="157"/>
      <c r="F172" s="157" t="s">
        <v>359</v>
      </c>
      <c r="G172" s="157"/>
      <c r="H172" s="157"/>
      <c r="I172" s="213">
        <v>1870.28</v>
      </c>
      <c r="J172" s="214"/>
      <c r="K172" s="213">
        <v>358.93</v>
      </c>
      <c r="L172" s="214"/>
      <c r="M172" s="213">
        <v>150.69999999999999</v>
      </c>
      <c r="N172" s="214"/>
      <c r="O172" s="213">
        <v>1976.42</v>
      </c>
      <c r="P172" s="214"/>
      <c r="Q172" s="213">
        <v>96.12</v>
      </c>
      <c r="R172" s="214"/>
      <c r="S172" s="213">
        <v>349.69</v>
      </c>
      <c r="T172" s="214"/>
      <c r="U172" s="213">
        <v>290.39999999999998</v>
      </c>
      <c r="V172" s="214"/>
      <c r="W172" s="213">
        <v>983.63</v>
      </c>
      <c r="X172" s="214"/>
      <c r="Y172" s="213">
        <v>359.72</v>
      </c>
      <c r="Z172" s="214"/>
      <c r="AA172" s="213">
        <v>239.24</v>
      </c>
      <c r="AB172" s="214"/>
      <c r="AC172" s="213">
        <v>290</v>
      </c>
      <c r="AD172" s="214"/>
      <c r="AE172" s="213">
        <v>0</v>
      </c>
      <c r="AF172" s="214"/>
      <c r="AG172" s="213">
        <f t="shared" si="10"/>
        <v>6965.13</v>
      </c>
    </row>
    <row r="173" spans="1:33" x14ac:dyDescent="0.25">
      <c r="A173" s="157"/>
      <c r="B173" s="157"/>
      <c r="C173" s="157"/>
      <c r="D173" s="157"/>
      <c r="E173" s="157"/>
      <c r="F173" s="157" t="s">
        <v>360</v>
      </c>
      <c r="G173" s="157"/>
      <c r="H173" s="157"/>
      <c r="I173" s="213">
        <v>-78</v>
      </c>
      <c r="J173" s="214"/>
      <c r="K173" s="213">
        <v>0</v>
      </c>
      <c r="L173" s="214"/>
      <c r="M173" s="213">
        <v>425</v>
      </c>
      <c r="N173" s="214"/>
      <c r="O173" s="213">
        <v>874</v>
      </c>
      <c r="P173" s="214"/>
      <c r="Q173" s="213">
        <v>202</v>
      </c>
      <c r="R173" s="214"/>
      <c r="S173" s="213">
        <v>556</v>
      </c>
      <c r="T173" s="214"/>
      <c r="U173" s="213">
        <v>1349.99</v>
      </c>
      <c r="V173" s="214"/>
      <c r="W173" s="213">
        <v>610</v>
      </c>
      <c r="X173" s="214"/>
      <c r="Y173" s="213">
        <v>917.7</v>
      </c>
      <c r="Z173" s="214"/>
      <c r="AA173" s="213">
        <v>1371.5</v>
      </c>
      <c r="AB173" s="214"/>
      <c r="AC173" s="213">
        <v>58.58</v>
      </c>
      <c r="AD173" s="214"/>
      <c r="AE173" s="213">
        <v>2000</v>
      </c>
      <c r="AF173" s="214"/>
      <c r="AG173" s="213">
        <f t="shared" si="10"/>
        <v>8286.77</v>
      </c>
    </row>
    <row r="174" spans="1:33" ht="15.75" thickBot="1" x14ac:dyDescent="0.3">
      <c r="A174" s="157"/>
      <c r="B174" s="157"/>
      <c r="C174" s="157"/>
      <c r="D174" s="157"/>
      <c r="E174" s="157"/>
      <c r="F174" s="157" t="s">
        <v>361</v>
      </c>
      <c r="G174" s="157"/>
      <c r="H174" s="157"/>
      <c r="I174" s="192">
        <v>-30</v>
      </c>
      <c r="J174" s="214"/>
      <c r="K174" s="192">
        <v>0</v>
      </c>
      <c r="L174" s="214"/>
      <c r="M174" s="192">
        <v>0</v>
      </c>
      <c r="N174" s="214"/>
      <c r="O174" s="192">
        <v>947.35</v>
      </c>
      <c r="P174" s="214"/>
      <c r="Q174" s="192">
        <v>4758.8100000000004</v>
      </c>
      <c r="R174" s="214"/>
      <c r="S174" s="192">
        <v>3373.36</v>
      </c>
      <c r="T174" s="214"/>
      <c r="U174" s="192">
        <v>3321.84</v>
      </c>
      <c r="V174" s="214"/>
      <c r="W174" s="192">
        <v>2688.38</v>
      </c>
      <c r="X174" s="214"/>
      <c r="Y174" s="192">
        <v>1758.95</v>
      </c>
      <c r="Z174" s="214"/>
      <c r="AA174" s="192">
        <v>825.99</v>
      </c>
      <c r="AB174" s="214"/>
      <c r="AC174" s="192">
        <v>5881.48</v>
      </c>
      <c r="AD174" s="214"/>
      <c r="AE174" s="192">
        <v>1746.33</v>
      </c>
      <c r="AF174" s="214"/>
      <c r="AG174" s="192">
        <f t="shared" si="10"/>
        <v>25272.49</v>
      </c>
    </row>
    <row r="175" spans="1:33" x14ac:dyDescent="0.25">
      <c r="A175" s="157"/>
      <c r="B175" s="157"/>
      <c r="C175" s="157"/>
      <c r="D175" s="157"/>
      <c r="E175" s="157" t="s">
        <v>362</v>
      </c>
      <c r="F175" s="157"/>
      <c r="G175" s="157"/>
      <c r="H175" s="157"/>
      <c r="I175" s="213">
        <f>ROUND(SUM(I170:I174),5)</f>
        <v>1762.28</v>
      </c>
      <c r="J175" s="214"/>
      <c r="K175" s="213">
        <f>ROUND(SUM(K170:K174),5)</f>
        <v>358.93</v>
      </c>
      <c r="L175" s="214"/>
      <c r="M175" s="213">
        <f>ROUND(SUM(M170:M174),5)</f>
        <v>575.70000000000005</v>
      </c>
      <c r="N175" s="214"/>
      <c r="O175" s="213">
        <f>ROUND(SUM(O170:O174),5)</f>
        <v>3797.77</v>
      </c>
      <c r="P175" s="214"/>
      <c r="Q175" s="213">
        <f>ROUND(SUM(Q170:Q174),5)</f>
        <v>5056.93</v>
      </c>
      <c r="R175" s="214"/>
      <c r="S175" s="213">
        <f>ROUND(SUM(S170:S174),5)</f>
        <v>4279.05</v>
      </c>
      <c r="T175" s="214"/>
      <c r="U175" s="213">
        <f>ROUND(SUM(U170:U174),5)</f>
        <v>4962.2299999999996</v>
      </c>
      <c r="V175" s="214"/>
      <c r="W175" s="213">
        <f>ROUND(SUM(W170:W174),5)</f>
        <v>4282.01</v>
      </c>
      <c r="X175" s="214"/>
      <c r="Y175" s="213">
        <f>ROUND(SUM(Y170:Y174),5)</f>
        <v>3036.37</v>
      </c>
      <c r="Z175" s="214"/>
      <c r="AA175" s="213">
        <f>ROUND(SUM(AA170:AA174),5)</f>
        <v>2436.73</v>
      </c>
      <c r="AB175" s="214"/>
      <c r="AC175" s="213">
        <f>ROUND(SUM(AC170:AC174),5)</f>
        <v>6230.06</v>
      </c>
      <c r="AD175" s="214"/>
      <c r="AE175" s="213">
        <f>ROUND(SUM(AE170:AE174),5)</f>
        <v>13313.2</v>
      </c>
      <c r="AF175" s="214"/>
      <c r="AG175" s="213">
        <f t="shared" si="10"/>
        <v>50091.26</v>
      </c>
    </row>
    <row r="176" spans="1:33" ht="15.75" thickBot="1" x14ac:dyDescent="0.3">
      <c r="A176" s="157"/>
      <c r="B176" s="157"/>
      <c r="C176" s="157"/>
      <c r="D176" s="157"/>
      <c r="E176" s="157" t="s">
        <v>363</v>
      </c>
      <c r="F176" s="157"/>
      <c r="G176" s="157"/>
      <c r="H176" s="157"/>
      <c r="I176" s="192">
        <v>-549</v>
      </c>
      <c r="J176" s="214"/>
      <c r="K176" s="192">
        <v>171.61</v>
      </c>
      <c r="L176" s="214"/>
      <c r="M176" s="192">
        <v>1470</v>
      </c>
      <c r="N176" s="214"/>
      <c r="O176" s="192">
        <v>0</v>
      </c>
      <c r="P176" s="214"/>
      <c r="Q176" s="192">
        <v>0</v>
      </c>
      <c r="R176" s="214"/>
      <c r="S176" s="192">
        <v>5796.96</v>
      </c>
      <c r="T176" s="214"/>
      <c r="U176" s="192">
        <v>195</v>
      </c>
      <c r="V176" s="214"/>
      <c r="W176" s="192">
        <v>0</v>
      </c>
      <c r="X176" s="214"/>
      <c r="Y176" s="192">
        <v>0</v>
      </c>
      <c r="Z176" s="214"/>
      <c r="AA176" s="192">
        <v>-132.04</v>
      </c>
      <c r="AB176" s="214"/>
      <c r="AC176" s="192">
        <v>38947</v>
      </c>
      <c r="AD176" s="214"/>
      <c r="AE176" s="192">
        <v>0</v>
      </c>
      <c r="AF176" s="214"/>
      <c r="AG176" s="192">
        <f t="shared" si="10"/>
        <v>45899.53</v>
      </c>
    </row>
    <row r="177" spans="1:33" x14ac:dyDescent="0.25">
      <c r="A177" s="157"/>
      <c r="B177" s="157"/>
      <c r="C177" s="157"/>
      <c r="D177" s="157" t="s">
        <v>364</v>
      </c>
      <c r="E177" s="157"/>
      <c r="F177" s="157"/>
      <c r="G177" s="157"/>
      <c r="H177" s="157"/>
      <c r="I177" s="213">
        <f>ROUND(I162+I169+SUM(I175:I176),5)</f>
        <v>12215.53</v>
      </c>
      <c r="J177" s="214"/>
      <c r="K177" s="213">
        <f>ROUND(K162+K169+SUM(K175:K176),5)</f>
        <v>21996.45</v>
      </c>
      <c r="L177" s="214"/>
      <c r="M177" s="213">
        <f>ROUND(M162+M169+SUM(M175:M176),5)</f>
        <v>12974.28</v>
      </c>
      <c r="N177" s="214"/>
      <c r="O177" s="213">
        <f>ROUND(O162+O169+SUM(O175:O176),5)</f>
        <v>8268.86</v>
      </c>
      <c r="P177" s="214"/>
      <c r="Q177" s="213">
        <f>ROUND(Q162+Q169+SUM(Q175:Q176),5)</f>
        <v>8646.2999999999993</v>
      </c>
      <c r="R177" s="214"/>
      <c r="S177" s="213">
        <f>ROUND(S162+S169+SUM(S175:S176),5)</f>
        <v>10076.01</v>
      </c>
      <c r="T177" s="214"/>
      <c r="U177" s="213">
        <f>ROUND(U162+U169+SUM(U175:U176),5)</f>
        <v>8372.31</v>
      </c>
      <c r="V177" s="214"/>
      <c r="W177" s="213">
        <f>ROUND(W162+W169+SUM(W175:W176),5)</f>
        <v>14120.61</v>
      </c>
      <c r="X177" s="214"/>
      <c r="Y177" s="213">
        <f>ROUND(Y162+Y169+SUM(Y175:Y176),5)</f>
        <v>10797.71</v>
      </c>
      <c r="Z177" s="214"/>
      <c r="AA177" s="213">
        <f>ROUND(AA162+AA169+SUM(AA175:AA176),5)</f>
        <v>22417.93</v>
      </c>
      <c r="AB177" s="214"/>
      <c r="AC177" s="213">
        <f>ROUND(AC162+AC169+SUM(AC175:AC176),5)</f>
        <v>70904.460000000006</v>
      </c>
      <c r="AD177" s="214"/>
      <c r="AE177" s="213">
        <f>ROUND(AE162+AE169+SUM(AE175:AE176),5)</f>
        <v>14740.61</v>
      </c>
      <c r="AF177" s="214"/>
      <c r="AG177" s="213">
        <f t="shared" si="10"/>
        <v>215531.06</v>
      </c>
    </row>
    <row r="178" spans="1:33" x14ac:dyDescent="0.25">
      <c r="A178" s="157"/>
      <c r="B178" s="157"/>
      <c r="C178" s="157"/>
      <c r="D178" s="157" t="s">
        <v>146</v>
      </c>
      <c r="E178" s="157"/>
      <c r="F178" s="157"/>
      <c r="G178" s="157"/>
      <c r="H178" s="157"/>
      <c r="I178" s="213"/>
      <c r="J178" s="214"/>
      <c r="K178" s="213"/>
      <c r="L178" s="214"/>
      <c r="M178" s="213"/>
      <c r="N178" s="214"/>
      <c r="O178" s="213"/>
      <c r="P178" s="214"/>
      <c r="Q178" s="213"/>
      <c r="R178" s="214"/>
      <c r="S178" s="213"/>
      <c r="T178" s="214"/>
      <c r="U178" s="213"/>
      <c r="V178" s="214"/>
      <c r="W178" s="213"/>
      <c r="X178" s="214"/>
      <c r="Y178" s="213"/>
      <c r="Z178" s="214"/>
      <c r="AA178" s="213"/>
      <c r="AB178" s="214"/>
      <c r="AC178" s="213"/>
      <c r="AD178" s="214"/>
      <c r="AE178" s="213"/>
      <c r="AF178" s="214"/>
      <c r="AG178" s="213"/>
    </row>
    <row r="179" spans="1:33" x14ac:dyDescent="0.25">
      <c r="A179" s="157"/>
      <c r="B179" s="157"/>
      <c r="C179" s="157"/>
      <c r="D179" s="157"/>
      <c r="E179" s="157" t="s">
        <v>472</v>
      </c>
      <c r="F179" s="157"/>
      <c r="G179" s="157"/>
      <c r="H179" s="157"/>
      <c r="I179" s="213"/>
      <c r="J179" s="214"/>
      <c r="K179" s="213"/>
      <c r="L179" s="214"/>
      <c r="M179" s="213"/>
      <c r="N179" s="214"/>
      <c r="O179" s="213"/>
      <c r="P179" s="214"/>
      <c r="Q179" s="213"/>
      <c r="R179" s="214"/>
      <c r="S179" s="213"/>
      <c r="T179" s="214"/>
      <c r="U179" s="213"/>
      <c r="V179" s="214"/>
      <c r="W179" s="213"/>
      <c r="X179" s="214"/>
      <c r="Y179" s="213"/>
      <c r="Z179" s="214"/>
      <c r="AA179" s="213"/>
      <c r="AB179" s="214"/>
      <c r="AC179" s="213"/>
      <c r="AD179" s="214"/>
      <c r="AE179" s="213"/>
      <c r="AF179" s="214"/>
      <c r="AG179" s="213"/>
    </row>
    <row r="180" spans="1:33" ht="15.75" thickBot="1" x14ac:dyDescent="0.3">
      <c r="A180" s="157"/>
      <c r="B180" s="157"/>
      <c r="C180" s="157"/>
      <c r="D180" s="157"/>
      <c r="E180" s="157"/>
      <c r="F180" s="157" t="s">
        <v>473</v>
      </c>
      <c r="G180" s="157"/>
      <c r="H180" s="157"/>
      <c r="I180" s="213">
        <v>-15</v>
      </c>
      <c r="J180" s="214"/>
      <c r="K180" s="213">
        <v>1122.77</v>
      </c>
      <c r="L180" s="214"/>
      <c r="M180" s="213">
        <v>16158.78</v>
      </c>
      <c r="N180" s="214"/>
      <c r="O180" s="213">
        <v>20821.89</v>
      </c>
      <c r="P180" s="214"/>
      <c r="Q180" s="213">
        <v>16777.66</v>
      </c>
      <c r="R180" s="214"/>
      <c r="S180" s="213">
        <v>9535.0499999999993</v>
      </c>
      <c r="T180" s="214"/>
      <c r="U180" s="213">
        <v>18592.349999999999</v>
      </c>
      <c r="V180" s="214"/>
      <c r="W180" s="213">
        <v>15088.25</v>
      </c>
      <c r="X180" s="214"/>
      <c r="Y180" s="213">
        <v>19753.86</v>
      </c>
      <c r="Z180" s="214"/>
      <c r="AA180" s="213">
        <v>16411.96</v>
      </c>
      <c r="AB180" s="214"/>
      <c r="AC180" s="213">
        <v>23321.48</v>
      </c>
      <c r="AD180" s="214"/>
      <c r="AE180" s="213">
        <v>220</v>
      </c>
      <c r="AF180" s="214"/>
      <c r="AG180" s="213">
        <f>ROUND(SUM(I180:AE180),5)</f>
        <v>157789.04999999999</v>
      </c>
    </row>
    <row r="181" spans="1:33" ht="15.75" thickBot="1" x14ac:dyDescent="0.3">
      <c r="A181" s="157"/>
      <c r="B181" s="157"/>
      <c r="C181" s="157"/>
      <c r="D181" s="157"/>
      <c r="E181" s="157" t="s">
        <v>474</v>
      </c>
      <c r="F181" s="157"/>
      <c r="G181" s="157"/>
      <c r="H181" s="157"/>
      <c r="I181" s="216">
        <f>ROUND(SUM(I179:I180),5)</f>
        <v>-15</v>
      </c>
      <c r="J181" s="214"/>
      <c r="K181" s="216">
        <f>ROUND(SUM(K179:K180),5)</f>
        <v>1122.77</v>
      </c>
      <c r="L181" s="214"/>
      <c r="M181" s="216">
        <f>ROUND(SUM(M179:M180),5)</f>
        <v>16158.78</v>
      </c>
      <c r="N181" s="214"/>
      <c r="O181" s="216">
        <f>ROUND(SUM(O179:O180),5)</f>
        <v>20821.89</v>
      </c>
      <c r="P181" s="214"/>
      <c r="Q181" s="216">
        <f>ROUND(SUM(Q179:Q180),5)</f>
        <v>16777.66</v>
      </c>
      <c r="R181" s="214"/>
      <c r="S181" s="216">
        <f>ROUND(SUM(S179:S180),5)</f>
        <v>9535.0499999999993</v>
      </c>
      <c r="T181" s="214"/>
      <c r="U181" s="216">
        <f>ROUND(SUM(U179:U180),5)</f>
        <v>18592.349999999999</v>
      </c>
      <c r="V181" s="214"/>
      <c r="W181" s="216">
        <f>ROUND(SUM(W179:W180),5)</f>
        <v>15088.25</v>
      </c>
      <c r="X181" s="214"/>
      <c r="Y181" s="216">
        <f>ROUND(SUM(Y179:Y180),5)</f>
        <v>19753.86</v>
      </c>
      <c r="Z181" s="214"/>
      <c r="AA181" s="216">
        <f>ROUND(SUM(AA179:AA180),5)</f>
        <v>16411.96</v>
      </c>
      <c r="AB181" s="214"/>
      <c r="AC181" s="216">
        <f>ROUND(SUM(AC179:AC180),5)</f>
        <v>23321.48</v>
      </c>
      <c r="AD181" s="214"/>
      <c r="AE181" s="216">
        <f>ROUND(SUM(AE179:AE180),5)</f>
        <v>220</v>
      </c>
      <c r="AF181" s="214"/>
      <c r="AG181" s="216">
        <f>ROUND(SUM(I181:AE181),5)</f>
        <v>157789.04999999999</v>
      </c>
    </row>
    <row r="182" spans="1:33" x14ac:dyDescent="0.25">
      <c r="A182" s="157"/>
      <c r="B182" s="157"/>
      <c r="C182" s="157"/>
      <c r="D182" s="157" t="s">
        <v>475</v>
      </c>
      <c r="E182" s="157"/>
      <c r="F182" s="157"/>
      <c r="G182" s="157"/>
      <c r="H182" s="157"/>
      <c r="I182" s="213">
        <f>ROUND(I178+I181,5)</f>
        <v>-15</v>
      </c>
      <c r="J182" s="214"/>
      <c r="K182" s="213">
        <f>ROUND(K178+K181,5)</f>
        <v>1122.77</v>
      </c>
      <c r="L182" s="214"/>
      <c r="M182" s="213">
        <f>ROUND(M178+M181,5)</f>
        <v>16158.78</v>
      </c>
      <c r="N182" s="214"/>
      <c r="O182" s="213">
        <f>ROUND(O178+O181,5)</f>
        <v>20821.89</v>
      </c>
      <c r="P182" s="214"/>
      <c r="Q182" s="213">
        <f>ROUND(Q178+Q181,5)</f>
        <v>16777.66</v>
      </c>
      <c r="R182" s="214"/>
      <c r="S182" s="213">
        <f>ROUND(S178+S181,5)</f>
        <v>9535.0499999999993</v>
      </c>
      <c r="T182" s="214"/>
      <c r="U182" s="213">
        <f>ROUND(U178+U181,5)</f>
        <v>18592.349999999999</v>
      </c>
      <c r="V182" s="214"/>
      <c r="W182" s="213">
        <f>ROUND(W178+W181,5)</f>
        <v>15088.25</v>
      </c>
      <c r="X182" s="214"/>
      <c r="Y182" s="213">
        <f>ROUND(Y178+Y181,5)</f>
        <v>19753.86</v>
      </c>
      <c r="Z182" s="214"/>
      <c r="AA182" s="213">
        <f>ROUND(AA178+AA181,5)</f>
        <v>16411.96</v>
      </c>
      <c r="AB182" s="214"/>
      <c r="AC182" s="213">
        <f>ROUND(AC178+AC181,5)</f>
        <v>23321.48</v>
      </c>
      <c r="AD182" s="214"/>
      <c r="AE182" s="213">
        <f>ROUND(AE178+AE181,5)</f>
        <v>220</v>
      </c>
      <c r="AF182" s="214"/>
      <c r="AG182" s="213">
        <f>ROUND(SUM(I182:AE182),5)</f>
        <v>157789.04999999999</v>
      </c>
    </row>
    <row r="183" spans="1:33" x14ac:dyDescent="0.25">
      <c r="A183" s="157"/>
      <c r="B183" s="157"/>
      <c r="C183" s="157"/>
      <c r="D183" s="157" t="s">
        <v>147</v>
      </c>
      <c r="E183" s="157"/>
      <c r="F183" s="157"/>
      <c r="G183" s="157"/>
      <c r="H183" s="157"/>
      <c r="I183" s="213"/>
      <c r="J183" s="214"/>
      <c r="K183" s="213"/>
      <c r="L183" s="214"/>
      <c r="M183" s="213"/>
      <c r="N183" s="214"/>
      <c r="O183" s="213"/>
      <c r="P183" s="214"/>
      <c r="Q183" s="213"/>
      <c r="R183" s="214"/>
      <c r="S183" s="213"/>
      <c r="T183" s="214"/>
      <c r="U183" s="213"/>
      <c r="V183" s="214"/>
      <c r="W183" s="213"/>
      <c r="X183" s="214"/>
      <c r="Y183" s="213"/>
      <c r="Z183" s="214"/>
      <c r="AA183" s="213"/>
      <c r="AB183" s="214"/>
      <c r="AC183" s="213"/>
      <c r="AD183" s="214"/>
      <c r="AE183" s="213"/>
      <c r="AF183" s="214"/>
      <c r="AG183" s="213"/>
    </row>
    <row r="184" spans="1:33" x14ac:dyDescent="0.25">
      <c r="A184" s="157"/>
      <c r="B184" s="157"/>
      <c r="C184" s="157"/>
      <c r="D184" s="157"/>
      <c r="E184" s="157" t="s">
        <v>369</v>
      </c>
      <c r="F184" s="157"/>
      <c r="G184" s="157"/>
      <c r="H184" s="157"/>
      <c r="I184" s="213"/>
      <c r="J184" s="214"/>
      <c r="K184" s="213"/>
      <c r="L184" s="214"/>
      <c r="M184" s="213"/>
      <c r="N184" s="214"/>
      <c r="O184" s="213"/>
      <c r="P184" s="214"/>
      <c r="Q184" s="213"/>
      <c r="R184" s="214"/>
      <c r="S184" s="213"/>
      <c r="T184" s="214"/>
      <c r="U184" s="213"/>
      <c r="V184" s="214"/>
      <c r="W184" s="213"/>
      <c r="X184" s="214"/>
      <c r="Y184" s="213"/>
      <c r="Z184" s="214"/>
      <c r="AA184" s="213"/>
      <c r="AB184" s="214"/>
      <c r="AC184" s="213"/>
      <c r="AD184" s="214"/>
      <c r="AE184" s="213"/>
      <c r="AF184" s="214"/>
      <c r="AG184" s="213"/>
    </row>
    <row r="185" spans="1:33" x14ac:dyDescent="0.25">
      <c r="A185" s="157"/>
      <c r="B185" s="157"/>
      <c r="C185" s="157"/>
      <c r="D185" s="157"/>
      <c r="E185" s="157"/>
      <c r="F185" s="157" t="s">
        <v>370</v>
      </c>
      <c r="G185" s="157"/>
      <c r="H185" s="157"/>
      <c r="I185" s="213">
        <v>-135.97</v>
      </c>
      <c r="J185" s="214"/>
      <c r="K185" s="213">
        <v>12915.87</v>
      </c>
      <c r="L185" s="214"/>
      <c r="M185" s="213">
        <v>14438.18</v>
      </c>
      <c r="N185" s="214"/>
      <c r="O185" s="213">
        <v>19961.02</v>
      </c>
      <c r="P185" s="214"/>
      <c r="Q185" s="213">
        <v>11641.08</v>
      </c>
      <c r="R185" s="214"/>
      <c r="S185" s="213">
        <v>16122.12</v>
      </c>
      <c r="T185" s="214"/>
      <c r="U185" s="213">
        <v>5312.99</v>
      </c>
      <c r="V185" s="214"/>
      <c r="W185" s="213">
        <v>16325.49</v>
      </c>
      <c r="X185" s="214"/>
      <c r="Y185" s="213">
        <v>12667.6</v>
      </c>
      <c r="Z185" s="214"/>
      <c r="AA185" s="213">
        <v>36487.79</v>
      </c>
      <c r="AB185" s="214"/>
      <c r="AC185" s="213">
        <v>19871.98</v>
      </c>
      <c r="AD185" s="214"/>
      <c r="AE185" s="213">
        <v>25332.32</v>
      </c>
      <c r="AF185" s="214"/>
      <c r="AG185" s="213">
        <f t="shared" ref="AG185:AG190" si="11">ROUND(SUM(I185:AE185),5)</f>
        <v>190940.47</v>
      </c>
    </row>
    <row r="186" spans="1:33" x14ac:dyDescent="0.25">
      <c r="A186" s="157"/>
      <c r="B186" s="157"/>
      <c r="C186" s="157"/>
      <c r="D186" s="157"/>
      <c r="E186" s="157"/>
      <c r="F186" s="157" t="s">
        <v>476</v>
      </c>
      <c r="G186" s="157"/>
      <c r="H186" s="157"/>
      <c r="I186" s="213">
        <v>0</v>
      </c>
      <c r="J186" s="214"/>
      <c r="K186" s="213">
        <v>0</v>
      </c>
      <c r="L186" s="214"/>
      <c r="M186" s="213">
        <v>20</v>
      </c>
      <c r="N186" s="214"/>
      <c r="O186" s="213">
        <v>0</v>
      </c>
      <c r="P186" s="214"/>
      <c r="Q186" s="213">
        <v>0</v>
      </c>
      <c r="R186" s="214"/>
      <c r="S186" s="213">
        <v>1178</v>
      </c>
      <c r="T186" s="214"/>
      <c r="U186" s="213">
        <v>0</v>
      </c>
      <c r="V186" s="214"/>
      <c r="W186" s="213">
        <v>0</v>
      </c>
      <c r="X186" s="214"/>
      <c r="Y186" s="213">
        <v>0</v>
      </c>
      <c r="Z186" s="214"/>
      <c r="AA186" s="213">
        <v>0</v>
      </c>
      <c r="AB186" s="214"/>
      <c r="AC186" s="213">
        <v>0</v>
      </c>
      <c r="AD186" s="214"/>
      <c r="AE186" s="213">
        <v>110.4</v>
      </c>
      <c r="AF186" s="214"/>
      <c r="AG186" s="213">
        <f t="shared" si="11"/>
        <v>1308.4000000000001</v>
      </c>
    </row>
    <row r="187" spans="1:33" ht="15.75" thickBot="1" x14ac:dyDescent="0.3">
      <c r="A187" s="157"/>
      <c r="B187" s="157"/>
      <c r="C187" s="157"/>
      <c r="D187" s="157"/>
      <c r="E187" s="157"/>
      <c r="F187" s="157" t="s">
        <v>477</v>
      </c>
      <c r="G187" s="157"/>
      <c r="H187" s="157"/>
      <c r="I187" s="192">
        <v>0</v>
      </c>
      <c r="J187" s="214"/>
      <c r="K187" s="192">
        <v>0</v>
      </c>
      <c r="L187" s="214"/>
      <c r="M187" s="192">
        <v>0</v>
      </c>
      <c r="N187" s="214"/>
      <c r="O187" s="192">
        <v>0</v>
      </c>
      <c r="P187" s="214"/>
      <c r="Q187" s="192">
        <v>0</v>
      </c>
      <c r="R187" s="214"/>
      <c r="S187" s="192">
        <v>0</v>
      </c>
      <c r="T187" s="214"/>
      <c r="U187" s="192">
        <v>0</v>
      </c>
      <c r="V187" s="214"/>
      <c r="W187" s="192">
        <v>0</v>
      </c>
      <c r="X187" s="214"/>
      <c r="Y187" s="192">
        <v>192</v>
      </c>
      <c r="Z187" s="214"/>
      <c r="AA187" s="192">
        <v>0</v>
      </c>
      <c r="AB187" s="214"/>
      <c r="AC187" s="192">
        <v>0</v>
      </c>
      <c r="AD187" s="214"/>
      <c r="AE187" s="192">
        <v>0</v>
      </c>
      <c r="AF187" s="214"/>
      <c r="AG187" s="192">
        <f t="shared" si="11"/>
        <v>192</v>
      </c>
    </row>
    <row r="188" spans="1:33" x14ac:dyDescent="0.25">
      <c r="A188" s="157"/>
      <c r="B188" s="157"/>
      <c r="C188" s="157"/>
      <c r="D188" s="157"/>
      <c r="E188" s="157" t="s">
        <v>371</v>
      </c>
      <c r="F188" s="157"/>
      <c r="G188" s="157"/>
      <c r="H188" s="157"/>
      <c r="I188" s="213">
        <f>ROUND(SUM(I184:I187),5)</f>
        <v>-135.97</v>
      </c>
      <c r="J188" s="214"/>
      <c r="K188" s="213">
        <f>ROUND(SUM(K184:K187),5)</f>
        <v>12915.87</v>
      </c>
      <c r="L188" s="214"/>
      <c r="M188" s="213">
        <f>ROUND(SUM(M184:M187),5)</f>
        <v>14458.18</v>
      </c>
      <c r="N188" s="214"/>
      <c r="O188" s="213">
        <f>ROUND(SUM(O184:O187),5)</f>
        <v>19961.02</v>
      </c>
      <c r="P188" s="214"/>
      <c r="Q188" s="213">
        <f>ROUND(SUM(Q184:Q187),5)</f>
        <v>11641.08</v>
      </c>
      <c r="R188" s="214"/>
      <c r="S188" s="213">
        <f>ROUND(SUM(S184:S187),5)</f>
        <v>17300.12</v>
      </c>
      <c r="T188" s="214"/>
      <c r="U188" s="213">
        <f>ROUND(SUM(U184:U187),5)</f>
        <v>5312.99</v>
      </c>
      <c r="V188" s="214"/>
      <c r="W188" s="213">
        <f>ROUND(SUM(W184:W187),5)</f>
        <v>16325.49</v>
      </c>
      <c r="X188" s="214"/>
      <c r="Y188" s="213">
        <f>ROUND(SUM(Y184:Y187),5)</f>
        <v>12859.6</v>
      </c>
      <c r="Z188" s="214"/>
      <c r="AA188" s="213">
        <f>ROUND(SUM(AA184:AA187),5)</f>
        <v>36487.79</v>
      </c>
      <c r="AB188" s="214"/>
      <c r="AC188" s="213">
        <f>ROUND(SUM(AC184:AC187),5)</f>
        <v>19871.98</v>
      </c>
      <c r="AD188" s="214"/>
      <c r="AE188" s="213">
        <f>ROUND(SUM(AE184:AE187),5)</f>
        <v>25442.720000000001</v>
      </c>
      <c r="AF188" s="214"/>
      <c r="AG188" s="213">
        <f t="shared" si="11"/>
        <v>192440.87</v>
      </c>
    </row>
    <row r="189" spans="1:33" ht="15.75" thickBot="1" x14ac:dyDescent="0.3">
      <c r="A189" s="157"/>
      <c r="B189" s="157"/>
      <c r="C189" s="157"/>
      <c r="D189" s="157"/>
      <c r="E189" s="157" t="s">
        <v>372</v>
      </c>
      <c r="F189" s="157"/>
      <c r="G189" s="157"/>
      <c r="H189" s="157"/>
      <c r="I189" s="192">
        <v>0</v>
      </c>
      <c r="J189" s="214"/>
      <c r="K189" s="192">
        <v>0</v>
      </c>
      <c r="L189" s="214"/>
      <c r="M189" s="192">
        <v>38172</v>
      </c>
      <c r="N189" s="214"/>
      <c r="O189" s="192">
        <v>54588</v>
      </c>
      <c r="P189" s="214"/>
      <c r="Q189" s="192">
        <v>46380</v>
      </c>
      <c r="R189" s="214"/>
      <c r="S189" s="192">
        <v>46380</v>
      </c>
      <c r="T189" s="214"/>
      <c r="U189" s="192">
        <v>46380</v>
      </c>
      <c r="V189" s="214"/>
      <c r="W189" s="192">
        <v>46380</v>
      </c>
      <c r="X189" s="214"/>
      <c r="Y189" s="192">
        <v>46380</v>
      </c>
      <c r="Z189" s="214"/>
      <c r="AA189" s="192">
        <v>46380</v>
      </c>
      <c r="AB189" s="214"/>
      <c r="AC189" s="192">
        <v>46380</v>
      </c>
      <c r="AD189" s="214"/>
      <c r="AE189" s="192">
        <v>46380</v>
      </c>
      <c r="AF189" s="214"/>
      <c r="AG189" s="192">
        <f t="shared" si="11"/>
        <v>463800</v>
      </c>
    </row>
    <row r="190" spans="1:33" x14ac:dyDescent="0.25">
      <c r="A190" s="157"/>
      <c r="B190" s="157"/>
      <c r="C190" s="157"/>
      <c r="D190" s="157" t="s">
        <v>373</v>
      </c>
      <c r="E190" s="157"/>
      <c r="F190" s="157"/>
      <c r="G190" s="157"/>
      <c r="H190" s="157"/>
      <c r="I190" s="213">
        <f>ROUND(I183+SUM(I188:I189),5)</f>
        <v>-135.97</v>
      </c>
      <c r="J190" s="214"/>
      <c r="K190" s="213">
        <f>ROUND(K183+SUM(K188:K189),5)</f>
        <v>12915.87</v>
      </c>
      <c r="L190" s="214"/>
      <c r="M190" s="213">
        <f>ROUND(M183+SUM(M188:M189),5)</f>
        <v>52630.18</v>
      </c>
      <c r="N190" s="214"/>
      <c r="O190" s="213">
        <f>ROUND(O183+SUM(O188:O189),5)</f>
        <v>74549.02</v>
      </c>
      <c r="P190" s="214"/>
      <c r="Q190" s="213">
        <f>ROUND(Q183+SUM(Q188:Q189),5)</f>
        <v>58021.08</v>
      </c>
      <c r="R190" s="214"/>
      <c r="S190" s="213">
        <f>ROUND(S183+SUM(S188:S189),5)</f>
        <v>63680.12</v>
      </c>
      <c r="T190" s="214"/>
      <c r="U190" s="213">
        <f>ROUND(U183+SUM(U188:U189),5)</f>
        <v>51692.99</v>
      </c>
      <c r="V190" s="214"/>
      <c r="W190" s="213">
        <f>ROUND(W183+SUM(W188:W189),5)</f>
        <v>62705.49</v>
      </c>
      <c r="X190" s="214"/>
      <c r="Y190" s="213">
        <f>ROUND(Y183+SUM(Y188:Y189),5)</f>
        <v>59239.6</v>
      </c>
      <c r="Z190" s="214"/>
      <c r="AA190" s="213">
        <f>ROUND(AA183+SUM(AA188:AA189),5)</f>
        <v>82867.789999999994</v>
      </c>
      <c r="AB190" s="214"/>
      <c r="AC190" s="213">
        <f>ROUND(AC183+SUM(AC188:AC189),5)</f>
        <v>66251.98</v>
      </c>
      <c r="AD190" s="214"/>
      <c r="AE190" s="213">
        <f>ROUND(AE183+SUM(AE188:AE189),5)</f>
        <v>71822.720000000001</v>
      </c>
      <c r="AF190" s="214"/>
      <c r="AG190" s="213">
        <f t="shared" si="11"/>
        <v>656240.87</v>
      </c>
    </row>
    <row r="191" spans="1:33" x14ac:dyDescent="0.25">
      <c r="A191" s="157"/>
      <c r="B191" s="157"/>
      <c r="C191" s="157"/>
      <c r="D191" s="157" t="s">
        <v>148</v>
      </c>
      <c r="E191" s="157"/>
      <c r="F191" s="157"/>
      <c r="G191" s="157"/>
      <c r="H191" s="157"/>
      <c r="I191" s="213"/>
      <c r="J191" s="214"/>
      <c r="K191" s="213"/>
      <c r="L191" s="214"/>
      <c r="M191" s="213"/>
      <c r="N191" s="214"/>
      <c r="O191" s="213"/>
      <c r="P191" s="214"/>
      <c r="Q191" s="213"/>
      <c r="R191" s="214"/>
      <c r="S191" s="213"/>
      <c r="T191" s="214"/>
      <c r="U191" s="213"/>
      <c r="V191" s="214"/>
      <c r="W191" s="213"/>
      <c r="X191" s="214"/>
      <c r="Y191" s="213"/>
      <c r="Z191" s="214"/>
      <c r="AA191" s="213"/>
      <c r="AB191" s="214"/>
      <c r="AC191" s="213"/>
      <c r="AD191" s="214"/>
      <c r="AE191" s="213"/>
      <c r="AF191" s="214"/>
      <c r="AG191" s="213"/>
    </row>
    <row r="192" spans="1:33" x14ac:dyDescent="0.25">
      <c r="A192" s="157"/>
      <c r="B192" s="157"/>
      <c r="C192" s="157"/>
      <c r="D192" s="157"/>
      <c r="E192" s="157" t="s">
        <v>478</v>
      </c>
      <c r="F192" s="157"/>
      <c r="G192" s="157"/>
      <c r="H192" s="157"/>
      <c r="I192" s="213">
        <v>0</v>
      </c>
      <c r="J192" s="214"/>
      <c r="K192" s="213">
        <v>0</v>
      </c>
      <c r="L192" s="214"/>
      <c r="M192" s="213">
        <v>0</v>
      </c>
      <c r="N192" s="214"/>
      <c r="O192" s="213">
        <v>719.2</v>
      </c>
      <c r="P192" s="214"/>
      <c r="Q192" s="213">
        <v>329.04</v>
      </c>
      <c r="R192" s="214"/>
      <c r="S192" s="213">
        <v>486.04</v>
      </c>
      <c r="T192" s="214"/>
      <c r="U192" s="213">
        <v>0</v>
      </c>
      <c r="V192" s="214"/>
      <c r="W192" s="213">
        <v>433.62</v>
      </c>
      <c r="X192" s="214"/>
      <c r="Y192" s="213">
        <v>404.64</v>
      </c>
      <c r="Z192" s="214"/>
      <c r="AA192" s="213">
        <v>0</v>
      </c>
      <c r="AB192" s="214"/>
      <c r="AC192" s="213">
        <v>444.28</v>
      </c>
      <c r="AD192" s="214"/>
      <c r="AE192" s="213">
        <v>0</v>
      </c>
      <c r="AF192" s="214"/>
      <c r="AG192" s="213">
        <f t="shared" ref="AG192:AG197" si="12">ROUND(SUM(I192:AE192),5)</f>
        <v>2816.82</v>
      </c>
    </row>
    <row r="193" spans="1:33" x14ac:dyDescent="0.25">
      <c r="A193" s="157"/>
      <c r="B193" s="157"/>
      <c r="C193" s="157"/>
      <c r="D193" s="157"/>
      <c r="E193" s="157" t="s">
        <v>479</v>
      </c>
      <c r="F193" s="157"/>
      <c r="G193" s="157"/>
      <c r="H193" s="157"/>
      <c r="I193" s="213">
        <v>0</v>
      </c>
      <c r="J193" s="214"/>
      <c r="K193" s="213">
        <v>2347</v>
      </c>
      <c r="L193" s="214"/>
      <c r="M193" s="213">
        <v>14000</v>
      </c>
      <c r="N193" s="214"/>
      <c r="O193" s="213">
        <v>22602.26</v>
      </c>
      <c r="P193" s="214"/>
      <c r="Q193" s="213">
        <v>12179.31</v>
      </c>
      <c r="R193" s="214"/>
      <c r="S193" s="213">
        <v>6944.16</v>
      </c>
      <c r="T193" s="214"/>
      <c r="U193" s="213">
        <v>16333.72</v>
      </c>
      <c r="V193" s="214"/>
      <c r="W193" s="213">
        <v>2401.92</v>
      </c>
      <c r="X193" s="214"/>
      <c r="Y193" s="213">
        <v>1668.52</v>
      </c>
      <c r="Z193" s="214"/>
      <c r="AA193" s="213">
        <v>0</v>
      </c>
      <c r="AB193" s="214"/>
      <c r="AC193" s="213">
        <v>18887.28</v>
      </c>
      <c r="AD193" s="214"/>
      <c r="AE193" s="213">
        <v>3519.19</v>
      </c>
      <c r="AF193" s="214"/>
      <c r="AG193" s="213">
        <f t="shared" si="12"/>
        <v>100883.36</v>
      </c>
    </row>
    <row r="194" spans="1:33" x14ac:dyDescent="0.25">
      <c r="A194" s="157"/>
      <c r="B194" s="157"/>
      <c r="C194" s="157"/>
      <c r="D194" s="157"/>
      <c r="E194" s="157" t="s">
        <v>480</v>
      </c>
      <c r="F194" s="157"/>
      <c r="G194" s="157"/>
      <c r="H194" s="157"/>
      <c r="I194" s="213">
        <v>0</v>
      </c>
      <c r="J194" s="214"/>
      <c r="K194" s="213">
        <v>0</v>
      </c>
      <c r="L194" s="214"/>
      <c r="M194" s="213">
        <v>0</v>
      </c>
      <c r="N194" s="214"/>
      <c r="O194" s="213">
        <v>0</v>
      </c>
      <c r="P194" s="214"/>
      <c r="Q194" s="213">
        <v>0</v>
      </c>
      <c r="R194" s="214"/>
      <c r="S194" s="213">
        <v>0</v>
      </c>
      <c r="T194" s="214"/>
      <c r="U194" s="213">
        <v>50</v>
      </c>
      <c r="V194" s="214"/>
      <c r="W194" s="213">
        <v>0</v>
      </c>
      <c r="X194" s="214"/>
      <c r="Y194" s="213">
        <v>0</v>
      </c>
      <c r="Z194" s="214"/>
      <c r="AA194" s="213">
        <v>0</v>
      </c>
      <c r="AB194" s="214"/>
      <c r="AC194" s="213">
        <v>16380</v>
      </c>
      <c r="AD194" s="214"/>
      <c r="AE194" s="213">
        <v>0</v>
      </c>
      <c r="AF194" s="214"/>
      <c r="AG194" s="213">
        <f t="shared" si="12"/>
        <v>16430</v>
      </c>
    </row>
    <row r="195" spans="1:33" x14ac:dyDescent="0.25">
      <c r="A195" s="157"/>
      <c r="B195" s="157"/>
      <c r="C195" s="157"/>
      <c r="D195" s="157"/>
      <c r="E195" s="157" t="s">
        <v>481</v>
      </c>
      <c r="F195" s="157"/>
      <c r="G195" s="157"/>
      <c r="H195" s="157"/>
      <c r="I195" s="213">
        <v>0</v>
      </c>
      <c r="J195" s="214"/>
      <c r="K195" s="213">
        <v>0</v>
      </c>
      <c r="L195" s="214"/>
      <c r="M195" s="213">
        <v>21478.5</v>
      </c>
      <c r="N195" s="214"/>
      <c r="O195" s="213">
        <v>21478.5</v>
      </c>
      <c r="P195" s="214"/>
      <c r="Q195" s="213">
        <v>21478.5</v>
      </c>
      <c r="R195" s="214"/>
      <c r="S195" s="213">
        <v>21478.5</v>
      </c>
      <c r="T195" s="214"/>
      <c r="U195" s="213">
        <v>21628.5</v>
      </c>
      <c r="V195" s="214"/>
      <c r="W195" s="213">
        <v>21478.5</v>
      </c>
      <c r="X195" s="214"/>
      <c r="Y195" s="213">
        <v>24103.5</v>
      </c>
      <c r="Z195" s="214"/>
      <c r="AA195" s="213">
        <v>21478.5</v>
      </c>
      <c r="AB195" s="214"/>
      <c r="AC195" s="213">
        <v>28756.71</v>
      </c>
      <c r="AD195" s="214"/>
      <c r="AE195" s="213">
        <v>22228.5</v>
      </c>
      <c r="AF195" s="214"/>
      <c r="AG195" s="213">
        <f t="shared" si="12"/>
        <v>225588.21</v>
      </c>
    </row>
    <row r="196" spans="1:33" ht="15.75" thickBot="1" x14ac:dyDescent="0.3">
      <c r="A196" s="157"/>
      <c r="B196" s="157"/>
      <c r="C196" s="157"/>
      <c r="D196" s="157"/>
      <c r="E196" s="157" t="s">
        <v>482</v>
      </c>
      <c r="F196" s="157"/>
      <c r="G196" s="157"/>
      <c r="H196" s="157"/>
      <c r="I196" s="192">
        <v>0</v>
      </c>
      <c r="J196" s="214"/>
      <c r="K196" s="192">
        <v>0</v>
      </c>
      <c r="L196" s="214"/>
      <c r="M196" s="192">
        <v>0</v>
      </c>
      <c r="N196" s="214"/>
      <c r="O196" s="192">
        <v>0</v>
      </c>
      <c r="P196" s="214"/>
      <c r="Q196" s="192">
        <v>0</v>
      </c>
      <c r="R196" s="214"/>
      <c r="S196" s="192">
        <v>0</v>
      </c>
      <c r="T196" s="214"/>
      <c r="U196" s="192">
        <v>0</v>
      </c>
      <c r="V196" s="214"/>
      <c r="W196" s="192">
        <v>0</v>
      </c>
      <c r="X196" s="214"/>
      <c r="Y196" s="192">
        <v>0</v>
      </c>
      <c r="Z196" s="214"/>
      <c r="AA196" s="192">
        <v>0</v>
      </c>
      <c r="AB196" s="214"/>
      <c r="AC196" s="192">
        <v>0</v>
      </c>
      <c r="AD196" s="214"/>
      <c r="AE196" s="192">
        <v>401644.79999999999</v>
      </c>
      <c r="AF196" s="214"/>
      <c r="AG196" s="192">
        <f t="shared" si="12"/>
        <v>401644.79999999999</v>
      </c>
    </row>
    <row r="197" spans="1:33" x14ac:dyDescent="0.25">
      <c r="A197" s="157"/>
      <c r="B197" s="157"/>
      <c r="C197" s="157"/>
      <c r="D197" s="157" t="s">
        <v>483</v>
      </c>
      <c r="E197" s="157"/>
      <c r="F197" s="157"/>
      <c r="G197" s="157"/>
      <c r="H197" s="157"/>
      <c r="I197" s="213">
        <f>ROUND(SUM(I191:I196),5)</f>
        <v>0</v>
      </c>
      <c r="J197" s="214"/>
      <c r="K197" s="213">
        <f>ROUND(SUM(K191:K196),5)</f>
        <v>2347</v>
      </c>
      <c r="L197" s="214"/>
      <c r="M197" s="213">
        <f>ROUND(SUM(M191:M196),5)</f>
        <v>35478.5</v>
      </c>
      <c r="N197" s="214"/>
      <c r="O197" s="213">
        <f>ROUND(SUM(O191:O196),5)</f>
        <v>44799.96</v>
      </c>
      <c r="P197" s="214"/>
      <c r="Q197" s="213">
        <f>ROUND(SUM(Q191:Q196),5)</f>
        <v>33986.85</v>
      </c>
      <c r="R197" s="214"/>
      <c r="S197" s="213">
        <f>ROUND(SUM(S191:S196),5)</f>
        <v>28908.7</v>
      </c>
      <c r="T197" s="214"/>
      <c r="U197" s="213">
        <f>ROUND(SUM(U191:U196),5)</f>
        <v>38012.22</v>
      </c>
      <c r="V197" s="214"/>
      <c r="W197" s="213">
        <f>ROUND(SUM(W191:W196),5)</f>
        <v>24314.04</v>
      </c>
      <c r="X197" s="214"/>
      <c r="Y197" s="213">
        <f>ROUND(SUM(Y191:Y196),5)</f>
        <v>26176.66</v>
      </c>
      <c r="Z197" s="214"/>
      <c r="AA197" s="213">
        <f>ROUND(SUM(AA191:AA196),5)</f>
        <v>21478.5</v>
      </c>
      <c r="AB197" s="214"/>
      <c r="AC197" s="213">
        <f>ROUND(SUM(AC191:AC196),5)</f>
        <v>64468.27</v>
      </c>
      <c r="AD197" s="214"/>
      <c r="AE197" s="213">
        <f>ROUND(SUM(AE191:AE196),5)</f>
        <v>427392.49</v>
      </c>
      <c r="AF197" s="214"/>
      <c r="AG197" s="213">
        <f t="shared" si="12"/>
        <v>747363.19</v>
      </c>
    </row>
    <row r="198" spans="1:33" x14ac:dyDescent="0.25">
      <c r="A198" s="157"/>
      <c r="B198" s="157"/>
      <c r="C198" s="157"/>
      <c r="D198" s="157" t="s">
        <v>149</v>
      </c>
      <c r="E198" s="157"/>
      <c r="F198" s="157"/>
      <c r="G198" s="157"/>
      <c r="H198" s="157"/>
      <c r="I198" s="213"/>
      <c r="J198" s="214"/>
      <c r="K198" s="213"/>
      <c r="L198" s="214"/>
      <c r="M198" s="213"/>
      <c r="N198" s="214"/>
      <c r="O198" s="213"/>
      <c r="P198" s="214"/>
      <c r="Q198" s="213"/>
      <c r="R198" s="214"/>
      <c r="S198" s="213"/>
      <c r="T198" s="214"/>
      <c r="U198" s="213"/>
      <c r="V198" s="214"/>
      <c r="W198" s="213"/>
      <c r="X198" s="214"/>
      <c r="Y198" s="213"/>
      <c r="Z198" s="214"/>
      <c r="AA198" s="213"/>
      <c r="AB198" s="214"/>
      <c r="AC198" s="213"/>
      <c r="AD198" s="214"/>
      <c r="AE198" s="213"/>
      <c r="AF198" s="214"/>
      <c r="AG198" s="213"/>
    </row>
    <row r="199" spans="1:33" ht="15.75" thickBot="1" x14ac:dyDescent="0.3">
      <c r="A199" s="157"/>
      <c r="B199" s="157"/>
      <c r="C199" s="157"/>
      <c r="D199" s="157"/>
      <c r="E199" s="157" t="s">
        <v>374</v>
      </c>
      <c r="F199" s="157"/>
      <c r="G199" s="157"/>
      <c r="H199" s="157"/>
      <c r="I199" s="192">
        <v>34047.14</v>
      </c>
      <c r="J199" s="214"/>
      <c r="K199" s="192">
        <v>34047.15</v>
      </c>
      <c r="L199" s="214"/>
      <c r="M199" s="192">
        <v>32948.86</v>
      </c>
      <c r="N199" s="214"/>
      <c r="O199" s="192">
        <v>34047.14</v>
      </c>
      <c r="P199" s="214"/>
      <c r="Q199" s="192">
        <v>71741.86</v>
      </c>
      <c r="R199" s="214"/>
      <c r="S199" s="192">
        <v>68309.34</v>
      </c>
      <c r="T199" s="214"/>
      <c r="U199" s="192">
        <v>68205.679999999993</v>
      </c>
      <c r="V199" s="214"/>
      <c r="W199" s="192">
        <v>63701.599999999999</v>
      </c>
      <c r="X199" s="214"/>
      <c r="Y199" s="192">
        <v>67974.570000000007</v>
      </c>
      <c r="Z199" s="214"/>
      <c r="AA199" s="192">
        <v>65677.259999999995</v>
      </c>
      <c r="AB199" s="214"/>
      <c r="AC199" s="192">
        <v>67751.89</v>
      </c>
      <c r="AD199" s="214"/>
      <c r="AE199" s="192">
        <v>65468.160000000003</v>
      </c>
      <c r="AF199" s="214"/>
      <c r="AG199" s="192">
        <f>ROUND(SUM(I199:AE199),5)</f>
        <v>673920.65</v>
      </c>
    </row>
    <row r="200" spans="1:33" x14ac:dyDescent="0.25">
      <c r="A200" s="157"/>
      <c r="B200" s="157"/>
      <c r="C200" s="157"/>
      <c r="D200" s="157" t="s">
        <v>375</v>
      </c>
      <c r="E200" s="157"/>
      <c r="F200" s="157"/>
      <c r="G200" s="157"/>
      <c r="H200" s="157"/>
      <c r="I200" s="213">
        <f>ROUND(SUM(I198:I199),5)</f>
        <v>34047.14</v>
      </c>
      <c r="J200" s="214"/>
      <c r="K200" s="213">
        <f>ROUND(SUM(K198:K199),5)</f>
        <v>34047.15</v>
      </c>
      <c r="L200" s="214"/>
      <c r="M200" s="213">
        <f>ROUND(SUM(M198:M199),5)</f>
        <v>32948.86</v>
      </c>
      <c r="N200" s="214"/>
      <c r="O200" s="213">
        <f>ROUND(SUM(O198:O199),5)</f>
        <v>34047.14</v>
      </c>
      <c r="P200" s="214"/>
      <c r="Q200" s="213">
        <f>ROUND(SUM(Q198:Q199),5)</f>
        <v>71741.86</v>
      </c>
      <c r="R200" s="214"/>
      <c r="S200" s="213">
        <f>ROUND(SUM(S198:S199),5)</f>
        <v>68309.34</v>
      </c>
      <c r="T200" s="214"/>
      <c r="U200" s="213">
        <f>ROUND(SUM(U198:U199),5)</f>
        <v>68205.679999999993</v>
      </c>
      <c r="V200" s="214"/>
      <c r="W200" s="213">
        <f>ROUND(SUM(W198:W199),5)</f>
        <v>63701.599999999999</v>
      </c>
      <c r="X200" s="214"/>
      <c r="Y200" s="213">
        <f>ROUND(SUM(Y198:Y199),5)</f>
        <v>67974.570000000007</v>
      </c>
      <c r="Z200" s="214"/>
      <c r="AA200" s="213">
        <f>ROUND(SUM(AA198:AA199),5)</f>
        <v>65677.259999999995</v>
      </c>
      <c r="AB200" s="214"/>
      <c r="AC200" s="213">
        <f>ROUND(SUM(AC198:AC199),5)</f>
        <v>67751.89</v>
      </c>
      <c r="AD200" s="214"/>
      <c r="AE200" s="213">
        <f>ROUND(SUM(AE198:AE199),5)</f>
        <v>65468.160000000003</v>
      </c>
      <c r="AF200" s="214"/>
      <c r="AG200" s="213">
        <f>ROUND(SUM(I200:AE200),5)</f>
        <v>673920.65</v>
      </c>
    </row>
    <row r="201" spans="1:33" x14ac:dyDescent="0.25">
      <c r="A201" s="157"/>
      <c r="B201" s="157"/>
      <c r="C201" s="157"/>
      <c r="D201" s="157" t="s">
        <v>150</v>
      </c>
      <c r="E201" s="157"/>
      <c r="F201" s="157"/>
      <c r="G201" s="157"/>
      <c r="H201" s="157"/>
      <c r="I201" s="213"/>
      <c r="J201" s="214"/>
      <c r="K201" s="213"/>
      <c r="L201" s="214"/>
      <c r="M201" s="213"/>
      <c r="N201" s="214"/>
      <c r="O201" s="213"/>
      <c r="P201" s="214"/>
      <c r="Q201" s="213"/>
      <c r="R201" s="214"/>
      <c r="S201" s="213"/>
      <c r="T201" s="214"/>
      <c r="U201" s="213"/>
      <c r="V201" s="214"/>
      <c r="W201" s="213"/>
      <c r="X201" s="214"/>
      <c r="Y201" s="213"/>
      <c r="Z201" s="214"/>
      <c r="AA201" s="213"/>
      <c r="AB201" s="214"/>
      <c r="AC201" s="213"/>
      <c r="AD201" s="214"/>
      <c r="AE201" s="213"/>
      <c r="AF201" s="214"/>
      <c r="AG201" s="213"/>
    </row>
    <row r="202" spans="1:33" x14ac:dyDescent="0.25">
      <c r="A202" s="157"/>
      <c r="B202" s="157"/>
      <c r="C202" s="157"/>
      <c r="D202" s="157"/>
      <c r="E202" s="157" t="s">
        <v>484</v>
      </c>
      <c r="F202" s="157"/>
      <c r="G202" s="157"/>
      <c r="H202" s="157"/>
      <c r="I202" s="213">
        <v>15285</v>
      </c>
      <c r="J202" s="214"/>
      <c r="K202" s="213">
        <v>14900</v>
      </c>
      <c r="L202" s="214"/>
      <c r="M202" s="213">
        <v>15285</v>
      </c>
      <c r="N202" s="214"/>
      <c r="O202" s="213">
        <v>15285</v>
      </c>
      <c r="P202" s="214"/>
      <c r="Q202" s="213">
        <v>14900</v>
      </c>
      <c r="R202" s="214"/>
      <c r="S202" s="213">
        <v>15025</v>
      </c>
      <c r="T202" s="214"/>
      <c r="U202" s="213">
        <v>14900</v>
      </c>
      <c r="V202" s="214"/>
      <c r="W202" s="213">
        <v>15285</v>
      </c>
      <c r="X202" s="214"/>
      <c r="Y202" s="213">
        <v>15150</v>
      </c>
      <c r="Z202" s="214"/>
      <c r="AA202" s="213">
        <v>14900</v>
      </c>
      <c r="AB202" s="214"/>
      <c r="AC202" s="213">
        <v>15175</v>
      </c>
      <c r="AD202" s="214"/>
      <c r="AE202" s="213">
        <v>14900</v>
      </c>
      <c r="AF202" s="214"/>
      <c r="AG202" s="213">
        <f t="shared" ref="AG202:AG211" si="13">ROUND(SUM(I202:AE202),5)</f>
        <v>180990</v>
      </c>
    </row>
    <row r="203" spans="1:33" x14ac:dyDescent="0.25">
      <c r="A203" s="157"/>
      <c r="B203" s="157"/>
      <c r="C203" s="157"/>
      <c r="D203" s="157"/>
      <c r="E203" s="157" t="s">
        <v>485</v>
      </c>
      <c r="F203" s="157"/>
      <c r="G203" s="157"/>
      <c r="H203" s="157"/>
      <c r="I203" s="213">
        <v>1640.92</v>
      </c>
      <c r="J203" s="214"/>
      <c r="K203" s="213">
        <v>1847.62</v>
      </c>
      <c r="L203" s="214"/>
      <c r="M203" s="213">
        <v>1640.92</v>
      </c>
      <c r="N203" s="214"/>
      <c r="O203" s="213">
        <v>2172.63</v>
      </c>
      <c r="P203" s="214"/>
      <c r="Q203" s="213">
        <v>2298.6999999999998</v>
      </c>
      <c r="R203" s="214"/>
      <c r="S203" s="213">
        <v>2107.9</v>
      </c>
      <c r="T203" s="214"/>
      <c r="U203" s="213">
        <v>2266.9</v>
      </c>
      <c r="V203" s="214"/>
      <c r="W203" s="213">
        <v>2107.9</v>
      </c>
      <c r="X203" s="214"/>
      <c r="Y203" s="213">
        <v>2409.4</v>
      </c>
      <c r="Z203" s="214"/>
      <c r="AA203" s="213">
        <v>2007.2</v>
      </c>
      <c r="AB203" s="214"/>
      <c r="AC203" s="213">
        <v>2007.2</v>
      </c>
      <c r="AD203" s="214"/>
      <c r="AE203" s="213">
        <v>2007.2</v>
      </c>
      <c r="AF203" s="214"/>
      <c r="AG203" s="213">
        <f t="shared" si="13"/>
        <v>24514.49</v>
      </c>
    </row>
    <row r="204" spans="1:33" x14ac:dyDescent="0.25">
      <c r="A204" s="157"/>
      <c r="B204" s="157"/>
      <c r="C204" s="157"/>
      <c r="D204" s="157"/>
      <c r="E204" s="157" t="s">
        <v>486</v>
      </c>
      <c r="F204" s="157"/>
      <c r="G204" s="157"/>
      <c r="H204" s="157"/>
      <c r="I204" s="213">
        <v>0</v>
      </c>
      <c r="J204" s="214"/>
      <c r="K204" s="213">
        <v>2904.32</v>
      </c>
      <c r="L204" s="214"/>
      <c r="M204" s="213">
        <v>186.85</v>
      </c>
      <c r="N204" s="214"/>
      <c r="O204" s="213">
        <v>0</v>
      </c>
      <c r="P204" s="214"/>
      <c r="Q204" s="213">
        <v>4886.24</v>
      </c>
      <c r="R204" s="214"/>
      <c r="S204" s="213">
        <v>3215.99</v>
      </c>
      <c r="T204" s="214"/>
      <c r="U204" s="213">
        <v>0</v>
      </c>
      <c r="V204" s="214"/>
      <c r="W204" s="213">
        <v>0</v>
      </c>
      <c r="X204" s="214"/>
      <c r="Y204" s="213">
        <v>630.71</v>
      </c>
      <c r="Z204" s="214"/>
      <c r="AA204" s="213">
        <v>174.72</v>
      </c>
      <c r="AB204" s="214"/>
      <c r="AC204" s="213">
        <v>0</v>
      </c>
      <c r="AD204" s="214"/>
      <c r="AE204" s="213">
        <v>0</v>
      </c>
      <c r="AF204" s="214"/>
      <c r="AG204" s="213">
        <f t="shared" si="13"/>
        <v>11998.83</v>
      </c>
    </row>
    <row r="205" spans="1:33" x14ac:dyDescent="0.25">
      <c r="A205" s="157"/>
      <c r="B205" s="157"/>
      <c r="C205" s="157"/>
      <c r="D205" s="157"/>
      <c r="E205" s="157" t="s">
        <v>487</v>
      </c>
      <c r="F205" s="157"/>
      <c r="G205" s="157"/>
      <c r="H205" s="157"/>
      <c r="I205" s="213">
        <v>27520.23</v>
      </c>
      <c r="J205" s="214"/>
      <c r="K205" s="213">
        <v>5156.6400000000003</v>
      </c>
      <c r="L205" s="214"/>
      <c r="M205" s="213">
        <v>149783.12</v>
      </c>
      <c r="N205" s="214"/>
      <c r="O205" s="213">
        <v>1689.83</v>
      </c>
      <c r="P205" s="214"/>
      <c r="Q205" s="213">
        <v>5716.66</v>
      </c>
      <c r="R205" s="214"/>
      <c r="S205" s="213">
        <v>1982.07</v>
      </c>
      <c r="T205" s="214"/>
      <c r="U205" s="213">
        <v>8420.5</v>
      </c>
      <c r="V205" s="214"/>
      <c r="W205" s="213">
        <v>29022.87</v>
      </c>
      <c r="X205" s="214"/>
      <c r="Y205" s="213">
        <v>2502.96</v>
      </c>
      <c r="Z205" s="214"/>
      <c r="AA205" s="213">
        <v>9490.76</v>
      </c>
      <c r="AB205" s="214"/>
      <c r="AC205" s="213">
        <v>9597.73</v>
      </c>
      <c r="AD205" s="214"/>
      <c r="AE205" s="213">
        <v>22904.42</v>
      </c>
      <c r="AF205" s="214"/>
      <c r="AG205" s="213">
        <f t="shared" si="13"/>
        <v>273787.78999999998</v>
      </c>
    </row>
    <row r="206" spans="1:33" x14ac:dyDescent="0.25">
      <c r="A206" s="157"/>
      <c r="B206" s="157"/>
      <c r="C206" s="157"/>
      <c r="D206" s="157"/>
      <c r="E206" s="157" t="s">
        <v>488</v>
      </c>
      <c r="F206" s="157"/>
      <c r="G206" s="157"/>
      <c r="H206" s="157"/>
      <c r="I206" s="213">
        <v>0</v>
      </c>
      <c r="J206" s="214"/>
      <c r="K206" s="213">
        <v>0</v>
      </c>
      <c r="L206" s="214"/>
      <c r="M206" s="213">
        <v>0</v>
      </c>
      <c r="N206" s="214"/>
      <c r="O206" s="213">
        <v>0</v>
      </c>
      <c r="P206" s="214"/>
      <c r="Q206" s="213">
        <v>0</v>
      </c>
      <c r="R206" s="214"/>
      <c r="S206" s="213">
        <v>0</v>
      </c>
      <c r="T206" s="214"/>
      <c r="U206" s="213">
        <v>0</v>
      </c>
      <c r="V206" s="214"/>
      <c r="W206" s="213">
        <v>0</v>
      </c>
      <c r="X206" s="214"/>
      <c r="Y206" s="213">
        <v>990</v>
      </c>
      <c r="Z206" s="214"/>
      <c r="AA206" s="213">
        <v>0</v>
      </c>
      <c r="AB206" s="214"/>
      <c r="AC206" s="213">
        <v>0</v>
      </c>
      <c r="AD206" s="214"/>
      <c r="AE206" s="213">
        <v>0</v>
      </c>
      <c r="AF206" s="214"/>
      <c r="AG206" s="213">
        <f t="shared" si="13"/>
        <v>990</v>
      </c>
    </row>
    <row r="207" spans="1:33" x14ac:dyDescent="0.25">
      <c r="A207" s="157"/>
      <c r="B207" s="157"/>
      <c r="C207" s="157"/>
      <c r="D207" s="157"/>
      <c r="E207" s="157" t="s">
        <v>489</v>
      </c>
      <c r="F207" s="157"/>
      <c r="G207" s="157"/>
      <c r="H207" s="157"/>
      <c r="I207" s="213">
        <v>2579.3000000000002</v>
      </c>
      <c r="J207" s="214"/>
      <c r="K207" s="213">
        <v>2124.06</v>
      </c>
      <c r="L207" s="214"/>
      <c r="M207" s="213">
        <v>1720.11</v>
      </c>
      <c r="N207" s="214"/>
      <c r="O207" s="213">
        <v>2525.65</v>
      </c>
      <c r="P207" s="214"/>
      <c r="Q207" s="213">
        <v>1722.05</v>
      </c>
      <c r="R207" s="214"/>
      <c r="S207" s="213">
        <v>766.52</v>
      </c>
      <c r="T207" s="214"/>
      <c r="U207" s="213">
        <v>4815.75</v>
      </c>
      <c r="V207" s="214"/>
      <c r="W207" s="213">
        <v>1770.73</v>
      </c>
      <c r="X207" s="214"/>
      <c r="Y207" s="213">
        <v>768.63</v>
      </c>
      <c r="Z207" s="214"/>
      <c r="AA207" s="213">
        <v>2626.78</v>
      </c>
      <c r="AB207" s="214"/>
      <c r="AC207" s="213">
        <v>1372.2</v>
      </c>
      <c r="AD207" s="214"/>
      <c r="AE207" s="213">
        <v>3138.25</v>
      </c>
      <c r="AF207" s="214"/>
      <c r="AG207" s="213">
        <f t="shared" si="13"/>
        <v>25930.03</v>
      </c>
    </row>
    <row r="208" spans="1:33" x14ac:dyDescent="0.25">
      <c r="A208" s="157"/>
      <c r="B208" s="157"/>
      <c r="C208" s="157"/>
      <c r="D208" s="157"/>
      <c r="E208" s="157" t="s">
        <v>490</v>
      </c>
      <c r="F208" s="157"/>
      <c r="G208" s="157"/>
      <c r="H208" s="157"/>
      <c r="I208" s="213">
        <v>615</v>
      </c>
      <c r="J208" s="214"/>
      <c r="K208" s="213">
        <v>0</v>
      </c>
      <c r="L208" s="214"/>
      <c r="M208" s="213">
        <v>0</v>
      </c>
      <c r="N208" s="214"/>
      <c r="O208" s="213">
        <v>615</v>
      </c>
      <c r="P208" s="214"/>
      <c r="Q208" s="213">
        <v>0</v>
      </c>
      <c r="R208" s="214"/>
      <c r="S208" s="213">
        <v>0</v>
      </c>
      <c r="T208" s="214"/>
      <c r="U208" s="213">
        <v>510</v>
      </c>
      <c r="V208" s="214"/>
      <c r="W208" s="213">
        <v>0</v>
      </c>
      <c r="X208" s="214"/>
      <c r="Y208" s="213">
        <v>0</v>
      </c>
      <c r="Z208" s="214"/>
      <c r="AA208" s="213">
        <v>0</v>
      </c>
      <c r="AB208" s="214"/>
      <c r="AC208" s="213">
        <v>0</v>
      </c>
      <c r="AD208" s="214"/>
      <c r="AE208" s="213">
        <v>0</v>
      </c>
      <c r="AF208" s="214"/>
      <c r="AG208" s="213">
        <f t="shared" si="13"/>
        <v>1740</v>
      </c>
    </row>
    <row r="209" spans="1:33" x14ac:dyDescent="0.25">
      <c r="A209" s="157"/>
      <c r="B209" s="157"/>
      <c r="C209" s="157"/>
      <c r="D209" s="157"/>
      <c r="E209" s="157" t="s">
        <v>491</v>
      </c>
      <c r="F209" s="157"/>
      <c r="G209" s="157"/>
      <c r="H209" s="157"/>
      <c r="I209" s="213">
        <v>0</v>
      </c>
      <c r="J209" s="214"/>
      <c r="K209" s="213">
        <v>0</v>
      </c>
      <c r="L209" s="214"/>
      <c r="M209" s="213">
        <v>5137.1000000000004</v>
      </c>
      <c r="N209" s="214"/>
      <c r="O209" s="213">
        <v>5285.56</v>
      </c>
      <c r="P209" s="214"/>
      <c r="Q209" s="213">
        <v>2898.51</v>
      </c>
      <c r="R209" s="214"/>
      <c r="S209" s="213">
        <v>2566.6</v>
      </c>
      <c r="T209" s="214"/>
      <c r="U209" s="213">
        <v>4441.5</v>
      </c>
      <c r="V209" s="214"/>
      <c r="W209" s="213">
        <v>2168.21</v>
      </c>
      <c r="X209" s="214"/>
      <c r="Y209" s="213">
        <v>4777.66</v>
      </c>
      <c r="Z209" s="214"/>
      <c r="AA209" s="213">
        <v>4230.3900000000003</v>
      </c>
      <c r="AB209" s="214"/>
      <c r="AC209" s="213">
        <v>2501.36</v>
      </c>
      <c r="AD209" s="214"/>
      <c r="AE209" s="213">
        <v>8055.6</v>
      </c>
      <c r="AF209" s="214"/>
      <c r="AG209" s="213">
        <f t="shared" si="13"/>
        <v>42062.49</v>
      </c>
    </row>
    <row r="210" spans="1:33" ht="15.75" thickBot="1" x14ac:dyDescent="0.3">
      <c r="A210" s="157"/>
      <c r="B210" s="157"/>
      <c r="C210" s="157"/>
      <c r="D210" s="157"/>
      <c r="E210" s="157" t="s">
        <v>492</v>
      </c>
      <c r="F210" s="157"/>
      <c r="G210" s="157"/>
      <c r="H210" s="157"/>
      <c r="I210" s="192">
        <v>2056.04</v>
      </c>
      <c r="J210" s="214"/>
      <c r="K210" s="192">
        <v>1736.71</v>
      </c>
      <c r="L210" s="214"/>
      <c r="M210" s="192">
        <v>1125.58</v>
      </c>
      <c r="N210" s="214"/>
      <c r="O210" s="192">
        <v>3038.32</v>
      </c>
      <c r="P210" s="214"/>
      <c r="Q210" s="192">
        <v>900.75</v>
      </c>
      <c r="R210" s="214"/>
      <c r="S210" s="192">
        <v>1782.43</v>
      </c>
      <c r="T210" s="214"/>
      <c r="U210" s="192">
        <v>2957.24</v>
      </c>
      <c r="V210" s="214"/>
      <c r="W210" s="192">
        <v>12294.34</v>
      </c>
      <c r="X210" s="214"/>
      <c r="Y210" s="192">
        <v>3485.39</v>
      </c>
      <c r="Z210" s="214"/>
      <c r="AA210" s="192">
        <v>8534.06</v>
      </c>
      <c r="AB210" s="214"/>
      <c r="AC210" s="192">
        <v>-17528.759999999998</v>
      </c>
      <c r="AD210" s="214"/>
      <c r="AE210" s="192">
        <v>13979.02</v>
      </c>
      <c r="AF210" s="214"/>
      <c r="AG210" s="192">
        <f t="shared" si="13"/>
        <v>34361.120000000003</v>
      </c>
    </row>
    <row r="211" spans="1:33" x14ac:dyDescent="0.25">
      <c r="A211" s="157"/>
      <c r="B211" s="157"/>
      <c r="C211" s="157"/>
      <c r="D211" s="157" t="s">
        <v>493</v>
      </c>
      <c r="E211" s="157"/>
      <c r="F211" s="157"/>
      <c r="G211" s="157"/>
      <c r="H211" s="157"/>
      <c r="I211" s="213">
        <f>ROUND(SUM(I201:I210),5)</f>
        <v>49696.49</v>
      </c>
      <c r="J211" s="214"/>
      <c r="K211" s="213">
        <f>ROUND(SUM(K201:K210),5)</f>
        <v>28669.35</v>
      </c>
      <c r="L211" s="214"/>
      <c r="M211" s="213">
        <f>ROUND(SUM(M201:M210),5)</f>
        <v>174878.68</v>
      </c>
      <c r="N211" s="214"/>
      <c r="O211" s="213">
        <f>ROUND(SUM(O201:O210),5)</f>
        <v>30611.99</v>
      </c>
      <c r="P211" s="214"/>
      <c r="Q211" s="213">
        <f>ROUND(SUM(Q201:Q210),5)</f>
        <v>33322.910000000003</v>
      </c>
      <c r="R211" s="214"/>
      <c r="S211" s="213">
        <f>ROUND(SUM(S201:S210),5)</f>
        <v>27446.51</v>
      </c>
      <c r="T211" s="214"/>
      <c r="U211" s="213">
        <f>ROUND(SUM(U201:U210),5)</f>
        <v>38311.89</v>
      </c>
      <c r="V211" s="214"/>
      <c r="W211" s="213">
        <f>ROUND(SUM(W201:W210),5)</f>
        <v>62649.05</v>
      </c>
      <c r="X211" s="214"/>
      <c r="Y211" s="213">
        <f>ROUND(SUM(Y201:Y210),5)</f>
        <v>30714.75</v>
      </c>
      <c r="Z211" s="214"/>
      <c r="AA211" s="213">
        <f>ROUND(SUM(AA201:AA210),5)</f>
        <v>41963.91</v>
      </c>
      <c r="AB211" s="214"/>
      <c r="AC211" s="213">
        <f>ROUND(SUM(AC201:AC210),5)</f>
        <v>13124.73</v>
      </c>
      <c r="AD211" s="214"/>
      <c r="AE211" s="213">
        <f>ROUND(SUM(AE201:AE210),5)</f>
        <v>64984.49</v>
      </c>
      <c r="AF211" s="214"/>
      <c r="AG211" s="213">
        <f t="shared" si="13"/>
        <v>596374.75</v>
      </c>
    </row>
    <row r="212" spans="1:33" x14ac:dyDescent="0.25">
      <c r="A212" s="157"/>
      <c r="B212" s="157"/>
      <c r="C212" s="157"/>
      <c r="D212" s="157" t="s">
        <v>151</v>
      </c>
      <c r="E212" s="157"/>
      <c r="F212" s="157"/>
      <c r="G212" s="157"/>
      <c r="H212" s="157"/>
      <c r="I212" s="213"/>
      <c r="J212" s="214"/>
      <c r="K212" s="213"/>
      <c r="L212" s="214"/>
      <c r="M212" s="213"/>
      <c r="N212" s="214"/>
      <c r="O212" s="213"/>
      <c r="P212" s="214"/>
      <c r="Q212" s="213"/>
      <c r="R212" s="214"/>
      <c r="S212" s="213"/>
      <c r="T212" s="214"/>
      <c r="U212" s="213"/>
      <c r="V212" s="214"/>
      <c r="W212" s="213"/>
      <c r="X212" s="214"/>
      <c r="Y212" s="213"/>
      <c r="Z212" s="214"/>
      <c r="AA212" s="213"/>
      <c r="AB212" s="214"/>
      <c r="AC212" s="213"/>
      <c r="AD212" s="214"/>
      <c r="AE212" s="213"/>
      <c r="AF212" s="214"/>
      <c r="AG212" s="213"/>
    </row>
    <row r="213" spans="1:33" x14ac:dyDescent="0.25">
      <c r="A213" s="157"/>
      <c r="B213" s="157"/>
      <c r="C213" s="157"/>
      <c r="D213" s="157"/>
      <c r="E213" s="157" t="s">
        <v>494</v>
      </c>
      <c r="F213" s="157"/>
      <c r="G213" s="157"/>
      <c r="H213" s="157"/>
      <c r="I213" s="213"/>
      <c r="J213" s="214"/>
      <c r="K213" s="213"/>
      <c r="L213" s="214"/>
      <c r="M213" s="213"/>
      <c r="N213" s="214"/>
      <c r="O213" s="213"/>
      <c r="P213" s="214"/>
      <c r="Q213" s="213"/>
      <c r="R213" s="214"/>
      <c r="S213" s="213"/>
      <c r="T213" s="214"/>
      <c r="U213" s="213"/>
      <c r="V213" s="214"/>
      <c r="W213" s="213"/>
      <c r="X213" s="214"/>
      <c r="Y213" s="213"/>
      <c r="Z213" s="214"/>
      <c r="AA213" s="213"/>
      <c r="AB213" s="214"/>
      <c r="AC213" s="213"/>
      <c r="AD213" s="214"/>
      <c r="AE213" s="213"/>
      <c r="AF213" s="214"/>
      <c r="AG213" s="213"/>
    </row>
    <row r="214" spans="1:33" x14ac:dyDescent="0.25">
      <c r="A214" s="157"/>
      <c r="B214" s="157"/>
      <c r="C214" s="157"/>
      <c r="D214" s="157"/>
      <c r="E214" s="157"/>
      <c r="F214" s="157" t="s">
        <v>495</v>
      </c>
      <c r="G214" s="157"/>
      <c r="H214" s="157"/>
      <c r="I214" s="213">
        <v>18063.89</v>
      </c>
      <c r="J214" s="214"/>
      <c r="K214" s="213">
        <v>17574.72</v>
      </c>
      <c r="L214" s="214"/>
      <c r="M214" s="213">
        <v>18360.89</v>
      </c>
      <c r="N214" s="214"/>
      <c r="O214" s="213">
        <v>18454.38</v>
      </c>
      <c r="P214" s="214"/>
      <c r="Q214" s="213">
        <v>15583.14</v>
      </c>
      <c r="R214" s="214"/>
      <c r="S214" s="213">
        <v>20959.689999999999</v>
      </c>
      <c r="T214" s="214"/>
      <c r="U214" s="213">
        <v>15580.65</v>
      </c>
      <c r="V214" s="214"/>
      <c r="W214" s="213">
        <v>14684.66</v>
      </c>
      <c r="X214" s="214"/>
      <c r="Y214" s="213">
        <v>0</v>
      </c>
      <c r="Z214" s="214"/>
      <c r="AA214" s="213">
        <v>17841.96</v>
      </c>
      <c r="AB214" s="214"/>
      <c r="AC214" s="213">
        <v>32642.3</v>
      </c>
      <c r="AD214" s="214"/>
      <c r="AE214" s="213">
        <v>0</v>
      </c>
      <c r="AF214" s="214"/>
      <c r="AG214" s="213">
        <f t="shared" ref="AG214:AG219" si="14">ROUND(SUM(I214:AE214),5)</f>
        <v>189746.28</v>
      </c>
    </row>
    <row r="215" spans="1:33" x14ac:dyDescent="0.25">
      <c r="A215" s="157"/>
      <c r="B215" s="157"/>
      <c r="C215" s="157"/>
      <c r="D215" s="157"/>
      <c r="E215" s="157"/>
      <c r="F215" s="157" t="s">
        <v>496</v>
      </c>
      <c r="G215" s="157"/>
      <c r="H215" s="157"/>
      <c r="I215" s="213">
        <v>500.28</v>
      </c>
      <c r="J215" s="214"/>
      <c r="K215" s="213">
        <v>376.89</v>
      </c>
      <c r="L215" s="214"/>
      <c r="M215" s="213">
        <v>398.16</v>
      </c>
      <c r="N215" s="214"/>
      <c r="O215" s="213">
        <v>451.94</v>
      </c>
      <c r="P215" s="214"/>
      <c r="Q215" s="213">
        <v>2117.92</v>
      </c>
      <c r="R215" s="214"/>
      <c r="S215" s="213">
        <v>1477.18</v>
      </c>
      <c r="T215" s="214"/>
      <c r="U215" s="213">
        <v>5098.3900000000003</v>
      </c>
      <c r="V215" s="214"/>
      <c r="W215" s="213">
        <v>7212.88</v>
      </c>
      <c r="X215" s="214"/>
      <c r="Y215" s="213">
        <v>5846.1</v>
      </c>
      <c r="Z215" s="214"/>
      <c r="AA215" s="213">
        <v>3825.69</v>
      </c>
      <c r="AB215" s="214"/>
      <c r="AC215" s="213">
        <v>3772.46</v>
      </c>
      <c r="AD215" s="214"/>
      <c r="AE215" s="213">
        <v>130.85</v>
      </c>
      <c r="AF215" s="214"/>
      <c r="AG215" s="213">
        <f t="shared" si="14"/>
        <v>31208.74</v>
      </c>
    </row>
    <row r="216" spans="1:33" x14ac:dyDescent="0.25">
      <c r="A216" s="157"/>
      <c r="B216" s="157"/>
      <c r="C216" s="157"/>
      <c r="D216" s="157"/>
      <c r="E216" s="157"/>
      <c r="F216" s="157" t="s">
        <v>497</v>
      </c>
      <c r="G216" s="157"/>
      <c r="H216" s="157"/>
      <c r="I216" s="213">
        <v>277.29000000000002</v>
      </c>
      <c r="J216" s="214"/>
      <c r="K216" s="213">
        <v>443.01</v>
      </c>
      <c r="L216" s="214"/>
      <c r="M216" s="213">
        <v>527.41999999999996</v>
      </c>
      <c r="N216" s="214"/>
      <c r="O216" s="213">
        <v>617.4</v>
      </c>
      <c r="P216" s="214"/>
      <c r="Q216" s="213">
        <v>483.96</v>
      </c>
      <c r="R216" s="214"/>
      <c r="S216" s="213">
        <v>545.39</v>
      </c>
      <c r="T216" s="214"/>
      <c r="U216" s="213">
        <v>547.25</v>
      </c>
      <c r="V216" s="214"/>
      <c r="W216" s="213">
        <v>770.53</v>
      </c>
      <c r="X216" s="214"/>
      <c r="Y216" s="213">
        <v>758.91</v>
      </c>
      <c r="Z216" s="214"/>
      <c r="AA216" s="213">
        <v>714.31</v>
      </c>
      <c r="AB216" s="214"/>
      <c r="AC216" s="213">
        <v>715.19</v>
      </c>
      <c r="AD216" s="214"/>
      <c r="AE216" s="213">
        <v>519.29999999999995</v>
      </c>
      <c r="AF216" s="214"/>
      <c r="AG216" s="213">
        <f t="shared" si="14"/>
        <v>6919.96</v>
      </c>
    </row>
    <row r="217" spans="1:33" ht="15.75" thickBot="1" x14ac:dyDescent="0.3">
      <c r="A217" s="157"/>
      <c r="B217" s="157"/>
      <c r="C217" s="157"/>
      <c r="D217" s="157"/>
      <c r="E217" s="157"/>
      <c r="F217" s="157" t="s">
        <v>498</v>
      </c>
      <c r="G217" s="157"/>
      <c r="H217" s="157"/>
      <c r="I217" s="213">
        <v>0</v>
      </c>
      <c r="J217" s="214"/>
      <c r="K217" s="213">
        <v>862.84</v>
      </c>
      <c r="L217" s="214"/>
      <c r="M217" s="213">
        <v>0</v>
      </c>
      <c r="N217" s="214"/>
      <c r="O217" s="213">
        <v>2262.92</v>
      </c>
      <c r="P217" s="214"/>
      <c r="Q217" s="213">
        <v>0</v>
      </c>
      <c r="R217" s="214"/>
      <c r="S217" s="213">
        <v>0</v>
      </c>
      <c r="T217" s="214"/>
      <c r="U217" s="213">
        <v>2002.44</v>
      </c>
      <c r="V217" s="214"/>
      <c r="W217" s="213">
        <v>0</v>
      </c>
      <c r="X217" s="214"/>
      <c r="Y217" s="213">
        <v>1481.48</v>
      </c>
      <c r="Z217" s="214"/>
      <c r="AA217" s="213">
        <v>1579.16</v>
      </c>
      <c r="AB217" s="214"/>
      <c r="AC217" s="213">
        <v>0</v>
      </c>
      <c r="AD217" s="214"/>
      <c r="AE217" s="213">
        <v>1839.64</v>
      </c>
      <c r="AF217" s="214"/>
      <c r="AG217" s="213">
        <f t="shared" si="14"/>
        <v>10028.48</v>
      </c>
    </row>
    <row r="218" spans="1:33" ht="15.75" thickBot="1" x14ac:dyDescent="0.3">
      <c r="A218" s="157"/>
      <c r="B218" s="157"/>
      <c r="C218" s="157"/>
      <c r="D218" s="157"/>
      <c r="E218" s="157" t="s">
        <v>499</v>
      </c>
      <c r="F218" s="157"/>
      <c r="G218" s="157"/>
      <c r="H218" s="157"/>
      <c r="I218" s="216">
        <f>ROUND(SUM(I213:I217),5)</f>
        <v>18841.46</v>
      </c>
      <c r="J218" s="214"/>
      <c r="K218" s="216">
        <f>ROUND(SUM(K213:K217),5)</f>
        <v>19257.46</v>
      </c>
      <c r="L218" s="214"/>
      <c r="M218" s="216">
        <f>ROUND(SUM(M213:M217),5)</f>
        <v>19286.47</v>
      </c>
      <c r="N218" s="214"/>
      <c r="O218" s="216">
        <f>ROUND(SUM(O213:O217),5)</f>
        <v>21786.639999999999</v>
      </c>
      <c r="P218" s="214"/>
      <c r="Q218" s="216">
        <f>ROUND(SUM(Q213:Q217),5)</f>
        <v>18185.02</v>
      </c>
      <c r="R218" s="214"/>
      <c r="S218" s="216">
        <f>ROUND(SUM(S213:S217),5)</f>
        <v>22982.26</v>
      </c>
      <c r="T218" s="214"/>
      <c r="U218" s="216">
        <f>ROUND(SUM(U213:U217),5)</f>
        <v>23228.73</v>
      </c>
      <c r="V218" s="214"/>
      <c r="W218" s="216">
        <f>ROUND(SUM(W213:W217),5)</f>
        <v>22668.07</v>
      </c>
      <c r="X218" s="214"/>
      <c r="Y218" s="216">
        <f>ROUND(SUM(Y213:Y217),5)</f>
        <v>8086.49</v>
      </c>
      <c r="Z218" s="214"/>
      <c r="AA218" s="216">
        <f>ROUND(SUM(AA213:AA217),5)</f>
        <v>23961.119999999999</v>
      </c>
      <c r="AB218" s="214"/>
      <c r="AC218" s="216">
        <f>ROUND(SUM(AC213:AC217),5)</f>
        <v>37129.949999999997</v>
      </c>
      <c r="AD218" s="214"/>
      <c r="AE218" s="216">
        <f>ROUND(SUM(AE213:AE217),5)</f>
        <v>2489.79</v>
      </c>
      <c r="AF218" s="214"/>
      <c r="AG218" s="216">
        <f t="shared" si="14"/>
        <v>237903.46</v>
      </c>
    </row>
    <row r="219" spans="1:33" x14ac:dyDescent="0.25">
      <c r="A219" s="157"/>
      <c r="B219" s="157"/>
      <c r="C219" s="157"/>
      <c r="D219" s="157" t="s">
        <v>500</v>
      </c>
      <c r="E219" s="157"/>
      <c r="F219" s="157"/>
      <c r="G219" s="157"/>
      <c r="H219" s="157"/>
      <c r="I219" s="213">
        <f>ROUND(I212+I218,5)</f>
        <v>18841.46</v>
      </c>
      <c r="J219" s="214"/>
      <c r="K219" s="213">
        <f>ROUND(K212+K218,5)</f>
        <v>19257.46</v>
      </c>
      <c r="L219" s="214"/>
      <c r="M219" s="213">
        <f>ROUND(M212+M218,5)</f>
        <v>19286.47</v>
      </c>
      <c r="N219" s="214"/>
      <c r="O219" s="213">
        <f>ROUND(O212+O218,5)</f>
        <v>21786.639999999999</v>
      </c>
      <c r="P219" s="214"/>
      <c r="Q219" s="213">
        <f>ROUND(Q212+Q218,5)</f>
        <v>18185.02</v>
      </c>
      <c r="R219" s="214"/>
      <c r="S219" s="213">
        <f>ROUND(S212+S218,5)</f>
        <v>22982.26</v>
      </c>
      <c r="T219" s="214"/>
      <c r="U219" s="213">
        <f>ROUND(U212+U218,5)</f>
        <v>23228.73</v>
      </c>
      <c r="V219" s="214"/>
      <c r="W219" s="213">
        <f>ROUND(W212+W218,5)</f>
        <v>22668.07</v>
      </c>
      <c r="X219" s="214"/>
      <c r="Y219" s="213">
        <f>ROUND(Y212+Y218,5)</f>
        <v>8086.49</v>
      </c>
      <c r="Z219" s="214"/>
      <c r="AA219" s="213">
        <f>ROUND(AA212+AA218,5)</f>
        <v>23961.119999999999</v>
      </c>
      <c r="AB219" s="214"/>
      <c r="AC219" s="213">
        <f>ROUND(AC212+AC218,5)</f>
        <v>37129.949999999997</v>
      </c>
      <c r="AD219" s="214"/>
      <c r="AE219" s="213">
        <f>ROUND(AE212+AE218,5)</f>
        <v>2489.79</v>
      </c>
      <c r="AF219" s="214"/>
      <c r="AG219" s="213">
        <f t="shared" si="14"/>
        <v>237903.46</v>
      </c>
    </row>
    <row r="220" spans="1:33" x14ac:dyDescent="0.25">
      <c r="A220" s="157"/>
      <c r="B220" s="157"/>
      <c r="C220" s="157"/>
      <c r="D220" s="157" t="s">
        <v>152</v>
      </c>
      <c r="E220" s="157"/>
      <c r="F220" s="157"/>
      <c r="G220" s="157"/>
      <c r="H220" s="157"/>
      <c r="I220" s="213"/>
      <c r="J220" s="214"/>
      <c r="K220" s="213"/>
      <c r="L220" s="214"/>
      <c r="M220" s="213"/>
      <c r="N220" s="214"/>
      <c r="O220" s="213"/>
      <c r="P220" s="214"/>
      <c r="Q220" s="213"/>
      <c r="R220" s="214"/>
      <c r="S220" s="213"/>
      <c r="T220" s="214"/>
      <c r="U220" s="213"/>
      <c r="V220" s="214"/>
      <c r="W220" s="213"/>
      <c r="X220" s="214"/>
      <c r="Y220" s="213"/>
      <c r="Z220" s="214"/>
      <c r="AA220" s="213"/>
      <c r="AB220" s="214"/>
      <c r="AC220" s="213"/>
      <c r="AD220" s="214"/>
      <c r="AE220" s="213"/>
      <c r="AF220" s="214"/>
      <c r="AG220" s="213"/>
    </row>
    <row r="221" spans="1:33" x14ac:dyDescent="0.25">
      <c r="A221" s="157"/>
      <c r="B221" s="157"/>
      <c r="C221" s="157"/>
      <c r="D221" s="157"/>
      <c r="E221" s="157" t="s">
        <v>501</v>
      </c>
      <c r="F221" s="157"/>
      <c r="G221" s="157"/>
      <c r="H221" s="157"/>
      <c r="I221" s="213">
        <v>3670.03</v>
      </c>
      <c r="J221" s="214"/>
      <c r="K221" s="213">
        <v>6630.15</v>
      </c>
      <c r="L221" s="214"/>
      <c r="M221" s="213">
        <v>4444.04</v>
      </c>
      <c r="N221" s="214"/>
      <c r="O221" s="213">
        <v>3291.43</v>
      </c>
      <c r="P221" s="214"/>
      <c r="Q221" s="213">
        <v>4550.25</v>
      </c>
      <c r="R221" s="214"/>
      <c r="S221" s="213">
        <v>4324.95</v>
      </c>
      <c r="T221" s="214"/>
      <c r="U221" s="213">
        <v>4778.55</v>
      </c>
      <c r="V221" s="214"/>
      <c r="W221" s="213">
        <v>4327.95</v>
      </c>
      <c r="X221" s="214"/>
      <c r="Y221" s="213">
        <v>4327.95</v>
      </c>
      <c r="Z221" s="214"/>
      <c r="AA221" s="213">
        <v>4327.95</v>
      </c>
      <c r="AB221" s="214"/>
      <c r="AC221" s="213">
        <v>4327.95</v>
      </c>
      <c r="AD221" s="214"/>
      <c r="AE221" s="213">
        <v>-16288.05</v>
      </c>
      <c r="AF221" s="214"/>
      <c r="AG221" s="213">
        <f t="shared" ref="AG221:AG226" si="15">ROUND(SUM(I221:AE221),5)</f>
        <v>32713.15</v>
      </c>
    </row>
    <row r="222" spans="1:33" x14ac:dyDescent="0.25">
      <c r="A222" s="157"/>
      <c r="B222" s="157"/>
      <c r="C222" s="157"/>
      <c r="D222" s="157"/>
      <c r="E222" s="157" t="s">
        <v>502</v>
      </c>
      <c r="F222" s="157"/>
      <c r="G222" s="157"/>
      <c r="H222" s="157"/>
      <c r="I222" s="213">
        <v>7326.18</v>
      </c>
      <c r="J222" s="214"/>
      <c r="K222" s="213">
        <v>10772.74</v>
      </c>
      <c r="L222" s="214"/>
      <c r="M222" s="213">
        <v>6196.87</v>
      </c>
      <c r="N222" s="214"/>
      <c r="O222" s="213">
        <v>21280.39</v>
      </c>
      <c r="P222" s="214"/>
      <c r="Q222" s="213">
        <v>4417.3</v>
      </c>
      <c r="R222" s="214"/>
      <c r="S222" s="213">
        <v>3502.01</v>
      </c>
      <c r="T222" s="214"/>
      <c r="U222" s="213">
        <v>1054.6500000000001</v>
      </c>
      <c r="V222" s="214"/>
      <c r="W222" s="213">
        <v>467.27</v>
      </c>
      <c r="X222" s="214"/>
      <c r="Y222" s="213">
        <v>1125.3900000000001</v>
      </c>
      <c r="Z222" s="214"/>
      <c r="AA222" s="213">
        <v>6337.62</v>
      </c>
      <c r="AB222" s="214"/>
      <c r="AC222" s="213">
        <v>9416.48</v>
      </c>
      <c r="AD222" s="214"/>
      <c r="AE222" s="213">
        <v>4391.5600000000004</v>
      </c>
      <c r="AF222" s="214"/>
      <c r="AG222" s="213">
        <f t="shared" si="15"/>
        <v>76288.460000000006</v>
      </c>
    </row>
    <row r="223" spans="1:33" x14ac:dyDescent="0.25">
      <c r="A223" s="157"/>
      <c r="B223" s="157"/>
      <c r="C223" s="157"/>
      <c r="D223" s="157"/>
      <c r="E223" s="157" t="s">
        <v>503</v>
      </c>
      <c r="F223" s="157"/>
      <c r="G223" s="157"/>
      <c r="H223" s="157"/>
      <c r="I223" s="213">
        <v>28781.85</v>
      </c>
      <c r="J223" s="214"/>
      <c r="K223" s="213">
        <v>22339.599999999999</v>
      </c>
      <c r="L223" s="214"/>
      <c r="M223" s="213">
        <v>14684.4</v>
      </c>
      <c r="N223" s="214"/>
      <c r="O223" s="213">
        <v>16141.29</v>
      </c>
      <c r="P223" s="214"/>
      <c r="Q223" s="213">
        <v>6395.93</v>
      </c>
      <c r="R223" s="214"/>
      <c r="S223" s="213">
        <v>11118.66</v>
      </c>
      <c r="T223" s="214"/>
      <c r="U223" s="213">
        <v>10179.200000000001</v>
      </c>
      <c r="V223" s="214"/>
      <c r="W223" s="213">
        <v>9179.7999999999993</v>
      </c>
      <c r="X223" s="214"/>
      <c r="Y223" s="213">
        <v>11320.1</v>
      </c>
      <c r="Z223" s="214"/>
      <c r="AA223" s="213">
        <v>9545.2199999999993</v>
      </c>
      <c r="AB223" s="214"/>
      <c r="AC223" s="213">
        <v>23405.08</v>
      </c>
      <c r="AD223" s="214"/>
      <c r="AE223" s="213">
        <v>8427.27</v>
      </c>
      <c r="AF223" s="214"/>
      <c r="AG223" s="213">
        <f t="shared" si="15"/>
        <v>171518.4</v>
      </c>
    </row>
    <row r="224" spans="1:33" x14ac:dyDescent="0.25">
      <c r="A224" s="157"/>
      <c r="B224" s="157"/>
      <c r="C224" s="157"/>
      <c r="D224" s="157"/>
      <c r="E224" s="157" t="s">
        <v>504</v>
      </c>
      <c r="F224" s="157"/>
      <c r="G224" s="157"/>
      <c r="H224" s="157"/>
      <c r="I224" s="213">
        <v>0</v>
      </c>
      <c r="J224" s="214"/>
      <c r="K224" s="213">
        <v>0</v>
      </c>
      <c r="L224" s="214"/>
      <c r="M224" s="213">
        <v>7574.28</v>
      </c>
      <c r="N224" s="214"/>
      <c r="O224" s="213">
        <v>0</v>
      </c>
      <c r="P224" s="214"/>
      <c r="Q224" s="213">
        <v>0</v>
      </c>
      <c r="R224" s="214"/>
      <c r="S224" s="213">
        <v>0</v>
      </c>
      <c r="T224" s="214"/>
      <c r="U224" s="213">
        <v>0</v>
      </c>
      <c r="V224" s="214"/>
      <c r="W224" s="213">
        <v>0</v>
      </c>
      <c r="X224" s="214"/>
      <c r="Y224" s="213">
        <v>1200</v>
      </c>
      <c r="Z224" s="214"/>
      <c r="AA224" s="213">
        <v>0</v>
      </c>
      <c r="AB224" s="214"/>
      <c r="AC224" s="213">
        <v>0</v>
      </c>
      <c r="AD224" s="214"/>
      <c r="AE224" s="213">
        <v>0</v>
      </c>
      <c r="AF224" s="214"/>
      <c r="AG224" s="213">
        <f t="shared" si="15"/>
        <v>8774.2800000000007</v>
      </c>
    </row>
    <row r="225" spans="1:33" ht="15.75" thickBot="1" x14ac:dyDescent="0.3">
      <c r="A225" s="157"/>
      <c r="B225" s="157"/>
      <c r="C225" s="157"/>
      <c r="D225" s="157"/>
      <c r="E225" s="157" t="s">
        <v>505</v>
      </c>
      <c r="F225" s="157"/>
      <c r="G225" s="157"/>
      <c r="H225" s="157"/>
      <c r="I225" s="192">
        <v>4893.1000000000004</v>
      </c>
      <c r="J225" s="214"/>
      <c r="K225" s="192">
        <v>3123.31</v>
      </c>
      <c r="L225" s="214"/>
      <c r="M225" s="192">
        <v>3123.31</v>
      </c>
      <c r="N225" s="214"/>
      <c r="O225" s="192">
        <v>3123.31</v>
      </c>
      <c r="P225" s="214"/>
      <c r="Q225" s="192">
        <v>3123.31</v>
      </c>
      <c r="R225" s="214"/>
      <c r="S225" s="192">
        <v>3123.31</v>
      </c>
      <c r="T225" s="214"/>
      <c r="U225" s="192">
        <v>2889.97</v>
      </c>
      <c r="V225" s="214"/>
      <c r="W225" s="192">
        <v>2656.64</v>
      </c>
      <c r="X225" s="214"/>
      <c r="Y225" s="192">
        <v>2656.64</v>
      </c>
      <c r="Z225" s="214"/>
      <c r="AA225" s="192">
        <v>2656.64</v>
      </c>
      <c r="AB225" s="214"/>
      <c r="AC225" s="192">
        <v>2656.64</v>
      </c>
      <c r="AD225" s="214"/>
      <c r="AE225" s="192">
        <v>2656.64</v>
      </c>
      <c r="AF225" s="214"/>
      <c r="AG225" s="192">
        <f t="shared" si="15"/>
        <v>36682.82</v>
      </c>
    </row>
    <row r="226" spans="1:33" x14ac:dyDescent="0.25">
      <c r="A226" s="157"/>
      <c r="B226" s="157"/>
      <c r="C226" s="157"/>
      <c r="D226" s="157" t="s">
        <v>506</v>
      </c>
      <c r="E226" s="157"/>
      <c r="F226" s="157"/>
      <c r="G226" s="157"/>
      <c r="H226" s="157"/>
      <c r="I226" s="213">
        <f>ROUND(SUM(I220:I225),5)</f>
        <v>44671.16</v>
      </c>
      <c r="J226" s="214"/>
      <c r="K226" s="213">
        <f>ROUND(SUM(K220:K225),5)</f>
        <v>42865.8</v>
      </c>
      <c r="L226" s="214"/>
      <c r="M226" s="213">
        <f>ROUND(SUM(M220:M225),5)</f>
        <v>36022.9</v>
      </c>
      <c r="N226" s="214"/>
      <c r="O226" s="213">
        <f>ROUND(SUM(O220:O225),5)</f>
        <v>43836.42</v>
      </c>
      <c r="P226" s="214"/>
      <c r="Q226" s="213">
        <f>ROUND(SUM(Q220:Q225),5)</f>
        <v>18486.79</v>
      </c>
      <c r="R226" s="214"/>
      <c r="S226" s="213">
        <f>ROUND(SUM(S220:S225),5)</f>
        <v>22068.93</v>
      </c>
      <c r="T226" s="214"/>
      <c r="U226" s="213">
        <f>ROUND(SUM(U220:U225),5)</f>
        <v>18902.37</v>
      </c>
      <c r="V226" s="214"/>
      <c r="W226" s="213">
        <f>ROUND(SUM(W220:W225),5)</f>
        <v>16631.66</v>
      </c>
      <c r="X226" s="214"/>
      <c r="Y226" s="213">
        <f>ROUND(SUM(Y220:Y225),5)</f>
        <v>20630.080000000002</v>
      </c>
      <c r="Z226" s="214"/>
      <c r="AA226" s="213">
        <f>ROUND(SUM(AA220:AA225),5)</f>
        <v>22867.43</v>
      </c>
      <c r="AB226" s="214"/>
      <c r="AC226" s="213">
        <f>ROUND(SUM(AC220:AC225),5)</f>
        <v>39806.15</v>
      </c>
      <c r="AD226" s="214"/>
      <c r="AE226" s="213">
        <f>ROUND(SUM(AE220:AE225),5)</f>
        <v>-812.58</v>
      </c>
      <c r="AF226" s="214"/>
      <c r="AG226" s="213">
        <f t="shared" si="15"/>
        <v>325977.11</v>
      </c>
    </row>
    <row r="227" spans="1:33" x14ac:dyDescent="0.25">
      <c r="A227" s="157"/>
      <c r="B227" s="157"/>
      <c r="C227" s="157"/>
      <c r="D227" s="157" t="s">
        <v>153</v>
      </c>
      <c r="E227" s="157"/>
      <c r="F227" s="157"/>
      <c r="G227" s="157"/>
      <c r="H227" s="157"/>
      <c r="I227" s="213"/>
      <c r="J227" s="214"/>
      <c r="K227" s="213"/>
      <c r="L227" s="214"/>
      <c r="M227" s="213"/>
      <c r="N227" s="214"/>
      <c r="O227" s="213"/>
      <c r="P227" s="214"/>
      <c r="Q227" s="213"/>
      <c r="R227" s="214"/>
      <c r="S227" s="213"/>
      <c r="T227" s="214"/>
      <c r="U227" s="213"/>
      <c r="V227" s="214"/>
      <c r="W227" s="213"/>
      <c r="X227" s="214"/>
      <c r="Y227" s="213"/>
      <c r="Z227" s="214"/>
      <c r="AA227" s="213"/>
      <c r="AB227" s="214"/>
      <c r="AC227" s="213"/>
      <c r="AD227" s="214"/>
      <c r="AE227" s="213"/>
      <c r="AF227" s="214"/>
      <c r="AG227" s="213"/>
    </row>
    <row r="228" spans="1:33" ht="15.75" thickBot="1" x14ac:dyDescent="0.3">
      <c r="A228" s="157"/>
      <c r="B228" s="157"/>
      <c r="C228" s="157"/>
      <c r="D228" s="157"/>
      <c r="E228" s="157" t="s">
        <v>507</v>
      </c>
      <c r="F228" s="157"/>
      <c r="G228" s="157"/>
      <c r="H228" s="157"/>
      <c r="I228" s="192">
        <v>8175</v>
      </c>
      <c r="J228" s="214"/>
      <c r="K228" s="192">
        <v>8175</v>
      </c>
      <c r="L228" s="214"/>
      <c r="M228" s="192">
        <v>12675</v>
      </c>
      <c r="N228" s="214"/>
      <c r="O228" s="192">
        <v>8175</v>
      </c>
      <c r="P228" s="214"/>
      <c r="Q228" s="192">
        <v>0</v>
      </c>
      <c r="R228" s="214"/>
      <c r="S228" s="192">
        <v>0</v>
      </c>
      <c r="T228" s="214"/>
      <c r="U228" s="192">
        <v>0</v>
      </c>
      <c r="V228" s="214"/>
      <c r="W228" s="192">
        <v>0</v>
      </c>
      <c r="X228" s="214"/>
      <c r="Y228" s="192">
        <v>0</v>
      </c>
      <c r="Z228" s="214"/>
      <c r="AA228" s="192">
        <v>0</v>
      </c>
      <c r="AB228" s="214"/>
      <c r="AC228" s="192">
        <v>2500</v>
      </c>
      <c r="AD228" s="214"/>
      <c r="AE228" s="192">
        <v>0</v>
      </c>
      <c r="AF228" s="214"/>
      <c r="AG228" s="192">
        <f>ROUND(SUM(I228:AE228),5)</f>
        <v>39700</v>
      </c>
    </row>
    <row r="229" spans="1:33" x14ac:dyDescent="0.25">
      <c r="A229" s="157"/>
      <c r="B229" s="157"/>
      <c r="C229" s="157"/>
      <c r="D229" s="157" t="s">
        <v>508</v>
      </c>
      <c r="E229" s="157"/>
      <c r="F229" s="157"/>
      <c r="G229" s="157"/>
      <c r="H229" s="157"/>
      <c r="I229" s="213">
        <f>ROUND(SUM(I227:I228),5)</f>
        <v>8175</v>
      </c>
      <c r="J229" s="214"/>
      <c r="K229" s="213">
        <f>ROUND(SUM(K227:K228),5)</f>
        <v>8175</v>
      </c>
      <c r="L229" s="214"/>
      <c r="M229" s="213">
        <f>ROUND(SUM(M227:M228),5)</f>
        <v>12675</v>
      </c>
      <c r="N229" s="214"/>
      <c r="O229" s="213">
        <f>ROUND(SUM(O227:O228),5)</f>
        <v>8175</v>
      </c>
      <c r="P229" s="214"/>
      <c r="Q229" s="213">
        <f>ROUND(SUM(Q227:Q228),5)</f>
        <v>0</v>
      </c>
      <c r="R229" s="214"/>
      <c r="S229" s="213">
        <f>ROUND(SUM(S227:S228),5)</f>
        <v>0</v>
      </c>
      <c r="T229" s="214"/>
      <c r="U229" s="213">
        <f>ROUND(SUM(U227:U228),5)</f>
        <v>0</v>
      </c>
      <c r="V229" s="214"/>
      <c r="W229" s="213">
        <f>ROUND(SUM(W227:W228),5)</f>
        <v>0</v>
      </c>
      <c r="X229" s="214"/>
      <c r="Y229" s="213">
        <f>ROUND(SUM(Y227:Y228),5)</f>
        <v>0</v>
      </c>
      <c r="Z229" s="214"/>
      <c r="AA229" s="213">
        <f>ROUND(SUM(AA227:AA228),5)</f>
        <v>0</v>
      </c>
      <c r="AB229" s="214"/>
      <c r="AC229" s="213">
        <f>ROUND(SUM(AC227:AC228),5)</f>
        <v>2500</v>
      </c>
      <c r="AD229" s="214"/>
      <c r="AE229" s="213">
        <f>ROUND(SUM(AE227:AE228),5)</f>
        <v>0</v>
      </c>
      <c r="AF229" s="214"/>
      <c r="AG229" s="213">
        <f>ROUND(SUM(I229:AE229),5)</f>
        <v>39700</v>
      </c>
    </row>
    <row r="230" spans="1:33" x14ac:dyDescent="0.25">
      <c r="A230" s="157"/>
      <c r="B230" s="157"/>
      <c r="C230" s="157"/>
      <c r="D230" s="157" t="s">
        <v>154</v>
      </c>
      <c r="E230" s="157"/>
      <c r="F230" s="157"/>
      <c r="G230" s="157"/>
      <c r="H230" s="157"/>
      <c r="I230" s="213"/>
      <c r="J230" s="214"/>
      <c r="K230" s="213"/>
      <c r="L230" s="214"/>
      <c r="M230" s="213"/>
      <c r="N230" s="214"/>
      <c r="O230" s="213"/>
      <c r="P230" s="214"/>
      <c r="Q230" s="213"/>
      <c r="R230" s="214"/>
      <c r="S230" s="213"/>
      <c r="T230" s="214"/>
      <c r="U230" s="213"/>
      <c r="V230" s="214"/>
      <c r="W230" s="213"/>
      <c r="X230" s="214"/>
      <c r="Y230" s="213"/>
      <c r="Z230" s="214"/>
      <c r="AA230" s="213"/>
      <c r="AB230" s="214"/>
      <c r="AC230" s="213"/>
      <c r="AD230" s="214"/>
      <c r="AE230" s="213"/>
      <c r="AF230" s="214"/>
      <c r="AG230" s="213"/>
    </row>
    <row r="231" spans="1:33" ht="15.75" thickBot="1" x14ac:dyDescent="0.3">
      <c r="A231" s="157"/>
      <c r="B231" s="157"/>
      <c r="C231" s="157"/>
      <c r="D231" s="157"/>
      <c r="E231" s="157" t="s">
        <v>509</v>
      </c>
      <c r="F231" s="157"/>
      <c r="G231" s="157"/>
      <c r="H231" s="157"/>
      <c r="I231" s="192">
        <v>0</v>
      </c>
      <c r="J231" s="214"/>
      <c r="K231" s="192">
        <v>2414</v>
      </c>
      <c r="L231" s="214"/>
      <c r="M231" s="192">
        <v>622.5</v>
      </c>
      <c r="N231" s="214"/>
      <c r="O231" s="192">
        <v>11234</v>
      </c>
      <c r="P231" s="214"/>
      <c r="Q231" s="192">
        <v>5390</v>
      </c>
      <c r="R231" s="214"/>
      <c r="S231" s="192">
        <v>3179</v>
      </c>
      <c r="T231" s="214"/>
      <c r="U231" s="192">
        <v>1176</v>
      </c>
      <c r="V231" s="214"/>
      <c r="W231" s="192">
        <v>7695.75</v>
      </c>
      <c r="X231" s="214"/>
      <c r="Y231" s="192">
        <v>115</v>
      </c>
      <c r="Z231" s="214"/>
      <c r="AA231" s="192">
        <v>7256.13</v>
      </c>
      <c r="AB231" s="214"/>
      <c r="AC231" s="192">
        <v>3938.88</v>
      </c>
      <c r="AD231" s="214"/>
      <c r="AE231" s="192">
        <v>15464.88</v>
      </c>
      <c r="AF231" s="214"/>
      <c r="AG231" s="192">
        <f>ROUND(SUM(I231:AE231),5)</f>
        <v>58486.14</v>
      </c>
    </row>
    <row r="232" spans="1:33" x14ac:dyDescent="0.25">
      <c r="A232" s="157"/>
      <c r="B232" s="157"/>
      <c r="C232" s="157"/>
      <c r="D232" s="157" t="s">
        <v>510</v>
      </c>
      <c r="E232" s="157"/>
      <c r="F232" s="157"/>
      <c r="G232" s="157"/>
      <c r="H232" s="157"/>
      <c r="I232" s="213">
        <f>ROUND(SUM(I230:I231),5)</f>
        <v>0</v>
      </c>
      <c r="J232" s="214"/>
      <c r="K232" s="213">
        <f>ROUND(SUM(K230:K231),5)</f>
        <v>2414</v>
      </c>
      <c r="L232" s="214"/>
      <c r="M232" s="213">
        <f>ROUND(SUM(M230:M231),5)</f>
        <v>622.5</v>
      </c>
      <c r="N232" s="214"/>
      <c r="O232" s="213">
        <f>ROUND(SUM(O230:O231),5)</f>
        <v>11234</v>
      </c>
      <c r="P232" s="214"/>
      <c r="Q232" s="213">
        <f>ROUND(SUM(Q230:Q231),5)</f>
        <v>5390</v>
      </c>
      <c r="R232" s="214"/>
      <c r="S232" s="213">
        <f>ROUND(SUM(S230:S231),5)</f>
        <v>3179</v>
      </c>
      <c r="T232" s="214"/>
      <c r="U232" s="213">
        <f>ROUND(SUM(U230:U231),5)</f>
        <v>1176</v>
      </c>
      <c r="V232" s="214"/>
      <c r="W232" s="213">
        <f>ROUND(SUM(W230:W231),5)</f>
        <v>7695.75</v>
      </c>
      <c r="X232" s="214"/>
      <c r="Y232" s="213">
        <f>ROUND(SUM(Y230:Y231),5)</f>
        <v>115</v>
      </c>
      <c r="Z232" s="214"/>
      <c r="AA232" s="213">
        <f>ROUND(SUM(AA230:AA231),5)</f>
        <v>7256.13</v>
      </c>
      <c r="AB232" s="214"/>
      <c r="AC232" s="213">
        <f>ROUND(SUM(AC230:AC231),5)</f>
        <v>3938.88</v>
      </c>
      <c r="AD232" s="214"/>
      <c r="AE232" s="213">
        <f>ROUND(SUM(AE230:AE231),5)</f>
        <v>15464.88</v>
      </c>
      <c r="AF232" s="214"/>
      <c r="AG232" s="213">
        <f>ROUND(SUM(I232:AE232),5)</f>
        <v>58486.14</v>
      </c>
    </row>
    <row r="233" spans="1:33" x14ac:dyDescent="0.25">
      <c r="A233" s="157"/>
      <c r="B233" s="157"/>
      <c r="C233" s="157"/>
      <c r="D233" s="157" t="s">
        <v>155</v>
      </c>
      <c r="E233" s="157"/>
      <c r="F233" s="157"/>
      <c r="G233" s="157"/>
      <c r="H233" s="157"/>
      <c r="I233" s="213"/>
      <c r="J233" s="214"/>
      <c r="K233" s="213"/>
      <c r="L233" s="214"/>
      <c r="M233" s="213"/>
      <c r="N233" s="214"/>
      <c r="O233" s="213"/>
      <c r="P233" s="214"/>
      <c r="Q233" s="213"/>
      <c r="R233" s="214"/>
      <c r="S233" s="213"/>
      <c r="T233" s="214"/>
      <c r="U233" s="213"/>
      <c r="V233" s="214"/>
      <c r="W233" s="213"/>
      <c r="X233" s="214"/>
      <c r="Y233" s="213"/>
      <c r="Z233" s="214"/>
      <c r="AA233" s="213"/>
      <c r="AB233" s="214"/>
      <c r="AC233" s="213"/>
      <c r="AD233" s="214"/>
      <c r="AE233" s="213"/>
      <c r="AF233" s="214"/>
      <c r="AG233" s="213"/>
    </row>
    <row r="234" spans="1:33" x14ac:dyDescent="0.25">
      <c r="A234" s="157"/>
      <c r="B234" s="157"/>
      <c r="C234" s="157"/>
      <c r="D234" s="157"/>
      <c r="E234" s="157" t="s">
        <v>376</v>
      </c>
      <c r="F234" s="157"/>
      <c r="G234" s="157"/>
      <c r="H234" s="157"/>
      <c r="I234" s="213"/>
      <c r="J234" s="214"/>
      <c r="K234" s="213"/>
      <c r="L234" s="214"/>
      <c r="M234" s="213"/>
      <c r="N234" s="214"/>
      <c r="O234" s="213"/>
      <c r="P234" s="214"/>
      <c r="Q234" s="213"/>
      <c r="R234" s="214"/>
      <c r="S234" s="213"/>
      <c r="T234" s="214"/>
      <c r="U234" s="213"/>
      <c r="V234" s="214"/>
      <c r="W234" s="213"/>
      <c r="X234" s="214"/>
      <c r="Y234" s="213"/>
      <c r="Z234" s="214"/>
      <c r="AA234" s="213"/>
      <c r="AB234" s="214"/>
      <c r="AC234" s="213"/>
      <c r="AD234" s="214"/>
      <c r="AE234" s="213"/>
      <c r="AF234" s="214"/>
      <c r="AG234" s="213"/>
    </row>
    <row r="235" spans="1:33" x14ac:dyDescent="0.25">
      <c r="A235" s="157"/>
      <c r="B235" s="157"/>
      <c r="C235" s="157"/>
      <c r="D235" s="157"/>
      <c r="E235" s="157"/>
      <c r="F235" s="157" t="s">
        <v>378</v>
      </c>
      <c r="G235" s="157"/>
      <c r="H235" s="157"/>
      <c r="I235" s="213">
        <v>1019.63</v>
      </c>
      <c r="J235" s="214"/>
      <c r="K235" s="213">
        <v>302.01</v>
      </c>
      <c r="L235" s="214"/>
      <c r="M235" s="213">
        <v>218.47</v>
      </c>
      <c r="N235" s="214"/>
      <c r="O235" s="213">
        <v>145.47999999999999</v>
      </c>
      <c r="P235" s="214"/>
      <c r="Q235" s="213">
        <v>404.34</v>
      </c>
      <c r="R235" s="214"/>
      <c r="S235" s="213">
        <v>348.34</v>
      </c>
      <c r="T235" s="214"/>
      <c r="U235" s="213">
        <v>797.89</v>
      </c>
      <c r="V235" s="214"/>
      <c r="W235" s="213">
        <v>166.45</v>
      </c>
      <c r="X235" s="214"/>
      <c r="Y235" s="213">
        <v>2349.33</v>
      </c>
      <c r="Z235" s="214"/>
      <c r="AA235" s="213">
        <v>200.22</v>
      </c>
      <c r="AB235" s="214"/>
      <c r="AC235" s="213">
        <v>125.54</v>
      </c>
      <c r="AD235" s="214"/>
      <c r="AE235" s="213">
        <v>413.09</v>
      </c>
      <c r="AF235" s="214"/>
      <c r="AG235" s="213">
        <f>ROUND(SUM(I235:AE235),5)</f>
        <v>6490.79</v>
      </c>
    </row>
    <row r="236" spans="1:33" x14ac:dyDescent="0.25">
      <c r="A236" s="157"/>
      <c r="B236" s="157"/>
      <c r="C236" s="157"/>
      <c r="D236" s="157"/>
      <c r="E236" s="157"/>
      <c r="F236" s="157" t="s">
        <v>379</v>
      </c>
      <c r="G236" s="157"/>
      <c r="H236" s="157"/>
      <c r="I236" s="213">
        <v>462.87</v>
      </c>
      <c r="J236" s="214"/>
      <c r="K236" s="213">
        <v>61</v>
      </c>
      <c r="L236" s="214"/>
      <c r="M236" s="213">
        <v>792.67</v>
      </c>
      <c r="N236" s="214"/>
      <c r="O236" s="213">
        <v>555.05999999999995</v>
      </c>
      <c r="P236" s="214"/>
      <c r="Q236" s="213">
        <v>438.55</v>
      </c>
      <c r="R236" s="214"/>
      <c r="S236" s="213">
        <v>293.45999999999998</v>
      </c>
      <c r="T236" s="214"/>
      <c r="U236" s="213">
        <v>200</v>
      </c>
      <c r="V236" s="214"/>
      <c r="W236" s="213">
        <v>552.34</v>
      </c>
      <c r="X236" s="214"/>
      <c r="Y236" s="213">
        <v>755.78</v>
      </c>
      <c r="Z236" s="214"/>
      <c r="AA236" s="213">
        <v>320.45999999999998</v>
      </c>
      <c r="AB236" s="214"/>
      <c r="AC236" s="213">
        <v>400</v>
      </c>
      <c r="AD236" s="214"/>
      <c r="AE236" s="213">
        <v>334.83</v>
      </c>
      <c r="AF236" s="214"/>
      <c r="AG236" s="213">
        <f>ROUND(SUM(I236:AE236),5)</f>
        <v>5167.0200000000004</v>
      </c>
    </row>
    <row r="237" spans="1:33" x14ac:dyDescent="0.25">
      <c r="A237" s="157"/>
      <c r="B237" s="157"/>
      <c r="C237" s="157"/>
      <c r="D237" s="157"/>
      <c r="E237" s="157"/>
      <c r="F237" s="157" t="s">
        <v>380</v>
      </c>
      <c r="G237" s="157"/>
      <c r="H237" s="157"/>
      <c r="I237" s="213">
        <v>-35</v>
      </c>
      <c r="J237" s="214"/>
      <c r="K237" s="213">
        <v>1955.6</v>
      </c>
      <c r="L237" s="214"/>
      <c r="M237" s="213">
        <v>0</v>
      </c>
      <c r="N237" s="214"/>
      <c r="O237" s="213">
        <v>3911.2</v>
      </c>
      <c r="P237" s="214"/>
      <c r="Q237" s="213">
        <v>0</v>
      </c>
      <c r="R237" s="214"/>
      <c r="S237" s="213">
        <v>1959.6</v>
      </c>
      <c r="T237" s="214"/>
      <c r="U237" s="213">
        <v>1955.6</v>
      </c>
      <c r="V237" s="214"/>
      <c r="W237" s="213">
        <v>80.56</v>
      </c>
      <c r="X237" s="214"/>
      <c r="Y237" s="213">
        <v>1955.6</v>
      </c>
      <c r="Z237" s="214"/>
      <c r="AA237" s="213">
        <v>1955.6</v>
      </c>
      <c r="AB237" s="214"/>
      <c r="AC237" s="213">
        <v>1250.83</v>
      </c>
      <c r="AD237" s="214"/>
      <c r="AE237" s="213">
        <v>0</v>
      </c>
      <c r="AF237" s="214"/>
      <c r="AG237" s="213">
        <f>ROUND(SUM(I237:AE237),5)</f>
        <v>14989.59</v>
      </c>
    </row>
    <row r="238" spans="1:33" ht="15.75" thickBot="1" x14ac:dyDescent="0.3">
      <c r="A238" s="157"/>
      <c r="B238" s="157"/>
      <c r="C238" s="157"/>
      <c r="D238" s="157"/>
      <c r="E238" s="157"/>
      <c r="F238" s="157" t="s">
        <v>381</v>
      </c>
      <c r="G238" s="157"/>
      <c r="H238" s="157"/>
      <c r="I238" s="192">
        <v>1090.51</v>
      </c>
      <c r="J238" s="214"/>
      <c r="K238" s="192">
        <v>305.92</v>
      </c>
      <c r="L238" s="214"/>
      <c r="M238" s="192">
        <v>1074.0899999999999</v>
      </c>
      <c r="N238" s="214"/>
      <c r="O238" s="192">
        <v>27.29</v>
      </c>
      <c r="P238" s="214"/>
      <c r="Q238" s="192">
        <v>239.45</v>
      </c>
      <c r="R238" s="214"/>
      <c r="S238" s="192">
        <v>295</v>
      </c>
      <c r="T238" s="214"/>
      <c r="U238" s="192">
        <v>1780.87</v>
      </c>
      <c r="V238" s="214"/>
      <c r="W238" s="192">
        <v>1865.88</v>
      </c>
      <c r="X238" s="214"/>
      <c r="Y238" s="192">
        <v>101.09</v>
      </c>
      <c r="Z238" s="214"/>
      <c r="AA238" s="192">
        <v>0</v>
      </c>
      <c r="AB238" s="214"/>
      <c r="AC238" s="192">
        <v>1549.02</v>
      </c>
      <c r="AD238" s="214"/>
      <c r="AE238" s="192">
        <v>2898.8</v>
      </c>
      <c r="AF238" s="214"/>
      <c r="AG238" s="192">
        <f>ROUND(SUM(I238:AE238),5)</f>
        <v>11227.92</v>
      </c>
    </row>
    <row r="239" spans="1:33" x14ac:dyDescent="0.25">
      <c r="A239" s="157"/>
      <c r="B239" s="157"/>
      <c r="C239" s="157"/>
      <c r="D239" s="157"/>
      <c r="E239" s="157" t="s">
        <v>382</v>
      </c>
      <c r="F239" s="157"/>
      <c r="G239" s="157"/>
      <c r="H239" s="157"/>
      <c r="I239" s="213">
        <f>ROUND(SUM(I234:I238),5)</f>
        <v>2538.0100000000002</v>
      </c>
      <c r="J239" s="214"/>
      <c r="K239" s="213">
        <f>ROUND(SUM(K234:K238),5)</f>
        <v>2624.53</v>
      </c>
      <c r="L239" s="214"/>
      <c r="M239" s="213">
        <f>ROUND(SUM(M234:M238),5)</f>
        <v>2085.23</v>
      </c>
      <c r="N239" s="214"/>
      <c r="O239" s="213">
        <f>ROUND(SUM(O234:O238),5)</f>
        <v>4639.03</v>
      </c>
      <c r="P239" s="214"/>
      <c r="Q239" s="213">
        <f>ROUND(SUM(Q234:Q238),5)</f>
        <v>1082.3399999999999</v>
      </c>
      <c r="R239" s="214"/>
      <c r="S239" s="213">
        <f>ROUND(SUM(S234:S238),5)</f>
        <v>2896.4</v>
      </c>
      <c r="T239" s="214"/>
      <c r="U239" s="213">
        <f>ROUND(SUM(U234:U238),5)</f>
        <v>4734.3599999999997</v>
      </c>
      <c r="V239" s="214"/>
      <c r="W239" s="213">
        <f>ROUND(SUM(W234:W238),5)</f>
        <v>2665.23</v>
      </c>
      <c r="X239" s="214"/>
      <c r="Y239" s="213">
        <f>ROUND(SUM(Y234:Y238),5)</f>
        <v>5161.8</v>
      </c>
      <c r="Z239" s="214"/>
      <c r="AA239" s="213">
        <f>ROUND(SUM(AA234:AA238),5)</f>
        <v>2476.2800000000002</v>
      </c>
      <c r="AB239" s="214"/>
      <c r="AC239" s="213">
        <f>ROUND(SUM(AC234:AC238),5)</f>
        <v>3325.39</v>
      </c>
      <c r="AD239" s="214"/>
      <c r="AE239" s="213">
        <f>ROUND(SUM(AE234:AE238),5)</f>
        <v>3646.72</v>
      </c>
      <c r="AF239" s="214"/>
      <c r="AG239" s="213">
        <f>ROUND(SUM(I239:AE239),5)</f>
        <v>37875.32</v>
      </c>
    </row>
    <row r="240" spans="1:33" x14ac:dyDescent="0.25">
      <c r="A240" s="157"/>
      <c r="B240" s="157"/>
      <c r="C240" s="157"/>
      <c r="D240" s="157"/>
      <c r="E240" s="157" t="s">
        <v>383</v>
      </c>
      <c r="F240" s="157"/>
      <c r="G240" s="157"/>
      <c r="H240" s="157"/>
      <c r="I240" s="213"/>
      <c r="J240" s="214"/>
      <c r="K240" s="213"/>
      <c r="L240" s="214"/>
      <c r="M240" s="213"/>
      <c r="N240" s="214"/>
      <c r="O240" s="213"/>
      <c r="P240" s="214"/>
      <c r="Q240" s="213"/>
      <c r="R240" s="214"/>
      <c r="S240" s="213"/>
      <c r="T240" s="214"/>
      <c r="U240" s="213"/>
      <c r="V240" s="214"/>
      <c r="W240" s="213"/>
      <c r="X240" s="214"/>
      <c r="Y240" s="213"/>
      <c r="Z240" s="214"/>
      <c r="AA240" s="213"/>
      <c r="AB240" s="214"/>
      <c r="AC240" s="213"/>
      <c r="AD240" s="214"/>
      <c r="AE240" s="213"/>
      <c r="AF240" s="214"/>
      <c r="AG240" s="213"/>
    </row>
    <row r="241" spans="1:33" x14ac:dyDescent="0.25">
      <c r="A241" s="157"/>
      <c r="B241" s="157"/>
      <c r="C241" s="157"/>
      <c r="D241" s="157"/>
      <c r="E241" s="157"/>
      <c r="F241" s="157" t="s">
        <v>511</v>
      </c>
      <c r="G241" s="157"/>
      <c r="H241" s="157"/>
      <c r="I241" s="213">
        <v>0</v>
      </c>
      <c r="J241" s="214"/>
      <c r="K241" s="213">
        <v>0</v>
      </c>
      <c r="L241" s="214"/>
      <c r="M241" s="213">
        <v>9293.42</v>
      </c>
      <c r="N241" s="214"/>
      <c r="O241" s="213">
        <v>0</v>
      </c>
      <c r="P241" s="214"/>
      <c r="Q241" s="213">
        <v>0</v>
      </c>
      <c r="R241" s="214"/>
      <c r="S241" s="213">
        <v>0</v>
      </c>
      <c r="T241" s="214"/>
      <c r="U241" s="213">
        <v>0</v>
      </c>
      <c r="V241" s="214"/>
      <c r="W241" s="213">
        <v>0</v>
      </c>
      <c r="X241" s="214"/>
      <c r="Y241" s="213">
        <v>0</v>
      </c>
      <c r="Z241" s="214"/>
      <c r="AA241" s="213">
        <v>0</v>
      </c>
      <c r="AB241" s="214"/>
      <c r="AC241" s="213">
        <v>0</v>
      </c>
      <c r="AD241" s="214"/>
      <c r="AE241" s="213">
        <v>0</v>
      </c>
      <c r="AF241" s="214"/>
      <c r="AG241" s="213">
        <f>ROUND(SUM(I241:AE241),5)</f>
        <v>9293.42</v>
      </c>
    </row>
    <row r="242" spans="1:33" ht="15.75" thickBot="1" x14ac:dyDescent="0.3">
      <c r="A242" s="157"/>
      <c r="B242" s="157"/>
      <c r="C242" s="157"/>
      <c r="D242" s="157"/>
      <c r="E242" s="157"/>
      <c r="F242" s="157" t="s">
        <v>384</v>
      </c>
      <c r="G242" s="157"/>
      <c r="H242" s="157"/>
      <c r="I242" s="192">
        <v>492.64</v>
      </c>
      <c r="J242" s="214"/>
      <c r="K242" s="192">
        <v>1763.13</v>
      </c>
      <c r="L242" s="214"/>
      <c r="M242" s="192">
        <v>6045.92</v>
      </c>
      <c r="N242" s="214"/>
      <c r="O242" s="192">
        <v>6402.07</v>
      </c>
      <c r="P242" s="214"/>
      <c r="Q242" s="192">
        <v>1815.59</v>
      </c>
      <c r="R242" s="214"/>
      <c r="S242" s="192">
        <v>1958.32</v>
      </c>
      <c r="T242" s="214"/>
      <c r="U242" s="192">
        <v>3331.8</v>
      </c>
      <c r="V242" s="214"/>
      <c r="W242" s="192">
        <v>1638.28</v>
      </c>
      <c r="X242" s="214"/>
      <c r="Y242" s="192">
        <v>1423.23</v>
      </c>
      <c r="Z242" s="214"/>
      <c r="AA242" s="192">
        <v>5251.65</v>
      </c>
      <c r="AB242" s="214"/>
      <c r="AC242" s="192">
        <v>3243.91</v>
      </c>
      <c r="AD242" s="214"/>
      <c r="AE242" s="192">
        <v>1191.45</v>
      </c>
      <c r="AF242" s="214"/>
      <c r="AG242" s="192">
        <f>ROUND(SUM(I242:AE242),5)</f>
        <v>34557.99</v>
      </c>
    </row>
    <row r="243" spans="1:33" x14ac:dyDescent="0.25">
      <c r="A243" s="157"/>
      <c r="B243" s="157"/>
      <c r="C243" s="157"/>
      <c r="D243" s="157"/>
      <c r="E243" s="157" t="s">
        <v>386</v>
      </c>
      <c r="F243" s="157"/>
      <c r="G243" s="157"/>
      <c r="H243" s="157"/>
      <c r="I243" s="213">
        <f>ROUND(SUM(I240:I242),5)</f>
        <v>492.64</v>
      </c>
      <c r="J243" s="214"/>
      <c r="K243" s="213">
        <f>ROUND(SUM(K240:K242),5)</f>
        <v>1763.13</v>
      </c>
      <c r="L243" s="214"/>
      <c r="M243" s="213">
        <f>ROUND(SUM(M240:M242),5)</f>
        <v>15339.34</v>
      </c>
      <c r="N243" s="214"/>
      <c r="O243" s="213">
        <f>ROUND(SUM(O240:O242),5)</f>
        <v>6402.07</v>
      </c>
      <c r="P243" s="214"/>
      <c r="Q243" s="213">
        <f>ROUND(SUM(Q240:Q242),5)</f>
        <v>1815.59</v>
      </c>
      <c r="R243" s="214"/>
      <c r="S243" s="213">
        <f>ROUND(SUM(S240:S242),5)</f>
        <v>1958.32</v>
      </c>
      <c r="T243" s="214"/>
      <c r="U243" s="213">
        <f>ROUND(SUM(U240:U242),5)</f>
        <v>3331.8</v>
      </c>
      <c r="V243" s="214"/>
      <c r="W243" s="213">
        <f>ROUND(SUM(W240:W242),5)</f>
        <v>1638.28</v>
      </c>
      <c r="X243" s="214"/>
      <c r="Y243" s="213">
        <f>ROUND(SUM(Y240:Y242),5)</f>
        <v>1423.23</v>
      </c>
      <c r="Z243" s="214"/>
      <c r="AA243" s="213">
        <f>ROUND(SUM(AA240:AA242),5)</f>
        <v>5251.65</v>
      </c>
      <c r="AB243" s="214"/>
      <c r="AC243" s="213">
        <f>ROUND(SUM(AC240:AC242),5)</f>
        <v>3243.91</v>
      </c>
      <c r="AD243" s="214"/>
      <c r="AE243" s="213">
        <f>ROUND(SUM(AE240:AE242),5)</f>
        <v>1191.45</v>
      </c>
      <c r="AF243" s="214"/>
      <c r="AG243" s="213">
        <f>ROUND(SUM(I243:AE243),5)</f>
        <v>43851.41</v>
      </c>
    </row>
    <row r="244" spans="1:33" x14ac:dyDescent="0.25">
      <c r="A244" s="157"/>
      <c r="B244" s="157"/>
      <c r="C244" s="157"/>
      <c r="D244" s="157"/>
      <c r="E244" s="157" t="s">
        <v>387</v>
      </c>
      <c r="F244" s="157"/>
      <c r="G244" s="157"/>
      <c r="H244" s="157"/>
      <c r="I244" s="213"/>
      <c r="J244" s="214"/>
      <c r="K244" s="213"/>
      <c r="L244" s="214"/>
      <c r="M244" s="213"/>
      <c r="N244" s="214"/>
      <c r="O244" s="213"/>
      <c r="P244" s="214"/>
      <c r="Q244" s="213"/>
      <c r="R244" s="214"/>
      <c r="S244" s="213"/>
      <c r="T244" s="214"/>
      <c r="U244" s="213"/>
      <c r="V244" s="214"/>
      <c r="W244" s="213"/>
      <c r="X244" s="214"/>
      <c r="Y244" s="213"/>
      <c r="Z244" s="214"/>
      <c r="AA244" s="213"/>
      <c r="AB244" s="214"/>
      <c r="AC244" s="213"/>
      <c r="AD244" s="214"/>
      <c r="AE244" s="213"/>
      <c r="AF244" s="214"/>
      <c r="AG244" s="213"/>
    </row>
    <row r="245" spans="1:33" x14ac:dyDescent="0.25">
      <c r="A245" s="157"/>
      <c r="B245" s="157"/>
      <c r="C245" s="157"/>
      <c r="D245" s="157"/>
      <c r="E245" s="157"/>
      <c r="F245" s="157" t="s">
        <v>512</v>
      </c>
      <c r="G245" s="157"/>
      <c r="H245" s="157"/>
      <c r="I245" s="213">
        <v>978.29</v>
      </c>
      <c r="J245" s="214"/>
      <c r="K245" s="213">
        <v>978.29</v>
      </c>
      <c r="L245" s="214"/>
      <c r="M245" s="213">
        <v>978.29</v>
      </c>
      <c r="N245" s="214"/>
      <c r="O245" s="213">
        <v>978.29</v>
      </c>
      <c r="P245" s="214"/>
      <c r="Q245" s="213">
        <v>978.29</v>
      </c>
      <c r="R245" s="214"/>
      <c r="S245" s="213">
        <v>978.29</v>
      </c>
      <c r="T245" s="214"/>
      <c r="U245" s="213">
        <v>978.29</v>
      </c>
      <c r="V245" s="214"/>
      <c r="W245" s="213">
        <v>978.29</v>
      </c>
      <c r="X245" s="214"/>
      <c r="Y245" s="213">
        <v>978.29</v>
      </c>
      <c r="Z245" s="214"/>
      <c r="AA245" s="213">
        <v>978.29</v>
      </c>
      <c r="AB245" s="214"/>
      <c r="AC245" s="213">
        <v>978.29</v>
      </c>
      <c r="AD245" s="214"/>
      <c r="AE245" s="213">
        <v>978.29</v>
      </c>
      <c r="AF245" s="214"/>
      <c r="AG245" s="213">
        <f>ROUND(SUM(I245:AE245),5)</f>
        <v>11739.48</v>
      </c>
    </row>
    <row r="246" spans="1:33" x14ac:dyDescent="0.25">
      <c r="A246" s="157"/>
      <c r="B246" s="157"/>
      <c r="C246" s="157"/>
      <c r="D246" s="157"/>
      <c r="E246" s="157"/>
      <c r="F246" s="157" t="s">
        <v>513</v>
      </c>
      <c r="G246" s="157"/>
      <c r="H246" s="157"/>
      <c r="I246" s="213">
        <v>9206.9500000000007</v>
      </c>
      <c r="J246" s="214"/>
      <c r="K246" s="213">
        <v>9206.9500000000007</v>
      </c>
      <c r="L246" s="214"/>
      <c r="M246" s="213">
        <v>9206.9500000000007</v>
      </c>
      <c r="N246" s="214"/>
      <c r="O246" s="213">
        <v>8965.57</v>
      </c>
      <c r="P246" s="214"/>
      <c r="Q246" s="213">
        <v>8724.17</v>
      </c>
      <c r="R246" s="214"/>
      <c r="S246" s="213">
        <v>8724.17</v>
      </c>
      <c r="T246" s="214"/>
      <c r="U246" s="213">
        <v>8724.17</v>
      </c>
      <c r="V246" s="214"/>
      <c r="W246" s="213">
        <v>8724.17</v>
      </c>
      <c r="X246" s="214"/>
      <c r="Y246" s="213">
        <v>8724.17</v>
      </c>
      <c r="Z246" s="214"/>
      <c r="AA246" s="213">
        <v>8724.17</v>
      </c>
      <c r="AB246" s="214"/>
      <c r="AC246" s="213">
        <v>8724.17</v>
      </c>
      <c r="AD246" s="214"/>
      <c r="AE246" s="213">
        <v>8724.17</v>
      </c>
      <c r="AF246" s="214"/>
      <c r="AG246" s="213">
        <f>ROUND(SUM(I246:AE246),5)</f>
        <v>106379.78</v>
      </c>
    </row>
    <row r="247" spans="1:33" ht="15.75" thickBot="1" x14ac:dyDescent="0.3">
      <c r="A247" s="157"/>
      <c r="B247" s="157"/>
      <c r="C247" s="157"/>
      <c r="D247" s="157"/>
      <c r="E247" s="157"/>
      <c r="F247" s="157" t="s">
        <v>514</v>
      </c>
      <c r="G247" s="157"/>
      <c r="H247" s="157"/>
      <c r="I247" s="192">
        <v>4237.17</v>
      </c>
      <c r="J247" s="214"/>
      <c r="K247" s="192">
        <v>3872.17</v>
      </c>
      <c r="L247" s="214"/>
      <c r="M247" s="192">
        <v>3872.17</v>
      </c>
      <c r="N247" s="214"/>
      <c r="O247" s="192">
        <v>3872.17</v>
      </c>
      <c r="P247" s="214"/>
      <c r="Q247" s="192">
        <v>4409.17</v>
      </c>
      <c r="R247" s="214"/>
      <c r="S247" s="192">
        <v>3872.16</v>
      </c>
      <c r="T247" s="214"/>
      <c r="U247" s="192">
        <v>3872.16</v>
      </c>
      <c r="V247" s="214"/>
      <c r="W247" s="192">
        <v>3872.17</v>
      </c>
      <c r="X247" s="214"/>
      <c r="Y247" s="192">
        <v>-344.83</v>
      </c>
      <c r="Z247" s="214"/>
      <c r="AA247" s="192">
        <v>3872.17</v>
      </c>
      <c r="AB247" s="214"/>
      <c r="AC247" s="192">
        <v>3872.17</v>
      </c>
      <c r="AD247" s="214"/>
      <c r="AE247" s="192">
        <v>3872.17</v>
      </c>
      <c r="AF247" s="214"/>
      <c r="AG247" s="192">
        <f>ROUND(SUM(I247:AE247),5)</f>
        <v>43151.02</v>
      </c>
    </row>
    <row r="248" spans="1:33" x14ac:dyDescent="0.25">
      <c r="A248" s="157"/>
      <c r="B248" s="157"/>
      <c r="C248" s="157"/>
      <c r="D248" s="157"/>
      <c r="E248" s="157" t="s">
        <v>515</v>
      </c>
      <c r="F248" s="157"/>
      <c r="G248" s="157"/>
      <c r="H248" s="157"/>
      <c r="I248" s="213">
        <f>ROUND(SUM(I244:I247),5)</f>
        <v>14422.41</v>
      </c>
      <c r="J248" s="214"/>
      <c r="K248" s="213">
        <f>ROUND(SUM(K244:K247),5)</f>
        <v>14057.41</v>
      </c>
      <c r="L248" s="214"/>
      <c r="M248" s="213">
        <f>ROUND(SUM(M244:M247),5)</f>
        <v>14057.41</v>
      </c>
      <c r="N248" s="214"/>
      <c r="O248" s="213">
        <f>ROUND(SUM(O244:O247),5)</f>
        <v>13816.03</v>
      </c>
      <c r="P248" s="214"/>
      <c r="Q248" s="213">
        <f>ROUND(SUM(Q244:Q247),5)</f>
        <v>14111.63</v>
      </c>
      <c r="R248" s="214"/>
      <c r="S248" s="213">
        <f>ROUND(SUM(S244:S247),5)</f>
        <v>13574.62</v>
      </c>
      <c r="T248" s="214"/>
      <c r="U248" s="213">
        <f>ROUND(SUM(U244:U247),5)</f>
        <v>13574.62</v>
      </c>
      <c r="V248" s="214"/>
      <c r="W248" s="213">
        <f>ROUND(SUM(W244:W247),5)</f>
        <v>13574.63</v>
      </c>
      <c r="X248" s="214"/>
      <c r="Y248" s="213">
        <f>ROUND(SUM(Y244:Y247),5)</f>
        <v>9357.6299999999992</v>
      </c>
      <c r="Z248" s="214"/>
      <c r="AA248" s="213">
        <f>ROUND(SUM(AA244:AA247),5)</f>
        <v>13574.63</v>
      </c>
      <c r="AB248" s="214"/>
      <c r="AC248" s="213">
        <f>ROUND(SUM(AC244:AC247),5)</f>
        <v>13574.63</v>
      </c>
      <c r="AD248" s="214"/>
      <c r="AE248" s="213">
        <f>ROUND(SUM(AE244:AE247),5)</f>
        <v>13574.63</v>
      </c>
      <c r="AF248" s="214"/>
      <c r="AG248" s="213">
        <f>ROUND(SUM(I248:AE248),5)</f>
        <v>161270.28</v>
      </c>
    </row>
    <row r="249" spans="1:33" x14ac:dyDescent="0.25">
      <c r="A249" s="157"/>
      <c r="B249" s="157"/>
      <c r="C249" s="157"/>
      <c r="D249" s="157"/>
      <c r="E249" s="157" t="s">
        <v>388</v>
      </c>
      <c r="F249" s="157"/>
      <c r="G249" s="157"/>
      <c r="H249" s="157"/>
      <c r="I249" s="213">
        <v>699.85</v>
      </c>
      <c r="J249" s="214"/>
      <c r="K249" s="213">
        <v>293.43</v>
      </c>
      <c r="L249" s="214"/>
      <c r="M249" s="213">
        <v>677.63</v>
      </c>
      <c r="N249" s="214"/>
      <c r="O249" s="213">
        <v>1385.44</v>
      </c>
      <c r="P249" s="214"/>
      <c r="Q249" s="213">
        <v>2136.86</v>
      </c>
      <c r="R249" s="214"/>
      <c r="S249" s="213">
        <v>564.15</v>
      </c>
      <c r="T249" s="214"/>
      <c r="U249" s="213">
        <v>340.83</v>
      </c>
      <c r="V249" s="214"/>
      <c r="W249" s="213">
        <v>487.76</v>
      </c>
      <c r="X249" s="214"/>
      <c r="Y249" s="213">
        <v>370.58</v>
      </c>
      <c r="Z249" s="214"/>
      <c r="AA249" s="213">
        <v>1509.62</v>
      </c>
      <c r="AB249" s="214"/>
      <c r="AC249" s="213">
        <v>1641.14</v>
      </c>
      <c r="AD249" s="214"/>
      <c r="AE249" s="213">
        <v>1144.48</v>
      </c>
      <c r="AF249" s="214"/>
      <c r="AG249" s="213">
        <f>ROUND(SUM(I249:AE249),5)</f>
        <v>11251.77</v>
      </c>
    </row>
    <row r="250" spans="1:33" x14ac:dyDescent="0.25">
      <c r="A250" s="157"/>
      <c r="B250" s="157"/>
      <c r="C250" s="157"/>
      <c r="D250" s="157"/>
      <c r="E250" s="157" t="s">
        <v>389</v>
      </c>
      <c r="F250" s="157"/>
      <c r="G250" s="157"/>
      <c r="H250" s="157"/>
      <c r="I250" s="213"/>
      <c r="J250" s="214"/>
      <c r="K250" s="213"/>
      <c r="L250" s="214"/>
      <c r="M250" s="213"/>
      <c r="N250" s="214"/>
      <c r="O250" s="213"/>
      <c r="P250" s="214"/>
      <c r="Q250" s="213"/>
      <c r="R250" s="214"/>
      <c r="S250" s="213"/>
      <c r="T250" s="214"/>
      <c r="U250" s="213"/>
      <c r="V250" s="214"/>
      <c r="W250" s="213"/>
      <c r="X250" s="214"/>
      <c r="Y250" s="213"/>
      <c r="Z250" s="214"/>
      <c r="AA250" s="213"/>
      <c r="AB250" s="214"/>
      <c r="AC250" s="213"/>
      <c r="AD250" s="214"/>
      <c r="AE250" s="213"/>
      <c r="AF250" s="214"/>
      <c r="AG250" s="213"/>
    </row>
    <row r="251" spans="1:33" x14ac:dyDescent="0.25">
      <c r="A251" s="157"/>
      <c r="B251" s="157"/>
      <c r="C251" s="157"/>
      <c r="D251" s="157"/>
      <c r="E251" s="157"/>
      <c r="F251" s="157" t="s">
        <v>390</v>
      </c>
      <c r="G251" s="157"/>
      <c r="H251" s="157"/>
      <c r="I251" s="213">
        <v>2019.62</v>
      </c>
      <c r="J251" s="214"/>
      <c r="K251" s="213">
        <v>8513.09</v>
      </c>
      <c r="L251" s="214"/>
      <c r="M251" s="213">
        <v>0</v>
      </c>
      <c r="N251" s="214"/>
      <c r="O251" s="213">
        <v>300</v>
      </c>
      <c r="P251" s="214"/>
      <c r="Q251" s="213">
        <v>97.68</v>
      </c>
      <c r="R251" s="214"/>
      <c r="S251" s="213">
        <v>2990</v>
      </c>
      <c r="T251" s="214"/>
      <c r="U251" s="213">
        <v>1066.97</v>
      </c>
      <c r="V251" s="214"/>
      <c r="W251" s="213">
        <v>875.72</v>
      </c>
      <c r="X251" s="214"/>
      <c r="Y251" s="213">
        <v>145.6</v>
      </c>
      <c r="Z251" s="214"/>
      <c r="AA251" s="213">
        <v>-5.98</v>
      </c>
      <c r="AB251" s="214"/>
      <c r="AC251" s="213">
        <v>809.17</v>
      </c>
      <c r="AD251" s="214"/>
      <c r="AE251" s="213">
        <v>2965.35</v>
      </c>
      <c r="AF251" s="214"/>
      <c r="AG251" s="213">
        <f t="shared" ref="AG251:AG257" si="16">ROUND(SUM(I251:AE251),5)</f>
        <v>19777.22</v>
      </c>
    </row>
    <row r="252" spans="1:33" x14ac:dyDescent="0.25">
      <c r="A252" s="157"/>
      <c r="B252" s="157"/>
      <c r="C252" s="157"/>
      <c r="D252" s="157"/>
      <c r="E252" s="157"/>
      <c r="F252" s="157" t="s">
        <v>391</v>
      </c>
      <c r="G252" s="157"/>
      <c r="H252" s="157"/>
      <c r="I252" s="213">
        <v>96.55</v>
      </c>
      <c r="J252" s="214"/>
      <c r="K252" s="213">
        <v>-178.78</v>
      </c>
      <c r="L252" s="214"/>
      <c r="M252" s="213">
        <v>14142.49</v>
      </c>
      <c r="N252" s="214"/>
      <c r="O252" s="213">
        <v>4650.8</v>
      </c>
      <c r="P252" s="214"/>
      <c r="Q252" s="213">
        <v>4397.8</v>
      </c>
      <c r="R252" s="214"/>
      <c r="S252" s="213">
        <v>4447.8</v>
      </c>
      <c r="T252" s="214"/>
      <c r="U252" s="213">
        <v>7057.79</v>
      </c>
      <c r="V252" s="214"/>
      <c r="W252" s="213">
        <v>4327.8</v>
      </c>
      <c r="X252" s="214"/>
      <c r="Y252" s="213">
        <v>4327.8</v>
      </c>
      <c r="Z252" s="214"/>
      <c r="AA252" s="213">
        <v>4327.8</v>
      </c>
      <c r="AB252" s="214"/>
      <c r="AC252" s="213">
        <v>3244.88</v>
      </c>
      <c r="AD252" s="214"/>
      <c r="AE252" s="213">
        <v>4521.55</v>
      </c>
      <c r="AF252" s="214"/>
      <c r="AG252" s="213">
        <f t="shared" si="16"/>
        <v>55364.28</v>
      </c>
    </row>
    <row r="253" spans="1:33" ht="15.75" thickBot="1" x14ac:dyDescent="0.3">
      <c r="A253" s="157"/>
      <c r="B253" s="157"/>
      <c r="C253" s="157"/>
      <c r="D253" s="157"/>
      <c r="E253" s="157"/>
      <c r="F253" s="157" t="s">
        <v>392</v>
      </c>
      <c r="G253" s="157"/>
      <c r="H253" s="157"/>
      <c r="I253" s="213">
        <v>3977.87</v>
      </c>
      <c r="J253" s="214"/>
      <c r="K253" s="213">
        <v>4731.6899999999996</v>
      </c>
      <c r="L253" s="214"/>
      <c r="M253" s="213">
        <v>5392.35</v>
      </c>
      <c r="N253" s="214"/>
      <c r="O253" s="213">
        <v>2453.75</v>
      </c>
      <c r="P253" s="214"/>
      <c r="Q253" s="213">
        <v>2443.25</v>
      </c>
      <c r="R253" s="214"/>
      <c r="S253" s="213">
        <v>8764.5300000000007</v>
      </c>
      <c r="T253" s="214"/>
      <c r="U253" s="213">
        <v>4268.6499999999996</v>
      </c>
      <c r="V253" s="214"/>
      <c r="W253" s="213">
        <v>2393.65</v>
      </c>
      <c r="X253" s="214"/>
      <c r="Y253" s="213">
        <v>5018.6499999999996</v>
      </c>
      <c r="Z253" s="214"/>
      <c r="AA253" s="213">
        <v>2393.65</v>
      </c>
      <c r="AB253" s="214"/>
      <c r="AC253" s="213">
        <v>7118.55</v>
      </c>
      <c r="AD253" s="214"/>
      <c r="AE253" s="213">
        <v>4664.6499999999996</v>
      </c>
      <c r="AF253" s="214"/>
      <c r="AG253" s="213">
        <f t="shared" si="16"/>
        <v>53621.24</v>
      </c>
    </row>
    <row r="254" spans="1:33" ht="15.75" thickBot="1" x14ac:dyDescent="0.3">
      <c r="A254" s="157"/>
      <c r="B254" s="157"/>
      <c r="C254" s="157"/>
      <c r="D254" s="157"/>
      <c r="E254" s="157" t="s">
        <v>393</v>
      </c>
      <c r="F254" s="157"/>
      <c r="G254" s="157"/>
      <c r="H254" s="157"/>
      <c r="I254" s="216">
        <f>ROUND(SUM(I250:I253),5)</f>
        <v>6094.04</v>
      </c>
      <c r="J254" s="214"/>
      <c r="K254" s="216">
        <f>ROUND(SUM(K250:K253),5)</f>
        <v>13066</v>
      </c>
      <c r="L254" s="214"/>
      <c r="M254" s="216">
        <f>ROUND(SUM(M250:M253),5)</f>
        <v>19534.84</v>
      </c>
      <c r="N254" s="214"/>
      <c r="O254" s="216">
        <f>ROUND(SUM(O250:O253),5)</f>
        <v>7404.55</v>
      </c>
      <c r="P254" s="214"/>
      <c r="Q254" s="216">
        <f>ROUND(SUM(Q250:Q253),5)</f>
        <v>6938.73</v>
      </c>
      <c r="R254" s="214"/>
      <c r="S254" s="216">
        <f>ROUND(SUM(S250:S253),5)</f>
        <v>16202.33</v>
      </c>
      <c r="T254" s="214"/>
      <c r="U254" s="216">
        <f>ROUND(SUM(U250:U253),5)</f>
        <v>12393.41</v>
      </c>
      <c r="V254" s="214"/>
      <c r="W254" s="216">
        <f>ROUND(SUM(W250:W253),5)</f>
        <v>7597.17</v>
      </c>
      <c r="X254" s="214"/>
      <c r="Y254" s="216">
        <f>ROUND(SUM(Y250:Y253),5)</f>
        <v>9492.0499999999993</v>
      </c>
      <c r="Z254" s="214"/>
      <c r="AA254" s="216">
        <f>ROUND(SUM(AA250:AA253),5)</f>
        <v>6715.47</v>
      </c>
      <c r="AB254" s="214"/>
      <c r="AC254" s="216">
        <f>ROUND(SUM(AC250:AC253),5)</f>
        <v>11172.6</v>
      </c>
      <c r="AD254" s="214"/>
      <c r="AE254" s="216">
        <f>ROUND(SUM(AE250:AE253),5)</f>
        <v>12151.55</v>
      </c>
      <c r="AF254" s="214"/>
      <c r="AG254" s="216">
        <f t="shared" si="16"/>
        <v>128762.74</v>
      </c>
    </row>
    <row r="255" spans="1:33" x14ac:dyDescent="0.25">
      <c r="A255" s="157"/>
      <c r="B255" s="157"/>
      <c r="C255" s="157"/>
      <c r="D255" s="157" t="s">
        <v>394</v>
      </c>
      <c r="E255" s="157"/>
      <c r="F255" s="157"/>
      <c r="G255" s="157"/>
      <c r="H255" s="157"/>
      <c r="I255" s="213">
        <f>ROUND(I233+I239+I243+SUM(I248:I249)+I254,5)</f>
        <v>24246.95</v>
      </c>
      <c r="J255" s="214"/>
      <c r="K255" s="213">
        <f>ROUND(K233+K239+K243+SUM(K248:K249)+K254,5)</f>
        <v>31804.5</v>
      </c>
      <c r="L255" s="214"/>
      <c r="M255" s="213">
        <f>ROUND(M233+M239+M243+SUM(M248:M249)+M254,5)</f>
        <v>51694.45</v>
      </c>
      <c r="N255" s="214"/>
      <c r="O255" s="213">
        <f>ROUND(O233+O239+O243+SUM(O248:O249)+O254,5)</f>
        <v>33647.120000000003</v>
      </c>
      <c r="P255" s="214"/>
      <c r="Q255" s="213">
        <f>ROUND(Q233+Q239+Q243+SUM(Q248:Q249)+Q254,5)</f>
        <v>26085.15</v>
      </c>
      <c r="R255" s="214"/>
      <c r="S255" s="213">
        <f>ROUND(S233+S239+S243+SUM(S248:S249)+S254,5)</f>
        <v>35195.82</v>
      </c>
      <c r="T255" s="214"/>
      <c r="U255" s="213">
        <f>ROUND(U233+U239+U243+SUM(U248:U249)+U254,5)</f>
        <v>34375.019999999997</v>
      </c>
      <c r="V255" s="214"/>
      <c r="W255" s="213">
        <f>ROUND(W233+W239+W243+SUM(W248:W249)+W254,5)</f>
        <v>25963.07</v>
      </c>
      <c r="X255" s="214"/>
      <c r="Y255" s="213">
        <f>ROUND(Y233+Y239+Y243+SUM(Y248:Y249)+Y254,5)</f>
        <v>25805.29</v>
      </c>
      <c r="Z255" s="214"/>
      <c r="AA255" s="213">
        <f>ROUND(AA233+AA239+AA243+SUM(AA248:AA249)+AA254,5)</f>
        <v>29527.65</v>
      </c>
      <c r="AB255" s="214"/>
      <c r="AC255" s="213">
        <f>ROUND(AC233+AC239+AC243+SUM(AC248:AC249)+AC254,5)</f>
        <v>32957.67</v>
      </c>
      <c r="AD255" s="214"/>
      <c r="AE255" s="213">
        <f>ROUND(AE233+AE239+AE243+SUM(AE248:AE249)+AE254,5)</f>
        <v>31708.83</v>
      </c>
      <c r="AF255" s="214"/>
      <c r="AG255" s="213">
        <f t="shared" si="16"/>
        <v>383011.52</v>
      </c>
    </row>
    <row r="256" spans="1:33" x14ac:dyDescent="0.25">
      <c r="A256" s="157"/>
      <c r="B256" s="157"/>
      <c r="C256" s="157"/>
      <c r="D256" s="157" t="s">
        <v>207</v>
      </c>
      <c r="E256" s="157"/>
      <c r="F256" s="157"/>
      <c r="G256" s="157"/>
      <c r="H256" s="157"/>
      <c r="I256" s="213">
        <v>1024.68</v>
      </c>
      <c r="J256" s="214"/>
      <c r="K256" s="213">
        <v>997.18</v>
      </c>
      <c r="L256" s="214"/>
      <c r="M256" s="213">
        <v>969.6</v>
      </c>
      <c r="N256" s="214"/>
      <c r="O256" s="213">
        <v>941.96</v>
      </c>
      <c r="P256" s="214"/>
      <c r="Q256" s="213">
        <v>914.24</v>
      </c>
      <c r="R256" s="214"/>
      <c r="S256" s="213">
        <v>886.46</v>
      </c>
      <c r="T256" s="214"/>
      <c r="U256" s="213">
        <v>858.6</v>
      </c>
      <c r="V256" s="214"/>
      <c r="W256" s="213">
        <v>830.66</v>
      </c>
      <c r="X256" s="214"/>
      <c r="Y256" s="213">
        <v>802.65</v>
      </c>
      <c r="Z256" s="214"/>
      <c r="AA256" s="213">
        <v>781.84</v>
      </c>
      <c r="AB256" s="214"/>
      <c r="AC256" s="213">
        <v>753.71</v>
      </c>
      <c r="AD256" s="214"/>
      <c r="AE256" s="213">
        <v>718.2</v>
      </c>
      <c r="AF256" s="214"/>
      <c r="AG256" s="213">
        <f t="shared" si="16"/>
        <v>10479.780000000001</v>
      </c>
    </row>
    <row r="257" spans="1:33" x14ac:dyDescent="0.25">
      <c r="A257" s="157"/>
      <c r="B257" s="157"/>
      <c r="C257" s="157"/>
      <c r="D257" s="157" t="s">
        <v>208</v>
      </c>
      <c r="E257" s="157"/>
      <c r="F257" s="157"/>
      <c r="G257" s="157"/>
      <c r="H257" s="157"/>
      <c r="I257" s="213">
        <v>13630.4</v>
      </c>
      <c r="J257" s="214"/>
      <c r="K257" s="213">
        <v>13630.4</v>
      </c>
      <c r="L257" s="214"/>
      <c r="M257" s="213">
        <v>13630.4</v>
      </c>
      <c r="N257" s="214"/>
      <c r="O257" s="213">
        <v>13630.4</v>
      </c>
      <c r="P257" s="214"/>
      <c r="Q257" s="213">
        <v>13630.4</v>
      </c>
      <c r="R257" s="214"/>
      <c r="S257" s="213">
        <v>13630.4</v>
      </c>
      <c r="T257" s="214"/>
      <c r="U257" s="213">
        <v>13630.4</v>
      </c>
      <c r="V257" s="214"/>
      <c r="W257" s="213">
        <v>13630.4</v>
      </c>
      <c r="X257" s="214"/>
      <c r="Y257" s="213">
        <v>13630.4</v>
      </c>
      <c r="Z257" s="214"/>
      <c r="AA257" s="213">
        <v>13630.4</v>
      </c>
      <c r="AB257" s="214"/>
      <c r="AC257" s="213">
        <v>13630.4</v>
      </c>
      <c r="AD257" s="214"/>
      <c r="AE257" s="213">
        <v>13630.4</v>
      </c>
      <c r="AF257" s="214"/>
      <c r="AG257" s="213">
        <f t="shared" si="16"/>
        <v>163564.79999999999</v>
      </c>
    </row>
    <row r="258" spans="1:33" x14ac:dyDescent="0.25">
      <c r="A258" s="157"/>
      <c r="B258" s="157"/>
      <c r="C258" s="157"/>
      <c r="D258" s="157" t="s">
        <v>156</v>
      </c>
      <c r="E258" s="157"/>
      <c r="F258" s="157"/>
      <c r="G258" s="157"/>
      <c r="H258" s="157"/>
      <c r="I258" s="213"/>
      <c r="J258" s="214"/>
      <c r="K258" s="213"/>
      <c r="L258" s="214"/>
      <c r="M258" s="213"/>
      <c r="N258" s="214"/>
      <c r="O258" s="213"/>
      <c r="P258" s="214"/>
      <c r="Q258" s="213"/>
      <c r="R258" s="214"/>
      <c r="S258" s="213"/>
      <c r="T258" s="214"/>
      <c r="U258" s="213"/>
      <c r="V258" s="214"/>
      <c r="W258" s="213"/>
      <c r="X258" s="214"/>
      <c r="Y258" s="213"/>
      <c r="Z258" s="214"/>
      <c r="AA258" s="213"/>
      <c r="AB258" s="214"/>
      <c r="AC258" s="213"/>
      <c r="AD258" s="214"/>
      <c r="AE258" s="213"/>
      <c r="AF258" s="214"/>
      <c r="AG258" s="213"/>
    </row>
    <row r="259" spans="1:33" x14ac:dyDescent="0.25">
      <c r="A259" s="157"/>
      <c r="B259" s="157"/>
      <c r="C259" s="157"/>
      <c r="D259" s="157"/>
      <c r="E259" s="157" t="s">
        <v>516</v>
      </c>
      <c r="F259" s="157"/>
      <c r="G259" s="157"/>
      <c r="H259" s="157"/>
      <c r="I259" s="213">
        <v>3301.95</v>
      </c>
      <c r="J259" s="214"/>
      <c r="K259" s="213">
        <v>3301.95</v>
      </c>
      <c r="L259" s="214"/>
      <c r="M259" s="213">
        <v>3301.95</v>
      </c>
      <c r="N259" s="214"/>
      <c r="O259" s="213">
        <v>5540.05</v>
      </c>
      <c r="P259" s="214"/>
      <c r="Q259" s="213">
        <v>3861.47</v>
      </c>
      <c r="R259" s="214"/>
      <c r="S259" s="213">
        <v>3861.47</v>
      </c>
      <c r="T259" s="214"/>
      <c r="U259" s="213">
        <v>230.81</v>
      </c>
      <c r="V259" s="214"/>
      <c r="W259" s="213">
        <v>3342.81</v>
      </c>
      <c r="X259" s="214"/>
      <c r="Y259" s="213">
        <v>3342.81</v>
      </c>
      <c r="Z259" s="214"/>
      <c r="AA259" s="213">
        <v>5203.6499999999996</v>
      </c>
      <c r="AB259" s="214"/>
      <c r="AC259" s="213">
        <v>3528.89</v>
      </c>
      <c r="AD259" s="214"/>
      <c r="AE259" s="213">
        <v>3528.89</v>
      </c>
      <c r="AF259" s="214"/>
      <c r="AG259" s="213">
        <f t="shared" ref="AG259:AG266" si="17">ROUND(SUM(I259:AE259),5)</f>
        <v>42346.7</v>
      </c>
    </row>
    <row r="260" spans="1:33" x14ac:dyDescent="0.25">
      <c r="A260" s="157"/>
      <c r="B260" s="157"/>
      <c r="C260" s="157"/>
      <c r="D260" s="157"/>
      <c r="E260" s="157" t="s">
        <v>517</v>
      </c>
      <c r="F260" s="157"/>
      <c r="G260" s="157"/>
      <c r="H260" s="157"/>
      <c r="I260" s="213">
        <v>1740.29</v>
      </c>
      <c r="J260" s="214"/>
      <c r="K260" s="213">
        <v>1740.29</v>
      </c>
      <c r="L260" s="214"/>
      <c r="M260" s="213">
        <v>1740.29</v>
      </c>
      <c r="N260" s="214"/>
      <c r="O260" s="213">
        <v>2005</v>
      </c>
      <c r="P260" s="214"/>
      <c r="Q260" s="213">
        <v>1567.81</v>
      </c>
      <c r="R260" s="214"/>
      <c r="S260" s="213">
        <v>1567.81</v>
      </c>
      <c r="T260" s="214"/>
      <c r="U260" s="213">
        <v>2513.79</v>
      </c>
      <c r="V260" s="214"/>
      <c r="W260" s="213">
        <v>1839.32</v>
      </c>
      <c r="X260" s="214"/>
      <c r="Y260" s="213">
        <v>1839.32</v>
      </c>
      <c r="Z260" s="214"/>
      <c r="AA260" s="213">
        <v>1839.32</v>
      </c>
      <c r="AB260" s="214"/>
      <c r="AC260" s="213">
        <v>1839.32</v>
      </c>
      <c r="AD260" s="214"/>
      <c r="AE260" s="213">
        <v>1839.32</v>
      </c>
      <c r="AF260" s="214"/>
      <c r="AG260" s="213">
        <f t="shared" si="17"/>
        <v>22071.88</v>
      </c>
    </row>
    <row r="261" spans="1:33" x14ac:dyDescent="0.25">
      <c r="A261" s="157"/>
      <c r="B261" s="157"/>
      <c r="C261" s="157"/>
      <c r="D261" s="157"/>
      <c r="E261" s="157" t="s">
        <v>518</v>
      </c>
      <c r="F261" s="157"/>
      <c r="G261" s="157"/>
      <c r="H261" s="157"/>
      <c r="I261" s="213">
        <v>3340.22</v>
      </c>
      <c r="J261" s="214"/>
      <c r="K261" s="213">
        <v>3340.22</v>
      </c>
      <c r="L261" s="214"/>
      <c r="M261" s="213">
        <v>3340.22</v>
      </c>
      <c r="N261" s="214"/>
      <c r="O261" s="213">
        <v>3340.22</v>
      </c>
      <c r="P261" s="214"/>
      <c r="Q261" s="213">
        <v>3340.22</v>
      </c>
      <c r="R261" s="214"/>
      <c r="S261" s="213">
        <v>3340.22</v>
      </c>
      <c r="T261" s="214"/>
      <c r="U261" s="213">
        <v>3340.22</v>
      </c>
      <c r="V261" s="214"/>
      <c r="W261" s="213">
        <v>3340.22</v>
      </c>
      <c r="X261" s="214"/>
      <c r="Y261" s="213">
        <v>3340.22</v>
      </c>
      <c r="Z261" s="214"/>
      <c r="AA261" s="213">
        <v>3340.22</v>
      </c>
      <c r="AB261" s="214"/>
      <c r="AC261" s="213">
        <v>4086.52</v>
      </c>
      <c r="AD261" s="214"/>
      <c r="AE261" s="213">
        <v>3714.43</v>
      </c>
      <c r="AF261" s="214"/>
      <c r="AG261" s="213">
        <f t="shared" si="17"/>
        <v>41203.15</v>
      </c>
    </row>
    <row r="262" spans="1:33" x14ac:dyDescent="0.25">
      <c r="A262" s="157"/>
      <c r="B262" s="157"/>
      <c r="C262" s="157"/>
      <c r="D262" s="157"/>
      <c r="E262" s="157" t="s">
        <v>519</v>
      </c>
      <c r="F262" s="157"/>
      <c r="G262" s="157"/>
      <c r="H262" s="157"/>
      <c r="I262" s="213">
        <v>31067.32</v>
      </c>
      <c r="J262" s="214"/>
      <c r="K262" s="213">
        <v>31067.32</v>
      </c>
      <c r="L262" s="214"/>
      <c r="M262" s="213">
        <v>31067.32</v>
      </c>
      <c r="N262" s="214"/>
      <c r="O262" s="213">
        <v>42548.81</v>
      </c>
      <c r="P262" s="214"/>
      <c r="Q262" s="213">
        <v>33937.69</v>
      </c>
      <c r="R262" s="214"/>
      <c r="S262" s="213">
        <v>33937.69</v>
      </c>
      <c r="T262" s="214"/>
      <c r="U262" s="213">
        <v>-1985.98</v>
      </c>
      <c r="V262" s="214"/>
      <c r="W262" s="213">
        <v>28805.74</v>
      </c>
      <c r="X262" s="214"/>
      <c r="Y262" s="213">
        <v>28805.74</v>
      </c>
      <c r="Z262" s="214"/>
      <c r="AA262" s="213">
        <v>28805.74</v>
      </c>
      <c r="AB262" s="214"/>
      <c r="AC262" s="213">
        <v>28805.74</v>
      </c>
      <c r="AD262" s="214"/>
      <c r="AE262" s="213">
        <v>28805.74</v>
      </c>
      <c r="AF262" s="214"/>
      <c r="AG262" s="213">
        <f t="shared" si="17"/>
        <v>345668.87</v>
      </c>
    </row>
    <row r="263" spans="1:33" x14ac:dyDescent="0.25">
      <c r="A263" s="157"/>
      <c r="B263" s="157"/>
      <c r="C263" s="157"/>
      <c r="D263" s="157"/>
      <c r="E263" s="157" t="s">
        <v>520</v>
      </c>
      <c r="F263" s="157"/>
      <c r="G263" s="157"/>
      <c r="H263" s="157"/>
      <c r="I263" s="213">
        <v>735.02</v>
      </c>
      <c r="J263" s="214"/>
      <c r="K263" s="213">
        <v>735.02</v>
      </c>
      <c r="L263" s="214"/>
      <c r="M263" s="213">
        <v>735.02</v>
      </c>
      <c r="N263" s="214"/>
      <c r="O263" s="213">
        <v>735.02</v>
      </c>
      <c r="P263" s="214"/>
      <c r="Q263" s="213">
        <v>735.02</v>
      </c>
      <c r="R263" s="214"/>
      <c r="S263" s="213">
        <v>735.02</v>
      </c>
      <c r="T263" s="214"/>
      <c r="U263" s="213">
        <v>735.02</v>
      </c>
      <c r="V263" s="214"/>
      <c r="W263" s="213">
        <v>735.02</v>
      </c>
      <c r="X263" s="214"/>
      <c r="Y263" s="213">
        <v>735.02</v>
      </c>
      <c r="Z263" s="214"/>
      <c r="AA263" s="213">
        <v>735.02</v>
      </c>
      <c r="AB263" s="214"/>
      <c r="AC263" s="213">
        <v>735.02</v>
      </c>
      <c r="AD263" s="214"/>
      <c r="AE263" s="213">
        <v>735.02</v>
      </c>
      <c r="AF263" s="214"/>
      <c r="AG263" s="213">
        <f t="shared" si="17"/>
        <v>8820.24</v>
      </c>
    </row>
    <row r="264" spans="1:33" x14ac:dyDescent="0.25">
      <c r="A264" s="157"/>
      <c r="B264" s="157"/>
      <c r="C264" s="157"/>
      <c r="D264" s="157"/>
      <c r="E264" s="157" t="s">
        <v>521</v>
      </c>
      <c r="F264" s="157"/>
      <c r="G264" s="157"/>
      <c r="H264" s="157"/>
      <c r="I264" s="213">
        <v>36219.65</v>
      </c>
      <c r="J264" s="214"/>
      <c r="K264" s="213">
        <v>36219.65</v>
      </c>
      <c r="L264" s="214"/>
      <c r="M264" s="213">
        <v>36219.65</v>
      </c>
      <c r="N264" s="214"/>
      <c r="O264" s="213">
        <v>36219.65</v>
      </c>
      <c r="P264" s="214"/>
      <c r="Q264" s="213">
        <v>36219.65</v>
      </c>
      <c r="R264" s="214"/>
      <c r="S264" s="213">
        <v>36219.65</v>
      </c>
      <c r="T264" s="214"/>
      <c r="U264" s="213">
        <v>36219.65</v>
      </c>
      <c r="V264" s="214"/>
      <c r="W264" s="213">
        <v>36219.65</v>
      </c>
      <c r="X264" s="214"/>
      <c r="Y264" s="213">
        <v>36219.65</v>
      </c>
      <c r="Z264" s="214"/>
      <c r="AA264" s="213">
        <v>36219.65</v>
      </c>
      <c r="AB264" s="214"/>
      <c r="AC264" s="213">
        <v>36219.65</v>
      </c>
      <c r="AD264" s="214"/>
      <c r="AE264" s="213">
        <v>36219.65</v>
      </c>
      <c r="AF264" s="214"/>
      <c r="AG264" s="213">
        <f t="shared" si="17"/>
        <v>434635.8</v>
      </c>
    </row>
    <row r="265" spans="1:33" ht="15.75" thickBot="1" x14ac:dyDescent="0.3">
      <c r="A265" s="157"/>
      <c r="B265" s="157"/>
      <c r="C265" s="157"/>
      <c r="D265" s="157"/>
      <c r="E265" s="157" t="s">
        <v>522</v>
      </c>
      <c r="F265" s="157"/>
      <c r="G265" s="157"/>
      <c r="H265" s="157"/>
      <c r="I265" s="192">
        <v>2088.5500000000002</v>
      </c>
      <c r="J265" s="214"/>
      <c r="K265" s="192">
        <v>2088.5500000000002</v>
      </c>
      <c r="L265" s="214"/>
      <c r="M265" s="192">
        <v>2088.5500000000002</v>
      </c>
      <c r="N265" s="214"/>
      <c r="O265" s="192">
        <v>2088.5500000000002</v>
      </c>
      <c r="P265" s="214"/>
      <c r="Q265" s="192">
        <v>2088.5500000000002</v>
      </c>
      <c r="R265" s="214"/>
      <c r="S265" s="192">
        <v>2088.5500000000002</v>
      </c>
      <c r="T265" s="214"/>
      <c r="U265" s="192">
        <v>2088.5500000000002</v>
      </c>
      <c r="V265" s="214"/>
      <c r="W265" s="192">
        <v>2088.5500000000002</v>
      </c>
      <c r="X265" s="214"/>
      <c r="Y265" s="192">
        <v>2088.5500000000002</v>
      </c>
      <c r="Z265" s="214"/>
      <c r="AA265" s="192">
        <v>2088.5500000000002</v>
      </c>
      <c r="AB265" s="214"/>
      <c r="AC265" s="192">
        <v>2088.5500000000002</v>
      </c>
      <c r="AD265" s="214"/>
      <c r="AE265" s="192">
        <v>2088.5500000000002</v>
      </c>
      <c r="AF265" s="214"/>
      <c r="AG265" s="192">
        <f t="shared" si="17"/>
        <v>25062.6</v>
      </c>
    </row>
    <row r="266" spans="1:33" x14ac:dyDescent="0.25">
      <c r="A266" s="157"/>
      <c r="B266" s="157"/>
      <c r="C266" s="157"/>
      <c r="D266" s="157" t="s">
        <v>523</v>
      </c>
      <c r="E266" s="157"/>
      <c r="F266" s="157"/>
      <c r="G266" s="157"/>
      <c r="H266" s="157"/>
      <c r="I266" s="213">
        <f>ROUND(SUM(I258:I265),5)</f>
        <v>78493</v>
      </c>
      <c r="J266" s="214"/>
      <c r="K266" s="213">
        <f>ROUND(SUM(K258:K265),5)</f>
        <v>78493</v>
      </c>
      <c r="L266" s="214"/>
      <c r="M266" s="213">
        <f>ROUND(SUM(M258:M265),5)</f>
        <v>78493</v>
      </c>
      <c r="N266" s="214"/>
      <c r="O266" s="213">
        <f>ROUND(SUM(O258:O265),5)</f>
        <v>92477.3</v>
      </c>
      <c r="P266" s="214"/>
      <c r="Q266" s="213">
        <f>ROUND(SUM(Q258:Q265),5)</f>
        <v>81750.41</v>
      </c>
      <c r="R266" s="214"/>
      <c r="S266" s="213">
        <f>ROUND(SUM(S258:S265),5)</f>
        <v>81750.41</v>
      </c>
      <c r="T266" s="214"/>
      <c r="U266" s="213">
        <f>ROUND(SUM(U258:U265),5)</f>
        <v>43142.06</v>
      </c>
      <c r="V266" s="214"/>
      <c r="W266" s="213">
        <f>ROUND(SUM(W258:W265),5)</f>
        <v>76371.31</v>
      </c>
      <c r="X266" s="214"/>
      <c r="Y266" s="213">
        <f>ROUND(SUM(Y258:Y265),5)</f>
        <v>76371.31</v>
      </c>
      <c r="Z266" s="214"/>
      <c r="AA266" s="213">
        <f>ROUND(SUM(AA258:AA265),5)</f>
        <v>78232.149999999994</v>
      </c>
      <c r="AB266" s="214"/>
      <c r="AC266" s="213">
        <f>ROUND(SUM(AC258:AC265),5)</f>
        <v>77303.69</v>
      </c>
      <c r="AD266" s="214"/>
      <c r="AE266" s="213">
        <f>ROUND(SUM(AE258:AE265),5)</f>
        <v>76931.600000000006</v>
      </c>
      <c r="AF266" s="214"/>
      <c r="AG266" s="213">
        <f t="shared" si="17"/>
        <v>919809.24</v>
      </c>
    </row>
    <row r="267" spans="1:33" x14ac:dyDescent="0.25">
      <c r="A267" s="157"/>
      <c r="B267" s="157"/>
      <c r="C267" s="157"/>
      <c r="D267" s="157" t="s">
        <v>161</v>
      </c>
      <c r="E267" s="157"/>
      <c r="F267" s="157"/>
      <c r="G267" s="157"/>
      <c r="H267" s="157"/>
      <c r="I267" s="213"/>
      <c r="J267" s="214"/>
      <c r="K267" s="213"/>
      <c r="L267" s="214"/>
      <c r="M267" s="213"/>
      <c r="N267" s="214"/>
      <c r="O267" s="213"/>
      <c r="P267" s="214"/>
      <c r="Q267" s="213"/>
      <c r="R267" s="214"/>
      <c r="S267" s="213"/>
      <c r="T267" s="214"/>
      <c r="U267" s="213"/>
      <c r="V267" s="214"/>
      <c r="W267" s="213"/>
      <c r="X267" s="214"/>
      <c r="Y267" s="213"/>
      <c r="Z267" s="214"/>
      <c r="AA267" s="213"/>
      <c r="AB267" s="214"/>
      <c r="AC267" s="213"/>
      <c r="AD267" s="214"/>
      <c r="AE267" s="213"/>
      <c r="AF267" s="214"/>
      <c r="AG267" s="213"/>
    </row>
    <row r="268" spans="1:33" x14ac:dyDescent="0.25">
      <c r="A268" s="157"/>
      <c r="B268" s="157"/>
      <c r="C268" s="157"/>
      <c r="D268" s="157"/>
      <c r="E268" s="157" t="s">
        <v>524</v>
      </c>
      <c r="F268" s="157"/>
      <c r="G268" s="157"/>
      <c r="H268" s="157"/>
      <c r="I268" s="213">
        <v>0</v>
      </c>
      <c r="J268" s="214"/>
      <c r="K268" s="213">
        <v>0</v>
      </c>
      <c r="L268" s="214"/>
      <c r="M268" s="213">
        <v>0</v>
      </c>
      <c r="N268" s="214"/>
      <c r="O268" s="213">
        <v>0</v>
      </c>
      <c r="P268" s="214"/>
      <c r="Q268" s="213">
        <v>0</v>
      </c>
      <c r="R268" s="214"/>
      <c r="S268" s="213">
        <v>0</v>
      </c>
      <c r="T268" s="214"/>
      <c r="U268" s="213">
        <v>0</v>
      </c>
      <c r="V268" s="214"/>
      <c r="W268" s="213">
        <v>0</v>
      </c>
      <c r="X268" s="214"/>
      <c r="Y268" s="213">
        <v>0</v>
      </c>
      <c r="Z268" s="214"/>
      <c r="AA268" s="213">
        <v>0</v>
      </c>
      <c r="AB268" s="214"/>
      <c r="AC268" s="213">
        <v>0</v>
      </c>
      <c r="AD268" s="214"/>
      <c r="AE268" s="213">
        <v>2184510</v>
      </c>
      <c r="AF268" s="214"/>
      <c r="AG268" s="213">
        <f>ROUND(SUM(I268:AE268),5)</f>
        <v>2184510</v>
      </c>
    </row>
    <row r="269" spans="1:33" ht="15.75" thickBot="1" x14ac:dyDescent="0.3">
      <c r="A269" s="157"/>
      <c r="B269" s="157"/>
      <c r="C269" s="157"/>
      <c r="D269" s="157"/>
      <c r="E269" s="157" t="s">
        <v>525</v>
      </c>
      <c r="F269" s="157"/>
      <c r="G269" s="157"/>
      <c r="H269" s="157"/>
      <c r="I269" s="213">
        <v>1594</v>
      </c>
      <c r="J269" s="214"/>
      <c r="K269" s="213">
        <v>0</v>
      </c>
      <c r="L269" s="214"/>
      <c r="M269" s="213">
        <v>0</v>
      </c>
      <c r="N269" s="214"/>
      <c r="O269" s="213">
        <v>0</v>
      </c>
      <c r="P269" s="214"/>
      <c r="Q269" s="213">
        <v>0</v>
      </c>
      <c r="R269" s="214"/>
      <c r="S269" s="213">
        <v>0</v>
      </c>
      <c r="T269" s="214"/>
      <c r="U269" s="213">
        <v>0</v>
      </c>
      <c r="V269" s="214"/>
      <c r="W269" s="213">
        <v>0</v>
      </c>
      <c r="X269" s="214"/>
      <c r="Y269" s="213">
        <v>0</v>
      </c>
      <c r="Z269" s="214"/>
      <c r="AA269" s="213">
        <v>0</v>
      </c>
      <c r="AB269" s="214"/>
      <c r="AC269" s="213">
        <v>0</v>
      </c>
      <c r="AD269" s="214"/>
      <c r="AE269" s="213">
        <v>398.39</v>
      </c>
      <c r="AF269" s="214"/>
      <c r="AG269" s="213">
        <f>ROUND(SUM(I269:AE269),5)</f>
        <v>1992.39</v>
      </c>
    </row>
    <row r="270" spans="1:33" ht="15.75" thickBot="1" x14ac:dyDescent="0.3">
      <c r="A270" s="157"/>
      <c r="B270" s="157"/>
      <c r="C270" s="157"/>
      <c r="D270" s="157" t="s">
        <v>526</v>
      </c>
      <c r="E270" s="157"/>
      <c r="F270" s="157"/>
      <c r="G270" s="157"/>
      <c r="H270" s="157"/>
      <c r="I270" s="217">
        <f>ROUND(SUM(I267:I269),5)</f>
        <v>1594</v>
      </c>
      <c r="J270" s="214"/>
      <c r="K270" s="217">
        <f>ROUND(SUM(K267:K269),5)</f>
        <v>0</v>
      </c>
      <c r="L270" s="214"/>
      <c r="M270" s="217">
        <f>ROUND(SUM(M267:M269),5)</f>
        <v>0</v>
      </c>
      <c r="N270" s="214"/>
      <c r="O270" s="217">
        <f>ROUND(SUM(O267:O269),5)</f>
        <v>0</v>
      </c>
      <c r="P270" s="214"/>
      <c r="Q270" s="217">
        <f>ROUND(SUM(Q267:Q269),5)</f>
        <v>0</v>
      </c>
      <c r="R270" s="214"/>
      <c r="S270" s="217">
        <f>ROUND(SUM(S267:S269),5)</f>
        <v>0</v>
      </c>
      <c r="T270" s="214"/>
      <c r="U270" s="217">
        <f>ROUND(SUM(U267:U269),5)</f>
        <v>0</v>
      </c>
      <c r="V270" s="214"/>
      <c r="W270" s="217">
        <f>ROUND(SUM(W267:W269),5)</f>
        <v>0</v>
      </c>
      <c r="X270" s="214"/>
      <c r="Y270" s="217">
        <f>ROUND(SUM(Y267:Y269),5)</f>
        <v>0</v>
      </c>
      <c r="Z270" s="214"/>
      <c r="AA270" s="217">
        <f>ROUND(SUM(AA267:AA269),5)</f>
        <v>0</v>
      </c>
      <c r="AB270" s="214"/>
      <c r="AC270" s="217">
        <f>ROUND(SUM(AC267:AC269),5)</f>
        <v>0</v>
      </c>
      <c r="AD270" s="214"/>
      <c r="AE270" s="217">
        <f>ROUND(SUM(AE267:AE269),5)</f>
        <v>2184908.39</v>
      </c>
      <c r="AF270" s="214"/>
      <c r="AG270" s="217">
        <f>ROUND(SUM(I270:AE270),5)</f>
        <v>2186502.39</v>
      </c>
    </row>
    <row r="271" spans="1:33" ht="15.75" thickBot="1" x14ac:dyDescent="0.3">
      <c r="A271" s="157"/>
      <c r="B271" s="157"/>
      <c r="C271" s="157" t="s">
        <v>2</v>
      </c>
      <c r="D271" s="157"/>
      <c r="E271" s="157"/>
      <c r="F271" s="157"/>
      <c r="G271" s="157"/>
      <c r="H271" s="157"/>
      <c r="I271" s="217">
        <f>ROUND(I54+I95+I114+I123+I161+I177+I182+I190+I197+I200+I211+I219+I226+I229+I232+SUM(I255:I257)+I266+I270,5)</f>
        <v>1323562.22</v>
      </c>
      <c r="J271" s="214"/>
      <c r="K271" s="217">
        <f>ROUND(K54+K95+K114+K123+K161+K177+K182+K190+K197+K200+K211+K219+K226+K229+K232+SUM(K255:K257)+K266+K270,5)</f>
        <v>1361232.02</v>
      </c>
      <c r="L271" s="214"/>
      <c r="M271" s="217">
        <f>ROUND(M54+M95+M114+M123+M161+M177+M182+M190+M197+M200+M211+M219+M226+M229+M232+SUM(M255:M257)+M266+M270,5)</f>
        <v>1592605.24</v>
      </c>
      <c r="N271" s="214"/>
      <c r="O271" s="217">
        <f>ROUND(O54+O95+O114+O123+O161+O177+O182+O190+O197+O200+O211+O219+O226+O229+O232+SUM(O255:O257)+O266+O270,5)</f>
        <v>1498217.84</v>
      </c>
      <c r="P271" s="214"/>
      <c r="Q271" s="217">
        <f>ROUND(Q54+Q95+Q114+Q123+Q161+Q177+Q182+Q190+Q197+Q200+Q211+Q219+Q226+Q229+Q232+SUM(Q255:Q257)+Q266+Q270,5)</f>
        <v>1427724.96</v>
      </c>
      <c r="R271" s="214"/>
      <c r="S271" s="217">
        <f>ROUND(S54+S95+S114+S123+S161+S177+S182+S190+S197+S200+S211+S219+S226+S229+S232+SUM(S255:S257)+S266+S270,5)</f>
        <v>1418559.39</v>
      </c>
      <c r="T271" s="214"/>
      <c r="U271" s="217">
        <f>ROUND(U54+U95+U114+U123+U161+U177+U182+U190+U197+U200+U211+U219+U226+U229+U232+SUM(U255:U257)+U266+U270,5)</f>
        <v>1405301.5</v>
      </c>
      <c r="V271" s="214"/>
      <c r="W271" s="217">
        <f>ROUND(W54+W95+W114+W123+W161+W177+W182+W190+W197+W200+W211+W219+W226+W229+W232+SUM(W255:W257)+W266+W270,5)</f>
        <v>1479978.38</v>
      </c>
      <c r="X271" s="214"/>
      <c r="Y271" s="217">
        <f>ROUND(Y54+Y95+Y114+Y123+Y161+Y177+Y182+Y190+Y197+Y200+Y211+Y219+Y226+Y229+Y232+SUM(Y255:Y257)+Y266+Y270,5)</f>
        <v>1413905.81</v>
      </c>
      <c r="Z271" s="214"/>
      <c r="AA271" s="217">
        <f>ROUND(AA54+AA95+AA114+AA123+AA161+AA177+AA182+AA190+AA197+AA200+AA211+AA219+AA226+AA229+AA232+SUM(AA255:AA257)+AA266+AA270,5)</f>
        <v>1499808.55</v>
      </c>
      <c r="AB271" s="214"/>
      <c r="AC271" s="217">
        <f>ROUND(AC54+AC95+AC114+AC123+AC161+AC177+AC182+AC190+AC197+AC200+AC211+AC219+AC226+AC229+AC232+SUM(AC255:AC257)+AC266+AC270,5)</f>
        <v>1583718.76</v>
      </c>
      <c r="AD271" s="214"/>
      <c r="AE271" s="217">
        <f>ROUND(AE54+AE95+AE114+AE123+AE161+AE177+AE182+AE190+AE197+AE200+AE211+AE219+AE226+AE229+AE232+SUM(AE255:AE257)+AE266+AE270,5)</f>
        <v>4159137.29</v>
      </c>
      <c r="AF271" s="214"/>
      <c r="AG271" s="217">
        <f>ROUND(SUM(I271:AE271),5)</f>
        <v>20163751.960000001</v>
      </c>
    </row>
    <row r="272" spans="1:33" s="159" customFormat="1" ht="12" thickBot="1" x14ac:dyDescent="0.25">
      <c r="A272" s="157" t="s">
        <v>126</v>
      </c>
      <c r="B272" s="157"/>
      <c r="C272" s="157"/>
      <c r="D272" s="157"/>
      <c r="E272" s="157"/>
      <c r="F272" s="157"/>
      <c r="G272" s="157"/>
      <c r="H272" s="157"/>
      <c r="I272" s="218">
        <f>ROUND(I53-I271,5)</f>
        <v>286192.94</v>
      </c>
      <c r="J272" s="157"/>
      <c r="K272" s="218">
        <f>ROUND(K53-K271,5)</f>
        <v>129491.04</v>
      </c>
      <c r="L272" s="157"/>
      <c r="M272" s="218">
        <f>ROUND(M53-M271,5)</f>
        <v>100930.09</v>
      </c>
      <c r="N272" s="157"/>
      <c r="O272" s="218">
        <f>ROUND(O53-O271,5)</f>
        <v>103690.39</v>
      </c>
      <c r="P272" s="157"/>
      <c r="Q272" s="218">
        <f>ROUND(Q53-Q271,5)</f>
        <v>151956.54999999999</v>
      </c>
      <c r="R272" s="157"/>
      <c r="S272" s="218">
        <f>ROUND(S53-S271,5)</f>
        <v>97111.91</v>
      </c>
      <c r="T272" s="157"/>
      <c r="U272" s="218">
        <f>ROUND(U53-U271,5)</f>
        <v>74499.97</v>
      </c>
      <c r="V272" s="157"/>
      <c r="W272" s="218">
        <f>ROUND(W53-W271,5)</f>
        <v>-63323.47</v>
      </c>
      <c r="X272" s="157"/>
      <c r="Y272" s="218">
        <f>ROUND(Y53-Y271,5)</f>
        <v>172842.44</v>
      </c>
      <c r="Z272" s="157"/>
      <c r="AA272" s="218">
        <f>ROUND(AA53-AA271,5)</f>
        <v>113752.87</v>
      </c>
      <c r="AB272" s="157"/>
      <c r="AC272" s="218">
        <f>ROUND(AC53-AC271,5)</f>
        <v>-1447480.35</v>
      </c>
      <c r="AD272" s="157"/>
      <c r="AE272" s="218">
        <f>ROUND(AE53-AE271,5)</f>
        <v>1357567.44</v>
      </c>
      <c r="AF272" s="157"/>
      <c r="AG272" s="218">
        <f>ROUND(SUM(I272:AE272),5)</f>
        <v>1077231.82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1" t="s">
        <v>4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5"/>
      <c r="O1" s="6"/>
      <c r="P1" s="6"/>
      <c r="Q1" s="6"/>
      <c r="R1" s="5"/>
      <c r="S1" s="5"/>
      <c r="T1" s="5"/>
      <c r="U1" s="5"/>
      <c r="V1" s="5"/>
      <c r="W1" s="5"/>
      <c r="X1" s="5"/>
      <c r="Y1" s="6"/>
      <c r="Z1" s="5"/>
      <c r="AA1" s="5"/>
      <c r="AB1" s="5"/>
      <c r="AC1" s="2"/>
      <c r="AD1" s="7"/>
      <c r="AE1" s="8"/>
      <c r="AF1" s="8"/>
      <c r="AG1" s="8"/>
      <c r="AH1" s="8"/>
      <c r="AI1" s="9" t="s">
        <v>5</v>
      </c>
      <c r="AJ1" s="8"/>
      <c r="AK1" s="8"/>
      <c r="AL1" s="8"/>
      <c r="AM1" s="9" t="s">
        <v>5</v>
      </c>
      <c r="AN1" s="9" t="s">
        <v>5</v>
      </c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21" x14ac:dyDescent="0.25">
      <c r="A2" s="10" t="s">
        <v>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2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8.75" x14ac:dyDescent="0.25">
      <c r="A3" s="12" t="s">
        <v>7</v>
      </c>
      <c r="B3" s="13"/>
      <c r="C3" s="14"/>
      <c r="D3" s="14"/>
      <c r="E3" s="14"/>
      <c r="F3" s="14"/>
      <c r="G3" s="14"/>
      <c r="H3" s="11"/>
      <c r="I3" s="11"/>
      <c r="J3" s="11"/>
      <c r="K3" s="14"/>
      <c r="L3" s="1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13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</row>
    <row r="4" spans="1:54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8"/>
      <c r="AD4" s="18"/>
      <c r="AE4" s="18"/>
      <c r="AF4" s="18"/>
      <c r="AG4" s="18"/>
      <c r="AH4" s="18"/>
      <c r="AI4" s="18"/>
      <c r="AJ4" s="19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9"/>
      <c r="AW4" s="19"/>
      <c r="AX4" s="19"/>
      <c r="AY4" s="19"/>
      <c r="AZ4" s="19"/>
      <c r="BA4" s="19"/>
      <c r="BB4" s="17"/>
    </row>
    <row r="5" spans="1:54" ht="15.75" x14ac:dyDescent="0.25">
      <c r="A5" s="20"/>
      <c r="B5" s="20"/>
      <c r="C5" s="21"/>
      <c r="D5" s="359" t="s">
        <v>8</v>
      </c>
      <c r="E5" s="359"/>
      <c r="F5" s="22"/>
      <c r="G5" s="23"/>
      <c r="H5" s="24"/>
      <c r="I5" s="359" t="s">
        <v>9</v>
      </c>
      <c r="J5" s="359"/>
      <c r="K5" s="25"/>
      <c r="L5" s="26"/>
      <c r="M5" s="27" t="s">
        <v>10</v>
      </c>
      <c r="N5" s="28"/>
      <c r="O5" s="28"/>
      <c r="P5" s="28"/>
      <c r="Q5" s="28"/>
      <c r="R5" s="28"/>
      <c r="S5" s="28"/>
      <c r="T5" s="29"/>
      <c r="U5" s="29"/>
      <c r="V5" s="29"/>
      <c r="W5" s="29"/>
      <c r="X5" s="29"/>
      <c r="Y5" s="29"/>
      <c r="Z5" s="29"/>
      <c r="AA5" s="29"/>
      <c r="AB5" s="30"/>
      <c r="AC5" s="31"/>
      <c r="AD5" s="27" t="s">
        <v>11</v>
      </c>
      <c r="AE5" s="28"/>
      <c r="AF5" s="28"/>
      <c r="AG5" s="28"/>
      <c r="AH5" s="28"/>
      <c r="AI5" s="30" t="s">
        <v>12</v>
      </c>
      <c r="AJ5" s="32"/>
      <c r="AK5" s="33" t="s">
        <v>13</v>
      </c>
      <c r="AL5" s="34"/>
      <c r="AM5" s="34"/>
      <c r="AN5" s="34"/>
      <c r="AO5" s="35"/>
      <c r="AP5" s="35"/>
      <c r="AQ5" s="35"/>
      <c r="AR5" s="35"/>
      <c r="AS5" s="35"/>
      <c r="AT5" s="35"/>
      <c r="AU5" s="36"/>
      <c r="AV5" s="37"/>
      <c r="AW5" s="33" t="s">
        <v>14</v>
      </c>
      <c r="AX5" s="38"/>
      <c r="AY5" s="34"/>
      <c r="AZ5" s="34"/>
      <c r="BA5" s="34"/>
      <c r="BB5" s="35"/>
    </row>
    <row r="6" spans="1:54" ht="64.5" x14ac:dyDescent="0.25">
      <c r="A6" s="39" t="s">
        <v>15</v>
      </c>
      <c r="B6" s="40" t="s">
        <v>16</v>
      </c>
      <c r="C6" s="39" t="s">
        <v>17</v>
      </c>
      <c r="D6" s="41" t="s">
        <v>18</v>
      </c>
      <c r="E6" s="41" t="s">
        <v>19</v>
      </c>
      <c r="F6" s="42" t="s">
        <v>20</v>
      </c>
      <c r="G6" s="43"/>
      <c r="H6" s="39" t="s">
        <v>21</v>
      </c>
      <c r="I6" s="41" t="s">
        <v>22</v>
      </c>
      <c r="J6" s="41" t="s">
        <v>23</v>
      </c>
      <c r="K6" s="42" t="s">
        <v>24</v>
      </c>
      <c r="L6" s="44"/>
      <c r="M6" s="45" t="s">
        <v>15</v>
      </c>
      <c r="N6" s="46" t="s">
        <v>25</v>
      </c>
      <c r="O6" s="46" t="s">
        <v>26</v>
      </c>
      <c r="P6" s="46" t="s">
        <v>27</v>
      </c>
      <c r="Q6" s="46" t="s">
        <v>28</v>
      </c>
      <c r="R6" s="46" t="s">
        <v>29</v>
      </c>
      <c r="S6" s="46" t="s">
        <v>30</v>
      </c>
      <c r="T6" s="46" t="s">
        <v>31</v>
      </c>
      <c r="U6" s="46" t="s">
        <v>32</v>
      </c>
      <c r="V6" s="46" t="s">
        <v>33</v>
      </c>
      <c r="W6" s="46" t="s">
        <v>34</v>
      </c>
      <c r="X6" s="46" t="s">
        <v>35</v>
      </c>
      <c r="Y6" s="46" t="s">
        <v>36</v>
      </c>
      <c r="Z6" s="46" t="s">
        <v>37</v>
      </c>
      <c r="AA6" s="46" t="s">
        <v>38</v>
      </c>
      <c r="AB6" s="47" t="s">
        <v>39</v>
      </c>
      <c r="AC6" s="48"/>
      <c r="AD6" s="45" t="s">
        <v>15</v>
      </c>
      <c r="AE6" s="46" t="s">
        <v>40</v>
      </c>
      <c r="AF6" s="46" t="s">
        <v>41</v>
      </c>
      <c r="AG6" s="46" t="s">
        <v>42</v>
      </c>
      <c r="AH6" s="46" t="s">
        <v>43</v>
      </c>
      <c r="AI6" s="49" t="s">
        <v>44</v>
      </c>
      <c r="AJ6" s="50"/>
      <c r="AK6" s="51" t="s">
        <v>15</v>
      </c>
      <c r="AL6" s="52" t="s">
        <v>45</v>
      </c>
      <c r="AM6" s="52" t="s">
        <v>46</v>
      </c>
      <c r="AN6" s="52" t="s">
        <v>47</v>
      </c>
      <c r="AO6" s="52" t="s">
        <v>48</v>
      </c>
      <c r="AP6" s="52" t="s">
        <v>49</v>
      </c>
      <c r="AQ6" s="52" t="s">
        <v>50</v>
      </c>
      <c r="AR6" s="52" t="s">
        <v>51</v>
      </c>
      <c r="AS6" s="52" t="s">
        <v>52</v>
      </c>
      <c r="AT6" s="52" t="s">
        <v>53</v>
      </c>
      <c r="AU6" s="53" t="s">
        <v>54</v>
      </c>
      <c r="AV6" s="54"/>
      <c r="AW6" s="51" t="s">
        <v>15</v>
      </c>
      <c r="AX6" s="55" t="s">
        <v>45</v>
      </c>
      <c r="AY6" s="52" t="s">
        <v>46</v>
      </c>
      <c r="AZ6" s="52" t="s">
        <v>47</v>
      </c>
      <c r="BA6" s="52" t="s">
        <v>52</v>
      </c>
      <c r="BB6" s="52" t="s">
        <v>53</v>
      </c>
    </row>
    <row r="7" spans="1:54" ht="15.75" thickBot="1" x14ac:dyDescent="0.3">
      <c r="A7" s="56"/>
      <c r="B7" s="57"/>
      <c r="C7" s="58"/>
      <c r="D7" s="59"/>
      <c r="E7" s="59"/>
      <c r="F7" s="60"/>
      <c r="G7" s="61"/>
      <c r="H7" s="58"/>
      <c r="I7" s="59"/>
      <c r="J7" s="59"/>
      <c r="K7" s="60"/>
      <c r="L7" s="62"/>
      <c r="M7" s="63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5"/>
      <c r="AC7" s="18"/>
      <c r="AD7" s="63"/>
      <c r="AE7" s="64"/>
      <c r="AF7" s="64"/>
      <c r="AG7" s="64"/>
      <c r="AH7" s="64"/>
      <c r="AI7" s="66"/>
      <c r="AJ7" s="67"/>
      <c r="AK7" s="68"/>
      <c r="AL7" s="69"/>
      <c r="AM7" s="69"/>
      <c r="AN7" s="69"/>
      <c r="AO7" s="69"/>
      <c r="AP7" s="69"/>
      <c r="AQ7" s="69"/>
      <c r="AR7" s="69"/>
      <c r="AS7" s="69"/>
      <c r="AT7" s="69"/>
      <c r="AU7" s="70"/>
      <c r="AV7" s="71"/>
      <c r="AW7" s="68"/>
      <c r="AX7" s="72"/>
      <c r="AY7" s="69"/>
      <c r="AZ7" s="69"/>
      <c r="BA7" s="69"/>
      <c r="BB7" s="69"/>
    </row>
    <row r="8" spans="1:54" x14ac:dyDescent="0.25">
      <c r="A8" s="73">
        <v>430</v>
      </c>
      <c r="B8" s="74" t="s">
        <v>55</v>
      </c>
      <c r="C8" s="75">
        <v>966</v>
      </c>
      <c r="D8" s="76" t="s">
        <v>56</v>
      </c>
      <c r="E8" s="76">
        <v>0</v>
      </c>
      <c r="F8" s="77">
        <v>966</v>
      </c>
      <c r="G8" s="78"/>
      <c r="H8" s="79">
        <v>13641261.064055279</v>
      </c>
      <c r="I8" s="80">
        <v>0</v>
      </c>
      <c r="J8" s="80">
        <v>862638</v>
      </c>
      <c r="K8" s="99">
        <v>14503899.064055279</v>
      </c>
      <c r="L8" s="81"/>
      <c r="M8" s="82">
        <v>430</v>
      </c>
      <c r="N8" s="83">
        <v>966</v>
      </c>
      <c r="O8" s="83"/>
      <c r="P8" s="83"/>
      <c r="Q8" s="83">
        <v>0.53147624632399337</v>
      </c>
      <c r="R8" s="84">
        <v>13633630.064055279</v>
      </c>
      <c r="S8" s="84">
        <v>0</v>
      </c>
      <c r="T8" s="84">
        <v>13633630.064055279</v>
      </c>
      <c r="U8" s="84">
        <v>0</v>
      </c>
      <c r="V8" s="84">
        <v>862164</v>
      </c>
      <c r="W8" s="84">
        <v>14495794.064055281</v>
      </c>
      <c r="X8" s="84">
        <v>7631</v>
      </c>
      <c r="Y8" s="84">
        <v>0</v>
      </c>
      <c r="Z8" s="84">
        <v>474</v>
      </c>
      <c r="AA8" s="84">
        <v>8105</v>
      </c>
      <c r="AB8" s="85">
        <v>14503899.064055281</v>
      </c>
      <c r="AC8" s="86"/>
      <c r="AD8" s="87"/>
      <c r="AE8" s="86"/>
      <c r="AF8" s="86"/>
      <c r="AG8" s="86"/>
      <c r="AH8" s="86"/>
      <c r="AI8" s="88"/>
      <c r="AJ8" s="89"/>
      <c r="AK8" s="90">
        <v>430</v>
      </c>
      <c r="AL8" s="91">
        <v>0</v>
      </c>
      <c r="AM8" s="91">
        <v>-26924</v>
      </c>
      <c r="AN8" s="91">
        <v>0</v>
      </c>
      <c r="AO8" s="91">
        <v>-1742</v>
      </c>
      <c r="AP8" s="92">
        <v>-28666</v>
      </c>
      <c r="AQ8" s="91">
        <v>26924</v>
      </c>
      <c r="AR8" s="91">
        <v>0</v>
      </c>
      <c r="AS8" s="91">
        <v>1742</v>
      </c>
      <c r="AT8" s="92">
        <v>28666</v>
      </c>
      <c r="AU8" s="93">
        <v>0</v>
      </c>
      <c r="AV8" s="94"/>
      <c r="AW8" s="90">
        <v>430</v>
      </c>
      <c r="AX8" s="95">
        <v>0</v>
      </c>
      <c r="AY8" s="96">
        <v>0</v>
      </c>
      <c r="AZ8" s="96">
        <v>0</v>
      </c>
      <c r="BA8" s="96">
        <v>0</v>
      </c>
      <c r="BB8" s="92">
        <v>0</v>
      </c>
    </row>
    <row r="9" spans="1:54" x14ac:dyDescent="0.25">
      <c r="A9" s="97"/>
      <c r="B9" s="97"/>
      <c r="C9" s="98"/>
      <c r="D9" s="98"/>
      <c r="E9" s="98"/>
      <c r="F9" s="98"/>
      <c r="G9" s="98"/>
      <c r="H9" s="98"/>
      <c r="I9" s="98"/>
      <c r="J9" s="98"/>
      <c r="K9" s="98"/>
      <c r="L9" s="62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94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94"/>
      <c r="AW9" s="94"/>
      <c r="AX9" s="71"/>
      <c r="AY9" s="94"/>
      <c r="AZ9" s="94"/>
      <c r="BA9" s="94"/>
      <c r="BB9" s="18"/>
    </row>
    <row r="10" spans="1:54" x14ac:dyDescent="0.25">
      <c r="H10" t="s">
        <v>57</v>
      </c>
      <c r="K10" s="101">
        <f>+K8*0.01</f>
        <v>145038.9906405528</v>
      </c>
    </row>
    <row r="11" spans="1:54" x14ac:dyDescent="0.25">
      <c r="K11" s="101"/>
    </row>
    <row r="12" spans="1:54" x14ac:dyDescent="0.25">
      <c r="H12" t="s">
        <v>60</v>
      </c>
      <c r="K12" s="101">
        <f>+K8-K10</f>
        <v>14358860.073414726</v>
      </c>
    </row>
    <row r="17" spans="8:11" x14ac:dyDescent="0.25">
      <c r="H17" s="102" t="s">
        <v>58</v>
      </c>
      <c r="J17" s="100"/>
      <c r="K17" s="103">
        <v>14442567.591542559</v>
      </c>
    </row>
    <row r="18" spans="8:11" x14ac:dyDescent="0.25">
      <c r="H18" s="104"/>
      <c r="K18" s="105"/>
    </row>
    <row r="19" spans="8:11" x14ac:dyDescent="0.25">
      <c r="H19" s="104" t="s">
        <v>57</v>
      </c>
      <c r="K19" s="106">
        <f>+K17*0.01</f>
        <v>144425.67591542559</v>
      </c>
    </row>
    <row r="20" spans="8:11" x14ac:dyDescent="0.25">
      <c r="H20" s="104"/>
      <c r="K20" s="105"/>
    </row>
    <row r="21" spans="8:11" x14ac:dyDescent="0.25">
      <c r="H21" s="104" t="s">
        <v>59</v>
      </c>
      <c r="K21" s="107">
        <f>+K17-K19</f>
        <v>14298141.915627133</v>
      </c>
    </row>
    <row r="22" spans="8:11" x14ac:dyDescent="0.25">
      <c r="H22" s="104"/>
      <c r="K22" s="105"/>
    </row>
    <row r="23" spans="8:11" ht="15.75" thickBot="1" x14ac:dyDescent="0.3">
      <c r="H23" s="108"/>
      <c r="I23" s="109"/>
      <c r="J23" s="109"/>
      <c r="K23" s="110"/>
    </row>
    <row r="26" spans="8:11" x14ac:dyDescent="0.25">
      <c r="H26" t="s">
        <v>61</v>
      </c>
      <c r="K26" s="111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12" t="s">
        <v>62</v>
      </c>
      <c r="B1" s="113" t="s">
        <v>45</v>
      </c>
      <c r="C1" s="113" t="s">
        <v>63</v>
      </c>
      <c r="D1" s="114" t="s">
        <v>64</v>
      </c>
    </row>
    <row r="2" spans="1:4" x14ac:dyDescent="0.25">
      <c r="A2" s="115" t="s">
        <v>62</v>
      </c>
      <c r="B2" s="115" t="s">
        <v>45</v>
      </c>
      <c r="C2" s="115" t="s">
        <v>63</v>
      </c>
      <c r="D2" s="116" t="s">
        <v>65</v>
      </c>
    </row>
    <row r="3" spans="1:4" x14ac:dyDescent="0.25">
      <c r="A3" s="117" t="s">
        <v>66</v>
      </c>
      <c r="B3" s="95">
        <v>1</v>
      </c>
      <c r="C3" s="118">
        <v>0</v>
      </c>
      <c r="D3" s="118">
        <v>17478</v>
      </c>
    </row>
    <row r="4" spans="1:4" x14ac:dyDescent="0.25">
      <c r="A4" s="117" t="s">
        <v>67</v>
      </c>
      <c r="B4" s="95">
        <v>12</v>
      </c>
      <c r="C4" s="118">
        <v>0</v>
      </c>
      <c r="D4" s="118">
        <v>187056</v>
      </c>
    </row>
    <row r="5" spans="1:4" x14ac:dyDescent="0.25">
      <c r="A5" s="117" t="s">
        <v>68</v>
      </c>
      <c r="B5" s="95">
        <v>2</v>
      </c>
      <c r="C5" s="118">
        <v>0</v>
      </c>
      <c r="D5" s="118">
        <v>35208</v>
      </c>
    </row>
    <row r="6" spans="1:4" x14ac:dyDescent="0.25">
      <c r="A6" s="117" t="s">
        <v>69</v>
      </c>
      <c r="B6" s="95">
        <v>1</v>
      </c>
      <c r="C6" s="118">
        <v>0</v>
      </c>
      <c r="D6" s="118">
        <v>22394</v>
      </c>
    </row>
    <row r="7" spans="1:4" x14ac:dyDescent="0.25">
      <c r="A7" s="117" t="s">
        <v>70</v>
      </c>
      <c r="B7" s="95">
        <v>0</v>
      </c>
      <c r="C7" s="118">
        <v>0</v>
      </c>
      <c r="D7" s="118">
        <v>0</v>
      </c>
    </row>
    <row r="8" spans="1:4" x14ac:dyDescent="0.25">
      <c r="A8" s="117" t="s">
        <v>71</v>
      </c>
      <c r="B8" s="95">
        <v>69</v>
      </c>
      <c r="C8" s="118">
        <v>0</v>
      </c>
      <c r="D8" s="118">
        <v>864087</v>
      </c>
    </row>
    <row r="9" spans="1:4" x14ac:dyDescent="0.25">
      <c r="A9" s="117" t="s">
        <v>72</v>
      </c>
      <c r="B9" s="95">
        <v>13</v>
      </c>
      <c r="C9" s="118">
        <v>0</v>
      </c>
      <c r="D9" s="118">
        <v>211120</v>
      </c>
    </row>
    <row r="10" spans="1:4" x14ac:dyDescent="0.25">
      <c r="A10" s="117" t="s">
        <v>73</v>
      </c>
      <c r="B10" s="95">
        <v>0</v>
      </c>
      <c r="C10" s="118">
        <v>0</v>
      </c>
      <c r="D10" s="118">
        <v>0</v>
      </c>
    </row>
    <row r="11" spans="1:4" x14ac:dyDescent="0.25">
      <c r="A11" s="117" t="s">
        <v>74</v>
      </c>
      <c r="B11" s="95">
        <v>22</v>
      </c>
      <c r="C11" s="118">
        <v>0</v>
      </c>
      <c r="D11" s="118">
        <v>292138</v>
      </c>
    </row>
    <row r="12" spans="1:4" x14ac:dyDescent="0.25">
      <c r="A12" s="117" t="s">
        <v>75</v>
      </c>
      <c r="B12" s="95">
        <v>1</v>
      </c>
      <c r="C12" s="118">
        <v>0</v>
      </c>
      <c r="D12" s="118">
        <v>14955</v>
      </c>
    </row>
    <row r="13" spans="1:4" x14ac:dyDescent="0.25">
      <c r="A13" s="117" t="s">
        <v>76</v>
      </c>
      <c r="B13" s="95">
        <v>6</v>
      </c>
      <c r="C13" s="118">
        <v>0</v>
      </c>
      <c r="D13" s="118">
        <v>102552</v>
      </c>
    </row>
    <row r="14" spans="1:4" x14ac:dyDescent="0.25">
      <c r="A14" s="117" t="s">
        <v>77</v>
      </c>
      <c r="B14" s="95">
        <v>141</v>
      </c>
      <c r="C14" s="118">
        <v>0</v>
      </c>
      <c r="D14" s="118">
        <v>2196639</v>
      </c>
    </row>
    <row r="15" spans="1:4" x14ac:dyDescent="0.25">
      <c r="A15" s="117" t="s">
        <v>78</v>
      </c>
      <c r="B15" s="95">
        <v>2</v>
      </c>
      <c r="C15" s="118">
        <v>0</v>
      </c>
      <c r="D15" s="118">
        <v>26588</v>
      </c>
    </row>
    <row r="16" spans="1:4" x14ac:dyDescent="0.25">
      <c r="A16" s="117" t="s">
        <v>79</v>
      </c>
      <c r="B16" s="95">
        <v>2</v>
      </c>
      <c r="C16" s="118">
        <v>0</v>
      </c>
      <c r="D16" s="118">
        <v>30706</v>
      </c>
    </row>
    <row r="17" spans="1:4" x14ac:dyDescent="0.25">
      <c r="A17" s="117" t="s">
        <v>80</v>
      </c>
      <c r="B17" s="95">
        <v>528</v>
      </c>
      <c r="C17" s="118">
        <v>0</v>
      </c>
      <c r="D17" s="118">
        <v>8052528.0640552798</v>
      </c>
    </row>
    <row r="18" spans="1:4" x14ac:dyDescent="0.25">
      <c r="A18" s="117" t="s">
        <v>81</v>
      </c>
      <c r="B18" s="95">
        <v>53</v>
      </c>
      <c r="C18" s="118">
        <v>0</v>
      </c>
      <c r="D18" s="118">
        <v>781326</v>
      </c>
    </row>
    <row r="19" spans="1:4" x14ac:dyDescent="0.25">
      <c r="A19" s="117" t="s">
        <v>82</v>
      </c>
      <c r="B19" s="95">
        <v>1</v>
      </c>
      <c r="C19" s="118">
        <v>0</v>
      </c>
      <c r="D19" s="118">
        <v>15375</v>
      </c>
    </row>
    <row r="20" spans="1:4" x14ac:dyDescent="0.25">
      <c r="A20" s="117" t="s">
        <v>83</v>
      </c>
      <c r="B20" s="95">
        <v>1</v>
      </c>
      <c r="C20" s="118">
        <v>0</v>
      </c>
      <c r="D20" s="118">
        <v>13465</v>
      </c>
    </row>
    <row r="21" spans="1:4" x14ac:dyDescent="0.25">
      <c r="A21" s="117" t="s">
        <v>84</v>
      </c>
      <c r="B21" s="95">
        <v>2</v>
      </c>
      <c r="C21" s="118">
        <v>0</v>
      </c>
      <c r="D21" s="118">
        <v>28950</v>
      </c>
    </row>
    <row r="22" spans="1:4" x14ac:dyDescent="0.25">
      <c r="A22" s="117" t="s">
        <v>85</v>
      </c>
      <c r="B22" s="95">
        <v>1</v>
      </c>
      <c r="C22" s="118">
        <v>0</v>
      </c>
      <c r="D22" s="118">
        <v>20219</v>
      </c>
    </row>
    <row r="23" spans="1:4" x14ac:dyDescent="0.25">
      <c r="A23" s="117" t="s">
        <v>86</v>
      </c>
      <c r="B23" s="95">
        <v>26</v>
      </c>
      <c r="C23" s="118">
        <v>0</v>
      </c>
      <c r="D23" s="118">
        <v>375830</v>
      </c>
    </row>
    <row r="24" spans="1:4" x14ac:dyDescent="0.25">
      <c r="A24" s="117" t="s">
        <v>87</v>
      </c>
      <c r="B24" s="95">
        <v>1</v>
      </c>
      <c r="C24" s="118">
        <v>0</v>
      </c>
      <c r="D24" s="118">
        <v>18051</v>
      </c>
    </row>
    <row r="25" spans="1:4" x14ac:dyDescent="0.25">
      <c r="A25" s="117" t="s">
        <v>88</v>
      </c>
      <c r="B25" s="95">
        <v>1</v>
      </c>
      <c r="C25" s="118">
        <v>0</v>
      </c>
      <c r="D25" s="118">
        <v>15045</v>
      </c>
    </row>
    <row r="26" spans="1:4" x14ac:dyDescent="0.25">
      <c r="A26" s="117" t="s">
        <v>89</v>
      </c>
      <c r="B26" s="95">
        <v>0</v>
      </c>
      <c r="C26" s="118">
        <v>0</v>
      </c>
      <c r="D26" s="118">
        <v>0</v>
      </c>
    </row>
    <row r="27" spans="1:4" x14ac:dyDescent="0.25">
      <c r="A27" s="117" t="s">
        <v>90</v>
      </c>
      <c r="B27" s="95">
        <v>1</v>
      </c>
      <c r="C27" s="118">
        <v>0</v>
      </c>
      <c r="D27" s="118">
        <v>19695</v>
      </c>
    </row>
    <row r="28" spans="1:4" x14ac:dyDescent="0.25">
      <c r="A28" s="117" t="s">
        <v>91</v>
      </c>
      <c r="B28" s="95">
        <v>10</v>
      </c>
      <c r="C28" s="118">
        <v>0</v>
      </c>
      <c r="D28" s="118">
        <v>160850</v>
      </c>
    </row>
    <row r="29" spans="1:4" x14ac:dyDescent="0.25">
      <c r="A29" s="117" t="s">
        <v>92</v>
      </c>
      <c r="B29" s="95">
        <v>6</v>
      </c>
      <c r="C29" s="118">
        <v>0</v>
      </c>
      <c r="D29" s="118">
        <v>96540</v>
      </c>
    </row>
    <row r="30" spans="1:4" x14ac:dyDescent="0.25">
      <c r="A30" s="117" t="s">
        <v>93</v>
      </c>
      <c r="B30" s="95">
        <v>15</v>
      </c>
      <c r="C30" s="118">
        <v>0</v>
      </c>
      <c r="D30" s="118">
        <v>183615</v>
      </c>
    </row>
    <row r="31" spans="1:4" x14ac:dyDescent="0.25">
      <c r="A31" s="117" t="s">
        <v>94</v>
      </c>
      <c r="B31" s="95">
        <v>1</v>
      </c>
      <c r="C31" s="118">
        <v>0</v>
      </c>
      <c r="D31" s="118">
        <v>15053</v>
      </c>
    </row>
    <row r="32" spans="1:4" x14ac:dyDescent="0.25">
      <c r="A32" s="117" t="s">
        <v>95</v>
      </c>
      <c r="B32" s="95">
        <v>10</v>
      </c>
      <c r="C32" s="118">
        <v>0</v>
      </c>
      <c r="D32" s="118">
        <v>163940</v>
      </c>
    </row>
    <row r="33" spans="1:4" x14ac:dyDescent="0.25">
      <c r="A33" s="117" t="s">
        <v>96</v>
      </c>
      <c r="B33" s="95">
        <v>1</v>
      </c>
      <c r="C33" s="118">
        <v>0</v>
      </c>
      <c r="D33" s="118">
        <v>17456</v>
      </c>
    </row>
    <row r="34" spans="1:4" x14ac:dyDescent="0.25">
      <c r="A34" s="117" t="s">
        <v>97</v>
      </c>
      <c r="B34" s="95">
        <v>5</v>
      </c>
      <c r="C34" s="118">
        <v>0</v>
      </c>
      <c r="D34" s="118">
        <v>78645</v>
      </c>
    </row>
    <row r="35" spans="1:4" x14ac:dyDescent="0.25">
      <c r="A35" s="117" t="s">
        <v>98</v>
      </c>
      <c r="B35" s="95">
        <v>13</v>
      </c>
      <c r="C35" s="118">
        <v>0</v>
      </c>
      <c r="D35" s="118">
        <v>175422</v>
      </c>
    </row>
    <row r="36" spans="1:4" x14ac:dyDescent="0.25">
      <c r="A36" s="117" t="s">
        <v>99</v>
      </c>
      <c r="B36" s="95">
        <v>15</v>
      </c>
      <c r="C36" s="118">
        <v>0</v>
      </c>
      <c r="D36" s="118">
        <v>227730</v>
      </c>
    </row>
    <row r="37" spans="1:4" x14ac:dyDescent="0.25">
      <c r="A37" s="117" t="s">
        <v>100</v>
      </c>
      <c r="B37" s="95">
        <v>2</v>
      </c>
      <c r="C37" s="118">
        <v>0</v>
      </c>
      <c r="D37" s="118">
        <v>29754</v>
      </c>
    </row>
    <row r="38" spans="1:4" x14ac:dyDescent="0.25">
      <c r="A38" s="117" t="s">
        <v>101</v>
      </c>
      <c r="B38" s="95">
        <v>1</v>
      </c>
      <c r="C38" s="118">
        <v>0</v>
      </c>
      <c r="D38" s="118">
        <v>13489</v>
      </c>
    </row>
    <row r="39" spans="1:4" x14ac:dyDescent="0.25">
      <c r="A39" s="119" t="s">
        <v>102</v>
      </c>
      <c r="B39" s="120">
        <v>966</v>
      </c>
      <c r="C39" s="121">
        <v>0</v>
      </c>
      <c r="D39" s="122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"/>
  <sheetViews>
    <sheetView workbookViewId="0">
      <selection activeCell="N20" sqref="N20"/>
    </sheetView>
  </sheetViews>
  <sheetFormatPr defaultColWidth="9.140625" defaultRowHeight="15" x14ac:dyDescent="0.25"/>
  <cols>
    <col min="8" max="8" width="12.140625" bestFit="1" customWidth="1"/>
    <col min="10" max="10" width="9.5703125" bestFit="1" customWidth="1"/>
    <col min="11" max="11" width="12.140625" bestFit="1" customWidth="1"/>
  </cols>
  <sheetData>
    <row r="1" spans="1:11" ht="23.25" x14ac:dyDescent="0.25">
      <c r="A1" s="1" t="s">
        <v>4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10" t="s">
        <v>6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8.75" x14ac:dyDescent="0.25">
      <c r="A3" s="12" t="s">
        <v>103</v>
      </c>
      <c r="B3" s="13"/>
      <c r="C3" s="13"/>
      <c r="D3" s="14"/>
      <c r="E3" s="14"/>
      <c r="F3" s="14"/>
      <c r="G3" s="14"/>
      <c r="H3" s="11"/>
      <c r="I3" s="11"/>
      <c r="J3" s="11"/>
      <c r="K3" s="14"/>
    </row>
    <row r="4" spans="1:11" ht="15.75" x14ac:dyDescent="0.25">
      <c r="A4" s="13"/>
      <c r="B4" s="13"/>
      <c r="C4" s="13"/>
      <c r="D4" s="14"/>
      <c r="E4" s="14"/>
      <c r="F4" s="14"/>
      <c r="G4" s="14"/>
      <c r="H4" s="123"/>
      <c r="I4" s="14"/>
      <c r="J4" s="14"/>
      <c r="K4" s="14"/>
    </row>
    <row r="5" spans="1:11" x14ac:dyDescent="0.2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</row>
    <row r="7" spans="1:11" ht="26.25" x14ac:dyDescent="0.25">
      <c r="A7" s="124"/>
      <c r="B7" s="124"/>
      <c r="C7" s="21"/>
      <c r="D7" s="360" t="s">
        <v>8</v>
      </c>
      <c r="E7" s="360"/>
      <c r="F7" s="22"/>
      <c r="G7" s="23"/>
      <c r="H7" s="24"/>
      <c r="I7" s="360" t="s">
        <v>9</v>
      </c>
      <c r="J7" s="360"/>
      <c r="K7" s="25"/>
    </row>
    <row r="8" spans="1:11" ht="75.75" x14ac:dyDescent="0.3">
      <c r="A8" s="125" t="s">
        <v>15</v>
      </c>
      <c r="B8" s="126" t="s">
        <v>16</v>
      </c>
      <c r="C8" s="127" t="s">
        <v>104</v>
      </c>
      <c r="D8" s="128" t="s">
        <v>105</v>
      </c>
      <c r="E8" s="128" t="s">
        <v>106</v>
      </c>
      <c r="F8" s="129" t="s">
        <v>107</v>
      </c>
      <c r="G8" s="130"/>
      <c r="H8" s="127" t="s">
        <v>21</v>
      </c>
      <c r="I8" s="128" t="s">
        <v>22</v>
      </c>
      <c r="J8" s="128" t="s">
        <v>23</v>
      </c>
      <c r="K8" s="129" t="s">
        <v>24</v>
      </c>
    </row>
    <row r="9" spans="1:11" ht="15.75" thickBot="1" x14ac:dyDescent="0.3">
      <c r="A9" s="131"/>
      <c r="B9" s="132"/>
      <c r="C9" s="133"/>
      <c r="D9" s="134"/>
      <c r="E9" s="134"/>
      <c r="F9" s="135"/>
      <c r="G9" s="136"/>
      <c r="H9" s="137"/>
      <c r="I9" s="134"/>
      <c r="J9" s="134"/>
      <c r="K9" s="135"/>
    </row>
    <row r="10" spans="1:11" x14ac:dyDescent="0.25">
      <c r="A10" s="138">
        <v>430</v>
      </c>
      <c r="B10" s="139" t="s">
        <v>55</v>
      </c>
      <c r="C10" s="140">
        <v>966</v>
      </c>
      <c r="D10" s="141" t="s">
        <v>56</v>
      </c>
      <c r="E10" s="141">
        <v>0</v>
      </c>
      <c r="F10" s="142">
        <v>966</v>
      </c>
      <c r="G10" s="143"/>
      <c r="H10" s="144">
        <v>13579929.591542557</v>
      </c>
      <c r="I10" s="145">
        <v>0</v>
      </c>
      <c r="J10" s="145">
        <v>862638</v>
      </c>
      <c r="K10" s="146">
        <v>14442567.591542557</v>
      </c>
    </row>
    <row r="11" spans="1:11" x14ac:dyDescent="0.25">
      <c r="A11" s="73">
        <v>430</v>
      </c>
      <c r="B11" s="74" t="s">
        <v>55</v>
      </c>
      <c r="C11" s="75">
        <v>966</v>
      </c>
      <c r="D11" s="76" t="s">
        <v>56</v>
      </c>
      <c r="E11" s="76">
        <v>0</v>
      </c>
      <c r="F11" s="77">
        <v>966</v>
      </c>
      <c r="G11" s="78"/>
      <c r="H11" s="79">
        <v>13641261.064055279</v>
      </c>
      <c r="I11" s="80">
        <v>0</v>
      </c>
      <c r="J11" s="80">
        <v>862638</v>
      </c>
      <c r="K11" s="148">
        <v>14503899.064055279</v>
      </c>
    </row>
    <row r="13" spans="1:11" x14ac:dyDescent="0.25">
      <c r="H13" s="147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Jan - Mar 2025</vt:lpstr>
      <vt:lpstr>Balance Sheet</vt:lpstr>
      <vt:lpstr>Cash Flow</vt:lpstr>
      <vt:lpstr>Capital Campaign</vt:lpstr>
      <vt:lpstr>Tuition</vt:lpstr>
      <vt:lpstr>Capital Assets</vt:lpstr>
      <vt:lpstr>Budget by Month</vt:lpstr>
      <vt:lpstr>FYE 2024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2025-05-09T17:58:15Z</cp:lastPrinted>
  <dcterms:created xsi:type="dcterms:W3CDTF">2016-09-16T18:35:48Z</dcterms:created>
  <dcterms:modified xsi:type="dcterms:W3CDTF">2025-05-09T17:58:16Z</dcterms:modified>
</cp:coreProperties>
</file>