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fisd.sharepoint.com/Business/Business Department S Shared Documents/Purchasing/Independent Contractors/Independent Contractor Packet/"/>
    </mc:Choice>
  </mc:AlternateContent>
  <xr:revisionPtr revIDLastSave="1" documentId="8_{C2633D4E-CFB7-4557-889D-DD8272F33D7F}" xr6:coauthVersionLast="45" xr6:coauthVersionMax="45" xr10:uidLastSave="{1F7F23B7-9742-4FD7-B062-1C0246BF90EC}"/>
  <bookViews>
    <workbookView xWindow="32100" yWindow="885" windowWidth="21600" windowHeight="11385" firstSheet="1" activeTab="1" xr2:uid="{A550F1A9-7463-480C-A95C-A68CBA1C7017}"/>
  </bookViews>
  <sheets>
    <sheet name="Sheet1" sheetId="1" state="hidden" r:id="rId1"/>
    <sheet name="Sheet2" sheetId="2" r:id="rId2"/>
  </sheets>
  <externalReferences>
    <externalReference r:id="rId3"/>
  </externalReferences>
  <definedNames>
    <definedName name="A_advertise">Sheet1!$B$39</definedName>
    <definedName name="A_autonomy">Sheet1!$B$38</definedName>
    <definedName name="A_completers_name">Sheet1!$A$3</definedName>
    <definedName name="A_contract">Sheet1!$B$29</definedName>
    <definedName name="A_fire">Sheet1!$B$42</definedName>
    <definedName name="A_Group">Sheet1!$B$21</definedName>
    <definedName name="A_location">Sheet1!$B$36</definedName>
    <definedName name="A_maxpay">Sheet1!$B$32</definedName>
    <definedName name="A_multiple_employers">Sheet1!$B$40</definedName>
    <definedName name="A_personalinvestment">Sheet1!$B$35</definedName>
    <definedName name="A_quit">Sheet1!$B$41</definedName>
    <definedName name="A_setownhours">Sheet1!$B$33</definedName>
    <definedName name="A_subcontract">Sheet1!$B$37</definedName>
    <definedName name="A_TINorSSN">Sheet1!$B$7</definedName>
    <definedName name="A_tools">Sheet1!$B$34</definedName>
    <definedName name="A_TRS">Sheet1!$B$17</definedName>
    <definedName name="A_work_description">Sheet1!$A$24</definedName>
    <definedName name="A_work_timeframe">Sheet1!#REF!</definedName>
    <definedName name="A_workers_name">Sheet1!$A$5</definedName>
    <definedName name="acctspayable">Sheet1!$H$49</definedName>
    <definedName name="accuracy">Sheet1!$H$35</definedName>
    <definedName name="current_ee">Sheet1!$B$15</definedName>
    <definedName name="determination_EE">Sheet1!$H$52</definedName>
    <definedName name="determination_HR">Sheet1!$H$54</definedName>
    <definedName name="determination_IC">Sheet1!$H$53</definedName>
    <definedName name="District_pays">Sheet1!$H$56</definedName>
    <definedName name="group1">Sheet1!$H$40</definedName>
    <definedName name="group2">Sheet1!$H$41</definedName>
    <definedName name="HR">Sheet1!$H$50</definedName>
    <definedName name="indefinitely">Sheet1!$H$73</definedName>
    <definedName name="less_than_2yrs">Sheet1!$H$71</definedName>
    <definedName name="less_than_3yrs">Sheet1!$H$72</definedName>
    <definedName name="Live_close">Sheet1!$B$11</definedName>
    <definedName name="more_info_needed">Sheet1!$H$37</definedName>
    <definedName name="next_12_questions">Sheet1!$H$29</definedName>
    <definedName name="next_12_questions_EE">Sheet1!$H$34</definedName>
    <definedName name="next_question">Sheet1!$H$33</definedName>
    <definedName name="payroll">Sheet1!$H$48</definedName>
    <definedName name="stop_ee">Sheet1!$H$32</definedName>
    <definedName name="stop_ic">Sheet1!$H$38</definedName>
    <definedName name="student_pays">Sheet1!$H$57</definedName>
    <definedName name="test1">Sheet1!$B$30</definedName>
    <definedName name="test2">Sheet1!$B$31</definedName>
    <definedName name="timeframe_options">'[1]IC vs EE Determination Form'!$H$59:$H$63</definedName>
    <definedName name="TIN">Sheet1!$H$45</definedName>
    <definedName name="Who_Pays">Sheet1!$B$13</definedName>
    <definedName name="WWstudent">Sheet1!$B$9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1" l="1"/>
  <c r="D42" i="1"/>
  <c r="F41" i="1"/>
  <c r="D41" i="1"/>
  <c r="F40" i="1"/>
  <c r="D40" i="1"/>
  <c r="F39" i="1"/>
  <c r="D39" i="1"/>
  <c r="F38" i="1"/>
  <c r="D38" i="1"/>
  <c r="F37" i="1"/>
  <c r="D37" i="1"/>
  <c r="F36" i="1"/>
  <c r="D36" i="1"/>
  <c r="F35" i="1"/>
  <c r="D35" i="1"/>
  <c r="F34" i="1"/>
  <c r="D34" i="1"/>
  <c r="F33" i="1"/>
  <c r="D33" i="1"/>
  <c r="F32" i="1"/>
  <c r="D32" i="1"/>
  <c r="F31" i="1"/>
  <c r="D31" i="1"/>
  <c r="F30" i="1"/>
  <c r="D30" i="1"/>
  <c r="F29" i="1"/>
  <c r="D29" i="1"/>
  <c r="F21" i="1"/>
  <c r="D21" i="1"/>
  <c r="A19" i="1"/>
  <c r="F17" i="1"/>
  <c r="D17" i="1"/>
  <c r="F15" i="1"/>
  <c r="D15" i="1"/>
  <c r="F13" i="1"/>
  <c r="D13" i="1"/>
  <c r="F11" i="1"/>
  <c r="D11" i="1"/>
  <c r="F9" i="1"/>
  <c r="D9" i="1"/>
  <c r="F7" i="1"/>
  <c r="D7" i="1"/>
  <c r="D5" i="1"/>
  <c r="D3" i="1"/>
  <c r="F43" i="1" l="1"/>
  <c r="D45" i="1" s="1"/>
  <c r="D49" i="1" s="1"/>
  <c r="D47" i="1" l="1"/>
</calcChain>
</file>

<file path=xl/sharedStrings.xml><?xml version="1.0" encoding="utf-8"?>
<sst xmlns="http://schemas.openxmlformats.org/spreadsheetml/2006/main" count="105" uniqueCount="95">
  <si>
    <r>
      <rPr>
        <b/>
        <sz val="22"/>
        <color indexed="60"/>
        <rFont val="Calibri"/>
        <family val="2"/>
      </rPr>
      <t>START HERE!</t>
    </r>
    <r>
      <rPr>
        <b/>
        <sz val="20"/>
        <color indexed="60"/>
        <rFont val="Calibri"/>
        <family val="2"/>
      </rPr>
      <t xml:space="preserve"> </t>
    </r>
    <r>
      <rPr>
        <b/>
        <sz val="20"/>
        <color indexed="8"/>
        <rFont val="Calibri"/>
        <family val="2"/>
      </rPr>
      <t xml:space="preserve"> To determine worker status (IC or EE), </t>
    </r>
    <r>
      <rPr>
        <b/>
        <u/>
        <sz val="20"/>
        <color indexed="8"/>
        <rFont val="Calibri"/>
        <family val="2"/>
      </rPr>
      <t>answer the questions below</t>
    </r>
    <r>
      <rPr>
        <b/>
        <sz val="20"/>
        <color indexed="8"/>
        <rFont val="Calibri"/>
        <family val="2"/>
      </rPr>
      <t xml:space="preserve"> and follow the instructions listed in "Next Steps" to the right of each question.</t>
    </r>
  </si>
  <si>
    <t>Next Steps:</t>
  </si>
  <si>
    <t>Point Value</t>
  </si>
  <si>
    <t>Max Value for IC Calc</t>
  </si>
  <si>
    <r>
      <rPr>
        <b/>
        <sz val="20"/>
        <color indexed="60"/>
        <rFont val="Calibri"/>
        <family val="2"/>
      </rPr>
      <t>1.</t>
    </r>
    <r>
      <rPr>
        <b/>
        <sz val="16"/>
        <color indexed="8"/>
        <rFont val="Calibri"/>
        <family val="2"/>
      </rPr>
      <t xml:space="preserve">  Provide the SFISD contact </t>
    </r>
    <r>
      <rPr>
        <b/>
        <u/>
        <sz val="16"/>
        <color indexed="8"/>
        <rFont val="Calibri"/>
        <family val="2"/>
      </rPr>
      <t>name</t>
    </r>
    <r>
      <rPr>
        <b/>
        <sz val="16"/>
        <color indexed="8"/>
        <rFont val="Calibri"/>
        <family val="2"/>
      </rPr>
      <t xml:space="preserve"> and </t>
    </r>
    <r>
      <rPr>
        <b/>
        <u/>
        <sz val="16"/>
        <color indexed="8"/>
        <rFont val="Calibri"/>
        <family val="2"/>
      </rPr>
      <t>phone number</t>
    </r>
    <r>
      <rPr>
        <b/>
        <sz val="16"/>
        <color indexed="8"/>
        <rFont val="Calibri"/>
        <family val="2"/>
      </rPr>
      <t xml:space="preserve"> of the person completing this form:</t>
    </r>
  </si>
  <si>
    <r>
      <rPr>
        <b/>
        <sz val="20"/>
        <color indexed="60"/>
        <rFont val="Calibri"/>
        <family val="2"/>
      </rPr>
      <t>2.</t>
    </r>
    <r>
      <rPr>
        <b/>
        <sz val="20"/>
        <color indexed="10"/>
        <rFont val="Calibri"/>
        <family val="2"/>
      </rPr>
      <t xml:space="preserve"> </t>
    </r>
    <r>
      <rPr>
        <b/>
        <sz val="16"/>
        <color indexed="8"/>
        <rFont val="Calibri"/>
        <family val="2"/>
      </rPr>
      <t xml:space="preserve"> Provide the name of the individual whose determination information is listed below:</t>
    </r>
  </si>
  <si>
    <t xml:space="preserve"> </t>
  </si>
  <si>
    <r>
      <rPr>
        <b/>
        <sz val="20"/>
        <color indexed="60"/>
        <rFont val="Calibri"/>
        <family val="2"/>
      </rPr>
      <t>4.</t>
    </r>
    <r>
      <rPr>
        <b/>
        <sz val="16"/>
        <color indexed="60"/>
        <rFont val="Calibri"/>
        <family val="2"/>
      </rPr>
      <t xml:space="preserve"> </t>
    </r>
    <r>
      <rPr>
        <b/>
        <sz val="16"/>
        <color indexed="8"/>
        <rFont val="Calibri"/>
        <family val="2"/>
      </rPr>
      <t>Will the individual be working with students at a district location (High School, JH or campus location)?</t>
    </r>
  </si>
  <si>
    <r>
      <rPr>
        <b/>
        <sz val="20"/>
        <color indexed="60"/>
        <rFont val="Calibri"/>
        <family val="2"/>
      </rPr>
      <t>5.</t>
    </r>
    <r>
      <rPr>
        <b/>
        <sz val="16"/>
        <color indexed="60"/>
        <rFont val="Calibri"/>
        <family val="2"/>
      </rPr>
      <t xml:space="preserve"> </t>
    </r>
    <r>
      <rPr>
        <b/>
        <sz val="16"/>
        <color indexed="8"/>
        <rFont val="Calibri"/>
        <family val="2"/>
      </rPr>
      <t>Does the individual performing the  service live within 100 mile radius of the school district?</t>
    </r>
  </si>
  <si>
    <r>
      <rPr>
        <b/>
        <sz val="20"/>
        <color indexed="60"/>
        <rFont val="Calibri"/>
        <family val="2"/>
      </rPr>
      <t>6.</t>
    </r>
    <r>
      <rPr>
        <b/>
        <sz val="20"/>
        <color indexed="10"/>
        <rFont val="Calibri"/>
        <family val="2"/>
      </rPr>
      <t xml:space="preserve"> </t>
    </r>
    <r>
      <rPr>
        <b/>
        <sz val="16"/>
        <color indexed="8"/>
        <rFont val="Calibri"/>
        <family val="2"/>
      </rPr>
      <t xml:space="preserve"> Is the worker either a </t>
    </r>
    <r>
      <rPr>
        <b/>
        <i/>
        <sz val="16"/>
        <color indexed="8"/>
        <rFont val="Calibri"/>
        <family val="2"/>
      </rPr>
      <t>current</t>
    </r>
    <r>
      <rPr>
        <b/>
        <sz val="16"/>
        <color indexed="8"/>
        <rFont val="Calibri"/>
        <family val="2"/>
      </rPr>
      <t xml:space="preserve"> or </t>
    </r>
    <r>
      <rPr>
        <b/>
        <i/>
        <sz val="16"/>
        <color indexed="8"/>
        <rFont val="Calibri"/>
        <family val="2"/>
      </rPr>
      <t>former</t>
    </r>
    <r>
      <rPr>
        <b/>
        <sz val="16"/>
        <color indexed="8"/>
        <rFont val="Calibri"/>
        <family val="2"/>
      </rPr>
      <t xml:space="preserve"> employee of Santa Fe ISD?  </t>
    </r>
  </si>
  <si>
    <t>0 (-10 if "current employee", or -5 if "former employee")</t>
  </si>
  <si>
    <r>
      <rPr>
        <b/>
        <sz val="20"/>
        <color indexed="60"/>
        <rFont val="Calibri"/>
        <family val="2"/>
      </rPr>
      <t>7.</t>
    </r>
    <r>
      <rPr>
        <b/>
        <sz val="20"/>
        <color indexed="10"/>
        <rFont val="Calibri"/>
        <family val="2"/>
      </rPr>
      <t xml:space="preserve"> </t>
    </r>
    <r>
      <rPr>
        <b/>
        <sz val="16"/>
        <color indexed="8"/>
        <rFont val="Calibri"/>
        <family val="2"/>
      </rPr>
      <t xml:space="preserve"> Is the worker retired from Texas Teacher Retirement System (TRS)?  </t>
    </r>
  </si>
  <si>
    <t>0 or (-1 if retired TRS)</t>
  </si>
  <si>
    <r>
      <rPr>
        <b/>
        <sz val="20"/>
        <color indexed="60"/>
        <rFont val="Calibri"/>
        <family val="2"/>
      </rPr>
      <t>8.</t>
    </r>
    <r>
      <rPr>
        <b/>
        <sz val="20"/>
        <color indexed="10"/>
        <rFont val="Calibri"/>
        <family val="2"/>
      </rPr>
      <t xml:space="preserve"> </t>
    </r>
    <r>
      <rPr>
        <b/>
        <sz val="16"/>
        <color indexed="8"/>
        <rFont val="Calibri"/>
        <family val="2"/>
      </rPr>
      <t xml:space="preserve"> Select the job title listed from the drop down list to the right.  (If not listed, select "not listed")</t>
    </r>
  </si>
  <si>
    <t>Consultant - general / other</t>
  </si>
  <si>
    <t>vlookup (point range -3 to 3)</t>
  </si>
  <si>
    <r>
      <rPr>
        <b/>
        <sz val="20"/>
        <color indexed="60"/>
        <rFont val="Calibri"/>
        <family val="2"/>
      </rPr>
      <t>9.</t>
    </r>
    <r>
      <rPr>
        <b/>
        <sz val="16"/>
        <color indexed="8"/>
        <rFont val="Calibri"/>
        <family val="2"/>
      </rPr>
      <t xml:space="preserve">  Describe the nature of the activity provided by the worker.  (What services will the worker provide?)</t>
    </r>
  </si>
  <si>
    <t>0 (manual assessment based on description)</t>
  </si>
  <si>
    <r>
      <t xml:space="preserve">10. </t>
    </r>
    <r>
      <rPr>
        <b/>
        <sz val="16"/>
        <rFont val="Calibri"/>
        <family val="2"/>
        <scheme val="minor"/>
      </rPr>
      <t>What timeframe will this individual work? (How long does the project last or will services be needed?)</t>
    </r>
  </si>
  <si>
    <t>n/a</t>
  </si>
  <si>
    <t>NOTE:  Determination is not made by any one question individually.  It is a combination of factors weighted appropriately that determines status.</t>
  </si>
  <si>
    <r>
      <t xml:space="preserve">Is there </t>
    </r>
    <r>
      <rPr>
        <i/>
        <sz val="14"/>
        <color indexed="8"/>
        <rFont val="Calibri"/>
        <family val="2"/>
      </rPr>
      <t>(or will there be)</t>
    </r>
    <r>
      <rPr>
        <sz val="14"/>
        <color indexed="8"/>
        <rFont val="Calibri"/>
        <family val="2"/>
      </rPr>
      <t xml:space="preserve"> a written contract in place (NOT counting an invoice) with this individual performing the work? </t>
    </r>
  </si>
  <si>
    <t>This indicates possible employee status.  Move to the next question in the list.</t>
  </si>
  <si>
    <t>Is the worker paid more than $500 (from the district) in a calendar or school year?</t>
  </si>
  <si>
    <t>Is the worker working on more than one event for the district during the calendar or school year?</t>
  </si>
  <si>
    <t xml:space="preserve">Is the worker paid a set (or maximum) amount for the project (not by the hour) regardless of how many hours are worked? </t>
  </si>
  <si>
    <t xml:space="preserve">Is the individual able to set (choose) his or her own hours and schedule to complete the task/assignment? </t>
  </si>
  <si>
    <t>Move to next question in list.</t>
  </si>
  <si>
    <t xml:space="preserve">Does the individual provide his or her own workspace, tools, materials, and supplies? </t>
  </si>
  <si>
    <t>This indicates possible employee status.  Move to the next set of questions.  Please complete all 12 questions in list below.</t>
  </si>
  <si>
    <t xml:space="preserve">Has the individual made a significant personal (monetary) investment to provide the service? </t>
  </si>
  <si>
    <t>Accuracy is important on these questions.  Do NOT guess.  If you don't know the answer, please find out.</t>
  </si>
  <si>
    <t xml:space="preserve">Does a Santa Fe employee provide similar services? </t>
  </si>
  <si>
    <t>Forward this form electronically to General Counsel or Assoc. Supt. for HR for further evaluation.  (E-mail the form to Patti Hanssard or Lee Townsend.)</t>
  </si>
  <si>
    <t xml:space="preserve">Can the individual sub-contract with another person to perform the work on his/her behalf? </t>
  </si>
  <si>
    <t>More information is needed.</t>
  </si>
  <si>
    <t xml:space="preserve">Is the individual free to decide how to complete the project within pre-set specifications?   </t>
  </si>
  <si>
    <t>This indicates possible independent contractor status.  You do not have to complete any other questions.  Stop and submit the form to the business office.</t>
  </si>
  <si>
    <t xml:space="preserve">Does this individual advertise his/her services to the general public? </t>
  </si>
  <si>
    <t>Does this individual provide this service to other school districts or companies?</t>
  </si>
  <si>
    <t>Yes, current employee</t>
  </si>
  <si>
    <t xml:space="preserve">Can this worker quit in the middle of the project or assignment without completing it? </t>
  </si>
  <si>
    <t>Yes, former employee</t>
  </si>
  <si>
    <t xml:space="preserve">Can the individual be terminated for poor performance prior to the completion of the project? </t>
  </si>
  <si>
    <t>No</t>
  </si>
  <si>
    <t>35 (25 without EIN points in calculation)</t>
  </si>
  <si>
    <t>Not sure</t>
  </si>
  <si>
    <t>Based on the information provided:</t>
  </si>
  <si>
    <t>Determination of worker status is listed to the right</t>
  </si>
  <si>
    <t>Federal Employer ID # (EIN)</t>
  </si>
  <si>
    <t>Please attach this form to your request and send it to:</t>
  </si>
  <si>
    <t>Soc Security # (SSN)</t>
  </si>
  <si>
    <t>PAYROLL</t>
  </si>
  <si>
    <t>Final Determination by Business Office (if needed):</t>
  </si>
  <si>
    <t>ACCOUNTS PAYABLE</t>
  </si>
  <si>
    <t xml:space="preserve"> BUSINESS OFFICE</t>
  </si>
  <si>
    <t>Send this spreadsheet to the Business Office attn: Director of Finance and it will be processed accordingly.</t>
  </si>
  <si>
    <r>
      <t xml:space="preserve">This worker is an </t>
    </r>
    <r>
      <rPr>
        <b/>
        <sz val="14"/>
        <color indexed="8"/>
        <rFont val="Calibri"/>
        <family val="2"/>
      </rPr>
      <t>Employee</t>
    </r>
  </si>
  <si>
    <r>
      <t xml:space="preserve">This worker is an </t>
    </r>
    <r>
      <rPr>
        <b/>
        <sz val="14"/>
        <color indexed="8"/>
        <rFont val="Calibri"/>
        <family val="2"/>
      </rPr>
      <t>Independent Contractor</t>
    </r>
  </si>
  <si>
    <t>A final determination by Business Office is needed</t>
  </si>
  <si>
    <t>District will pay for the services</t>
  </si>
  <si>
    <t>Students/parents will pay for the services</t>
  </si>
  <si>
    <t>Yes</t>
  </si>
  <si>
    <t>Unsure</t>
  </si>
  <si>
    <t>Not needed - see automatic determination above</t>
  </si>
  <si>
    <t>IMPORTANT NOTE:  If worker is a new hire, contact Human Resources  for new hire paperwork.</t>
  </si>
  <si>
    <t>IMPORTANT NOTE:  Have the IC complete a W-9 form and sign a contract and include it with the payment request to Accounts Payable.  Work with General Counsel for assistance with a contract.</t>
  </si>
  <si>
    <t>By completing this form, you are certifying that the answers you provide are correct, to the best of your knowledge. Continue on to next question.</t>
  </si>
  <si>
    <t>Less than 6 months</t>
  </si>
  <si>
    <t>6 months - 1 year</t>
  </si>
  <si>
    <t>2 years</t>
  </si>
  <si>
    <t>3 years</t>
  </si>
  <si>
    <t>Indefinitely - no foreseen end date</t>
  </si>
  <si>
    <t>Value</t>
  </si>
  <si>
    <t>N/A</t>
  </si>
  <si>
    <t>Athletic official, referee, or umpire</t>
  </si>
  <si>
    <t>Athletics trainer</t>
  </si>
  <si>
    <t>Athletics worker assigned by an association</t>
  </si>
  <si>
    <t>Community Education Instructor</t>
  </si>
  <si>
    <t>Consultant - Inservice</t>
  </si>
  <si>
    <t>Consultant - instructional</t>
  </si>
  <si>
    <t>Consultant - leadership</t>
  </si>
  <si>
    <t>Consultant - music/art/theatre</t>
  </si>
  <si>
    <t>Consultant - technical</t>
  </si>
  <si>
    <t>Guest speaker / Keynote Speaker</t>
  </si>
  <si>
    <t>Intern or Student Worker</t>
  </si>
  <si>
    <t>Interpreter or translator</t>
  </si>
  <si>
    <t>Musician</t>
  </si>
  <si>
    <t>Not listed</t>
  </si>
  <si>
    <t>Police Office hired for security duty</t>
  </si>
  <si>
    <t>Professional Development Trainer/Coach</t>
  </si>
  <si>
    <t>Tutor</t>
  </si>
  <si>
    <t>Workshop Presenter</t>
  </si>
  <si>
    <t>The payment should be processed through payroll.  If the worker is a new employee, contact Human Resources for new hire paperwork before submitting the pay for payroll.</t>
  </si>
  <si>
    <t>The payment request should be processed through Accounts Payable.  Complete the Contract Approval Form and send to the business office for review.  In addition,  a completed W9 form should be attached to your request.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</si>
</sst>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indexed="60"/>
      <name val="Calibri"/>
      <family val="2"/>
    </font>
    <font>
      <b/>
      <sz val="20"/>
      <color indexed="60"/>
      <name val="Calibri"/>
      <family val="2"/>
    </font>
    <font>
      <b/>
      <sz val="20"/>
      <color indexed="8"/>
      <name val="Calibri"/>
      <family val="2"/>
    </font>
    <font>
      <b/>
      <u/>
      <sz val="20"/>
      <color indexed="8"/>
      <name val="Calibri"/>
      <family val="2"/>
    </font>
    <font>
      <sz val="20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6"/>
      <color indexed="8"/>
      <name val="Calibri"/>
      <family val="2"/>
    </font>
    <font>
      <b/>
      <u/>
      <sz val="16"/>
      <color indexed="8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indexed="10"/>
      <name val="Calibri"/>
      <family val="2"/>
    </font>
    <font>
      <sz val="16"/>
      <name val="Calibri"/>
      <family val="2"/>
      <scheme val="minor"/>
    </font>
    <font>
      <b/>
      <sz val="16"/>
      <color indexed="60"/>
      <name val="Calibri"/>
      <family val="2"/>
    </font>
    <font>
      <sz val="12"/>
      <color theme="1"/>
      <name val="Calibri"/>
      <family val="2"/>
      <scheme val="minor"/>
    </font>
    <font>
      <b/>
      <i/>
      <sz val="16"/>
      <color indexed="8"/>
      <name val="Calibri"/>
      <family val="2"/>
    </font>
    <font>
      <sz val="11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name val="Calibri"/>
      <family val="2"/>
      <scheme val="minor"/>
    </font>
    <font>
      <i/>
      <sz val="12"/>
      <color theme="3" tint="-0.499984740745262"/>
      <name val="Calibri"/>
      <family val="2"/>
      <scheme val="minor"/>
    </font>
    <font>
      <i/>
      <sz val="14"/>
      <color theme="3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indexed="8"/>
      <name val="Calibri"/>
      <family val="2"/>
    </font>
    <font>
      <sz val="14"/>
      <color indexed="8"/>
      <name val="Calibri"/>
      <family val="2"/>
    </font>
    <font>
      <i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i/>
      <sz val="13"/>
      <color theme="3"/>
      <name val="Calibri"/>
      <family val="2"/>
      <scheme val="minor"/>
    </font>
    <font>
      <b/>
      <i/>
      <sz val="18"/>
      <color rgb="FFC00000"/>
      <name val="Calibri"/>
      <family val="2"/>
      <scheme val="minor"/>
    </font>
    <font>
      <b/>
      <i/>
      <sz val="16"/>
      <color theme="4" tint="-0.499984740745262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8" fillId="3" borderId="0" xfId="0" applyFont="1" applyFill="1" applyAlignment="1">
      <alignment vertical="center"/>
    </xf>
    <xf numFmtId="0" fontId="9" fillId="4" borderId="0" xfId="0" applyFont="1" applyFill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0" fillId="5" borderId="0" xfId="0" applyFont="1" applyFill="1" applyAlignment="1">
      <alignment wrapText="1"/>
    </xf>
    <xf numFmtId="0" fontId="11" fillId="0" borderId="0" xfId="0" applyFont="1"/>
    <xf numFmtId="0" fontId="14" fillId="0" borderId="0" xfId="0" applyFont="1" applyAlignment="1">
      <alignment wrapText="1"/>
    </xf>
    <xf numFmtId="0" fontId="15" fillId="0" borderId="0" xfId="0" applyFont="1" applyAlignment="1">
      <alignment vertical="center"/>
    </xf>
    <xf numFmtId="0" fontId="17" fillId="0" borderId="0" xfId="0" applyFont="1"/>
    <xf numFmtId="0" fontId="11" fillId="0" borderId="0" xfId="0" applyFont="1" applyAlignment="1">
      <alignment vertical="top"/>
    </xf>
    <xf numFmtId="0" fontId="15" fillId="6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7" fillId="0" borderId="0" xfId="0" applyFont="1" applyAlignment="1">
      <alignment vertical="center" wrapText="1"/>
    </xf>
    <xf numFmtId="0" fontId="0" fillId="0" borderId="4" xfId="0" applyBorder="1" applyAlignment="1">
      <alignment horizontal="center"/>
    </xf>
    <xf numFmtId="0" fontId="19" fillId="0" borderId="0" xfId="0" applyFont="1" applyAlignment="1">
      <alignment horizontal="left"/>
    </xf>
    <xf numFmtId="0" fontId="2" fillId="0" borderId="0" xfId="0" applyFont="1"/>
    <xf numFmtId="0" fontId="15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vertical="center"/>
    </xf>
    <xf numFmtId="0" fontId="10" fillId="6" borderId="3" xfId="0" applyFont="1" applyFill="1" applyBorder="1" applyAlignment="1" applyProtection="1">
      <alignment horizontal="center" vertical="center"/>
      <protection locked="0"/>
    </xf>
    <xf numFmtId="0" fontId="15" fillId="6" borderId="3" xfId="0" applyFont="1" applyFill="1" applyBorder="1" applyAlignment="1" applyProtection="1">
      <alignment horizontal="center"/>
      <protection locked="0"/>
    </xf>
    <xf numFmtId="0" fontId="17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4" fontId="15" fillId="6" borderId="3" xfId="0" applyNumberFormat="1" applyFont="1" applyFill="1" applyBorder="1" applyAlignment="1" applyProtection="1">
      <alignment horizontal="center"/>
      <protection locked="0"/>
    </xf>
    <xf numFmtId="0" fontId="21" fillId="0" borderId="0" xfId="0" applyFont="1"/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wrapText="1"/>
    </xf>
    <xf numFmtId="0" fontId="25" fillId="0" borderId="0" xfId="0" applyFont="1" applyAlignment="1">
      <alignment horizontal="left" vertical="center" wrapText="1"/>
    </xf>
    <xf numFmtId="0" fontId="19" fillId="0" borderId="0" xfId="0" applyFont="1"/>
    <xf numFmtId="0" fontId="26" fillId="0" borderId="0" xfId="0" applyFont="1" applyAlignment="1">
      <alignment wrapText="1"/>
    </xf>
    <xf numFmtId="0" fontId="10" fillId="0" borderId="0" xfId="0" applyFont="1" applyAlignment="1">
      <alignment horizontal="center"/>
    </xf>
    <xf numFmtId="0" fontId="1" fillId="0" borderId="0" xfId="0" applyFont="1"/>
    <xf numFmtId="0" fontId="0" fillId="0" borderId="4" xfId="0" applyBorder="1"/>
    <xf numFmtId="0" fontId="27" fillId="0" borderId="0" xfId="0" applyFont="1" applyAlignment="1">
      <alignment horizontal="right"/>
    </xf>
    <xf numFmtId="0" fontId="15" fillId="6" borderId="4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7" fillId="0" borderId="4" xfId="0" applyFont="1" applyBorder="1"/>
    <xf numFmtId="0" fontId="27" fillId="0" borderId="0" xfId="0" applyFont="1" applyAlignment="1">
      <alignment horizontal="right" wrapText="1"/>
    </xf>
    <xf numFmtId="0" fontId="27" fillId="0" borderId="0" xfId="0" applyFont="1"/>
    <xf numFmtId="0" fontId="0" fillId="0" borderId="0" xfId="0" applyAlignment="1">
      <alignment horizontal="right"/>
    </xf>
    <xf numFmtId="0" fontId="2" fillId="4" borderId="4" xfId="0" applyFont="1" applyFill="1" applyBorder="1" applyAlignment="1">
      <alignment horizontal="center"/>
    </xf>
    <xf numFmtId="0" fontId="31" fillId="0" borderId="0" xfId="0" applyFont="1" applyAlignment="1">
      <alignment horizontal="left"/>
    </xf>
    <xf numFmtId="0" fontId="32" fillId="0" borderId="0" xfId="0" applyFont="1"/>
    <xf numFmtId="0" fontId="33" fillId="0" borderId="0" xfId="0" applyFont="1" applyAlignment="1">
      <alignment horizontal="right" vertical="center"/>
    </xf>
    <xf numFmtId="0" fontId="3" fillId="7" borderId="3" xfId="0" applyFont="1" applyFill="1" applyBorder="1" applyAlignment="1">
      <alignment horizontal="center" vertical="center"/>
    </xf>
    <xf numFmtId="0" fontId="14" fillId="0" borderId="4" xfId="0" applyFont="1" applyBorder="1"/>
    <xf numFmtId="0" fontId="34" fillId="0" borderId="0" xfId="0" applyFont="1" applyAlignment="1">
      <alignment vertical="center"/>
    </xf>
    <xf numFmtId="0" fontId="35" fillId="0" borderId="0" xfId="0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9" fillId="0" borderId="3" xfId="0" applyFont="1" applyBorder="1" applyAlignment="1">
      <alignment horizontal="center" vertical="center" wrapText="1"/>
    </xf>
    <xf numFmtId="0" fontId="37" fillId="0" borderId="0" xfId="0" applyFont="1"/>
    <xf numFmtId="0" fontId="14" fillId="0" borderId="0" xfId="0" applyFont="1"/>
    <xf numFmtId="0" fontId="29" fillId="0" borderId="4" xfId="0" applyFont="1" applyBorder="1"/>
    <xf numFmtId="0" fontId="11" fillId="7" borderId="0" xfId="0" applyFont="1" applyFill="1" applyAlignment="1">
      <alignment vertical="center"/>
    </xf>
    <xf numFmtId="0" fontId="11" fillId="7" borderId="0" xfId="0" applyFont="1" applyFill="1"/>
    <xf numFmtId="0" fontId="15" fillId="7" borderId="0" xfId="0" applyFont="1" applyFill="1"/>
    <xf numFmtId="0" fontId="11" fillId="7" borderId="0" xfId="0" applyFont="1" applyFill="1" applyAlignment="1">
      <alignment vertical="top"/>
    </xf>
    <xf numFmtId="0" fontId="19" fillId="0" borderId="7" xfId="0" applyFont="1" applyBorder="1" applyAlignment="1">
      <alignment horizontal="left"/>
    </xf>
    <xf numFmtId="0" fontId="15" fillId="6" borderId="1" xfId="0" applyFont="1" applyFill="1" applyBorder="1" applyAlignment="1" applyProtection="1">
      <alignment horizontal="center" vertical="center" wrapText="1"/>
      <protection locked="0"/>
    </xf>
    <xf numFmtId="0" fontId="15" fillId="6" borderId="2" xfId="0" applyFont="1" applyFill="1" applyBorder="1" applyAlignment="1" applyProtection="1">
      <alignment horizontal="center" vertical="center" wrapText="1"/>
      <protection locked="0"/>
    </xf>
    <xf numFmtId="0" fontId="38" fillId="5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0" fontId="15" fillId="6" borderId="2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 vertical="center" wrapText="1"/>
      <protection locked="0"/>
    </xf>
    <xf numFmtId="0" fontId="10" fillId="6" borderId="8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left" vertical="center" wrapText="1"/>
    </xf>
    <xf numFmtId="0" fontId="17" fillId="0" borderId="0" xfId="0" applyFont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5">
    <dxf>
      <font>
        <color rgb="FFC00000"/>
      </font>
      <fill>
        <patternFill>
          <bgColor rgb="FFFFFF00"/>
        </patternFill>
      </fill>
      <border>
        <left/>
        <right/>
        <top/>
        <bottom/>
      </border>
    </dxf>
    <dxf>
      <font>
        <color rgb="FFC00000"/>
      </font>
      <fill>
        <patternFill>
          <bgColor rgb="FFFFFF00"/>
        </patternFill>
      </fill>
    </dxf>
    <dxf>
      <fill>
        <patternFill>
          <bgColor rgb="FFFFCC00"/>
        </patternFill>
      </fill>
    </dxf>
    <dxf>
      <font>
        <color rgb="FFC00000"/>
      </font>
      <fill>
        <patternFill>
          <bgColor rgb="FFFFFF00"/>
        </patternFill>
      </fill>
      <border>
        <left/>
        <right/>
        <top/>
        <bottom/>
      </border>
    </dxf>
    <dxf>
      <font>
        <color rgb="FFC0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7623810</xdr:colOff>
      <xdr:row>0</xdr:row>
      <xdr:rowOff>0</xdr:rowOff>
    </xdr:from>
    <xdr:ext cx="175008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23810" y="0"/>
          <a:ext cx="17500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twoCellAnchor>
    <xdr:from>
      <xdr:col>1</xdr:col>
      <xdr:colOff>125599</xdr:colOff>
      <xdr:row>44</xdr:row>
      <xdr:rowOff>17319</xdr:rowOff>
    </xdr:from>
    <xdr:to>
      <xdr:col>1</xdr:col>
      <xdr:colOff>808053</xdr:colOff>
      <xdr:row>45</xdr:row>
      <xdr:rowOff>1720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955399" y="15638319"/>
          <a:ext cx="682454" cy="32730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8521065</xdr:colOff>
      <xdr:row>20</xdr:row>
      <xdr:rowOff>150336</xdr:rowOff>
    </xdr:from>
    <xdr:to>
      <xdr:col>0</xdr:col>
      <xdr:colOff>8884510</xdr:colOff>
      <xdr:row>20</xdr:row>
      <xdr:rowOff>345806</xdr:rowOff>
    </xdr:to>
    <xdr:sp macro="" textlink="">
      <xdr:nvSpPr>
        <xdr:cNvPr id="4" name="Right Arrow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521065" y="8818086"/>
          <a:ext cx="363445" cy="18594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8051754</xdr:colOff>
      <xdr:row>0</xdr:row>
      <xdr:rowOff>920751</xdr:rowOff>
    </xdr:from>
    <xdr:to>
      <xdr:col>0</xdr:col>
      <xdr:colOff>8667749</xdr:colOff>
      <xdr:row>1</xdr:row>
      <xdr:rowOff>342901</xdr:rowOff>
    </xdr:to>
    <xdr:sp macro="" textlink="">
      <xdr:nvSpPr>
        <xdr:cNvPr id="5" name="Right Arrow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5400000">
          <a:off x="8172427" y="800078"/>
          <a:ext cx="374650" cy="615995"/>
        </a:xfrm>
        <a:prstGeom prst="rightArrow">
          <a:avLst>
            <a:gd name="adj1" fmla="val 50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7964486</xdr:colOff>
      <xdr:row>3</xdr:row>
      <xdr:rowOff>47628</xdr:rowOff>
    </xdr:from>
    <xdr:to>
      <xdr:col>0</xdr:col>
      <xdr:colOff>8381999</xdr:colOff>
      <xdr:row>3</xdr:row>
      <xdr:rowOff>342903</xdr:rowOff>
    </xdr:to>
    <xdr:sp macro="" textlink="">
      <xdr:nvSpPr>
        <xdr:cNvPr id="6" name="Right Arrow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5400000">
          <a:off x="8025605" y="1558134"/>
          <a:ext cx="295275" cy="417513"/>
        </a:xfrm>
        <a:prstGeom prst="rightArrow">
          <a:avLst>
            <a:gd name="adj1" fmla="val 50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8489315</xdr:colOff>
      <xdr:row>14</xdr:row>
      <xdr:rowOff>90487</xdr:rowOff>
    </xdr:from>
    <xdr:to>
      <xdr:col>0</xdr:col>
      <xdr:colOff>8863709</xdr:colOff>
      <xdr:row>14</xdr:row>
      <xdr:rowOff>254000</xdr:rowOff>
    </xdr:to>
    <xdr:sp macro="" textlink="">
      <xdr:nvSpPr>
        <xdr:cNvPr id="7" name="Right Arrow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489315" y="7415212"/>
          <a:ext cx="374394" cy="1635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8521065</xdr:colOff>
      <xdr:row>16</xdr:row>
      <xdr:rowOff>122237</xdr:rowOff>
    </xdr:from>
    <xdr:to>
      <xdr:col>0</xdr:col>
      <xdr:colOff>8895459</xdr:colOff>
      <xdr:row>16</xdr:row>
      <xdr:rowOff>295368</xdr:rowOff>
    </xdr:to>
    <xdr:sp macro="" textlink="">
      <xdr:nvSpPr>
        <xdr:cNvPr id="8" name="Right Arrow 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521065" y="8170862"/>
          <a:ext cx="374394" cy="17313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9286875</xdr:colOff>
      <xdr:row>6</xdr:row>
      <xdr:rowOff>127000</xdr:rowOff>
    </xdr:from>
    <xdr:to>
      <xdr:col>0</xdr:col>
      <xdr:colOff>9661269</xdr:colOff>
      <xdr:row>6</xdr:row>
      <xdr:rowOff>290513</xdr:rowOff>
    </xdr:to>
    <xdr:sp macro="" textlink="">
      <xdr:nvSpPr>
        <xdr:cNvPr id="9" name="Right Arrow 1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286875" y="2517775"/>
          <a:ext cx="374394" cy="1635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9286875</xdr:colOff>
      <xdr:row>8</xdr:row>
      <xdr:rowOff>127000</xdr:rowOff>
    </xdr:from>
    <xdr:to>
      <xdr:col>0</xdr:col>
      <xdr:colOff>9661269</xdr:colOff>
      <xdr:row>8</xdr:row>
      <xdr:rowOff>290513</xdr:rowOff>
    </xdr:to>
    <xdr:sp macro="" textlink="">
      <xdr:nvSpPr>
        <xdr:cNvPr id="10" name="Right Arrow 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286875" y="3708400"/>
          <a:ext cx="374394" cy="1635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9286875</xdr:colOff>
      <xdr:row>10</xdr:row>
      <xdr:rowOff>127000</xdr:rowOff>
    </xdr:from>
    <xdr:to>
      <xdr:col>0</xdr:col>
      <xdr:colOff>9661269</xdr:colOff>
      <xdr:row>10</xdr:row>
      <xdr:rowOff>290513</xdr:rowOff>
    </xdr:to>
    <xdr:sp macro="" textlink="">
      <xdr:nvSpPr>
        <xdr:cNvPr id="11" name="Right Arrow 1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286875" y="4879975"/>
          <a:ext cx="374394" cy="1635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9286875</xdr:colOff>
      <xdr:row>12</xdr:row>
      <xdr:rowOff>127000</xdr:rowOff>
    </xdr:from>
    <xdr:to>
      <xdr:col>0</xdr:col>
      <xdr:colOff>9661269</xdr:colOff>
      <xdr:row>12</xdr:row>
      <xdr:rowOff>290513</xdr:rowOff>
    </xdr:to>
    <xdr:sp macro="" textlink="">
      <xdr:nvSpPr>
        <xdr:cNvPr id="12" name="Right Arrow 1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9286875" y="6165850"/>
          <a:ext cx="374394" cy="1635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69696</xdr:colOff>
      <xdr:row>48</xdr:row>
      <xdr:rowOff>151006</xdr:rowOff>
    </xdr:from>
    <xdr:to>
      <xdr:col>1</xdr:col>
      <xdr:colOff>752150</xdr:colOff>
      <xdr:row>48</xdr:row>
      <xdr:rowOff>483883</xdr:rowOff>
    </xdr:to>
    <xdr:sp macro="" textlink="">
      <xdr:nvSpPr>
        <xdr:cNvPr id="13" name="Right Arrow 1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899496" y="17038831"/>
          <a:ext cx="682454" cy="33287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9286875</xdr:colOff>
      <xdr:row>6</xdr:row>
      <xdr:rowOff>127000</xdr:rowOff>
    </xdr:from>
    <xdr:to>
      <xdr:col>0</xdr:col>
      <xdr:colOff>9661269</xdr:colOff>
      <xdr:row>6</xdr:row>
      <xdr:rowOff>290513</xdr:rowOff>
    </xdr:to>
    <xdr:sp macro="" textlink="">
      <xdr:nvSpPr>
        <xdr:cNvPr id="14" name="Right Arrow 1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9286875" y="4413250"/>
          <a:ext cx="374394" cy="1635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4</xdr:row>
          <xdr:rowOff>114300</xdr:rowOff>
        </xdr:from>
        <xdr:to>
          <xdr:col>9</xdr:col>
          <xdr:colOff>133350</xdr:colOff>
          <xdr:row>11</xdr:row>
          <xdr:rowOff>161925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townsend\Documents\Independent%20Contractor%20vs%20Employee%20Determination%20Fo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C vs EE Determination Form"/>
    </sheetNames>
    <sheetDataSet>
      <sheetData sheetId="0">
        <row r="59">
          <cell r="H59" t="str">
            <v>Less than 6 months</v>
          </cell>
        </row>
        <row r="60">
          <cell r="H60" t="str">
            <v>6 months - 1 year</v>
          </cell>
        </row>
        <row r="61">
          <cell r="H61" t="str">
            <v>2 years</v>
          </cell>
        </row>
        <row r="62">
          <cell r="H62" t="str">
            <v>3 years</v>
          </cell>
        </row>
        <row r="63">
          <cell r="H63" t="str">
            <v>Indefinitely - no foreseen end date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9E18D-2853-45E1-A539-F78AA9C0C091}">
  <sheetPr codeName="Sheet1">
    <pageSetUpPr fitToPage="1"/>
  </sheetPr>
  <dimension ref="A1:Y103"/>
  <sheetViews>
    <sheetView zoomScale="82" zoomScaleNormal="82" workbookViewId="0">
      <selection activeCell="F7" sqref="F7:F42"/>
    </sheetView>
  </sheetViews>
  <sheetFormatPr defaultRowHeight="15" x14ac:dyDescent="0.25"/>
  <cols>
    <col min="1" max="1" width="147.42578125" customWidth="1"/>
    <col min="2" max="2" width="24.42578125" customWidth="1"/>
    <col min="3" max="3" width="13.85546875" customWidth="1"/>
    <col min="4" max="4" width="59.5703125" customWidth="1"/>
    <col min="5" max="29" width="13.85546875" customWidth="1"/>
  </cols>
  <sheetData>
    <row r="1" spans="1:25" ht="37.5" x14ac:dyDescent="0.3">
      <c r="A1" s="62" t="s">
        <v>0</v>
      </c>
      <c r="B1" s="62"/>
      <c r="C1" s="1"/>
      <c r="D1" s="2" t="s">
        <v>1</v>
      </c>
      <c r="E1" s="3"/>
      <c r="F1" s="4" t="s">
        <v>2</v>
      </c>
      <c r="G1" s="4" t="s">
        <v>3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7" thickBot="1" x14ac:dyDescent="0.45">
      <c r="A2" s="55" t="s">
        <v>4</v>
      </c>
    </row>
    <row r="3" spans="1:25" ht="21.75" thickBot="1" x14ac:dyDescent="0.4">
      <c r="A3" s="63"/>
      <c r="B3" s="64"/>
      <c r="D3" s="6" t="str">
        <f>IF(ISBLANK(A_completers_name)," ",H67)</f>
        <v xml:space="preserve"> </v>
      </c>
    </row>
    <row r="4" spans="1:25" ht="27" thickBot="1" x14ac:dyDescent="0.45">
      <c r="A4" s="56" t="s">
        <v>5</v>
      </c>
    </row>
    <row r="5" spans="1:25" ht="21.75" thickBot="1" x14ac:dyDescent="0.4">
      <c r="A5" s="65"/>
      <c r="B5" s="66"/>
      <c r="C5" s="7"/>
      <c r="D5" s="8" t="str">
        <f>IF(ISBLANK(A_workers_name)," ",next_question)</f>
        <v xml:space="preserve"> </v>
      </c>
    </row>
    <row r="6" spans="1:25" ht="15.75" thickBot="1" x14ac:dyDescent="0.3"/>
    <row r="7" spans="1:25" ht="77.25" customHeight="1" thickBot="1" x14ac:dyDescent="0.3">
      <c r="A7" s="57" t="s">
        <v>8</v>
      </c>
      <c r="B7" s="10"/>
      <c r="C7" s="11"/>
      <c r="D7" s="12" t="str">
        <f>IF(ISBLANK(A_TINorSSN)," ",IF(A_TINorSSN=TIN,stop_ic,stop_ee))</f>
        <v xml:space="preserve"> </v>
      </c>
      <c r="F7" s="13">
        <f>IF(A_TINorSSN=TIN,200,-40)</f>
        <v>-40</v>
      </c>
      <c r="G7" s="14">
        <v>10</v>
      </c>
    </row>
    <row r="8" spans="1:25" ht="16.5" thickBot="1" x14ac:dyDescent="0.3">
      <c r="A8" s="15"/>
      <c r="B8" s="11"/>
      <c r="C8" s="11"/>
      <c r="F8" s="11"/>
      <c r="G8" s="14"/>
    </row>
    <row r="9" spans="1:25" ht="75.75" customHeight="1" thickBot="1" x14ac:dyDescent="0.3">
      <c r="A9" s="9" t="s">
        <v>7</v>
      </c>
      <c r="B9" s="10"/>
      <c r="C9" s="11"/>
      <c r="D9" s="12" t="str">
        <f>IF(ISBLANK(A_TINorSSN)," ",IF(WWstudent="no",stop_ic,stop_ee))</f>
        <v xml:space="preserve"> </v>
      </c>
      <c r="F9" s="13">
        <f>IF(WWstudent="yes",-40,100)</f>
        <v>100</v>
      </c>
      <c r="G9" s="14">
        <v>10</v>
      </c>
    </row>
    <row r="10" spans="1:25" ht="16.5" thickBot="1" x14ac:dyDescent="0.3">
      <c r="A10" s="15"/>
      <c r="B10" s="11"/>
      <c r="C10" s="11"/>
      <c r="F10" s="11"/>
      <c r="G10" s="14"/>
    </row>
    <row r="11" spans="1:25" ht="79.5" customHeight="1" thickBot="1" x14ac:dyDescent="0.3">
      <c r="A11" s="9" t="s">
        <v>8</v>
      </c>
      <c r="B11" s="10"/>
      <c r="C11" s="11"/>
      <c r="D11" s="12" t="str">
        <f>IF(ISBLANK(A_TINorSSN)," ",IF(Live_close="no",stop_ic,stop_ee))</f>
        <v xml:space="preserve"> </v>
      </c>
      <c r="F11" s="13">
        <f>IF(Live_close="yes",-40,100)</f>
        <v>100</v>
      </c>
      <c r="G11" s="14">
        <v>10</v>
      </c>
    </row>
    <row r="12" spans="1:25" ht="21.75" thickBot="1" x14ac:dyDescent="0.3">
      <c r="A12" s="9"/>
      <c r="B12" s="16"/>
      <c r="C12" s="11"/>
      <c r="D12" s="12"/>
      <c r="F12" s="13"/>
      <c r="G12" s="14"/>
    </row>
    <row r="13" spans="1:25" ht="79.5" customHeight="1" thickBot="1" x14ac:dyDescent="0.3">
      <c r="A13" s="9"/>
      <c r="B13" s="10"/>
      <c r="C13" s="11"/>
      <c r="D13" s="12" t="str">
        <f>IF(ISBLANK(Who_Pays)," ",IF(Who_Pays=District_pays,stop_ic,stop_ee))</f>
        <v xml:space="preserve"> </v>
      </c>
      <c r="F13" s="13">
        <f>IF(Who_Pays=District_pays,-50,100)</f>
        <v>100</v>
      </c>
      <c r="G13" s="14">
        <v>10</v>
      </c>
    </row>
    <row r="14" spans="1:25" ht="21.75" thickBot="1" x14ac:dyDescent="0.3">
      <c r="A14" s="9"/>
      <c r="B14" s="16"/>
      <c r="C14" s="11"/>
      <c r="D14" s="12"/>
      <c r="F14" s="13"/>
      <c r="G14" s="14"/>
    </row>
    <row r="15" spans="1:25" ht="35.25" customHeight="1" thickBot="1" x14ac:dyDescent="0.3">
      <c r="A15" s="54" t="s">
        <v>9</v>
      </c>
      <c r="B15" s="18" t="s">
        <v>6</v>
      </c>
      <c r="D15" s="12" t="str">
        <f>IF(ISBLANK(current_ee)," ",IF(current_ee=group1,stop_ee,IF(current_ee=group2,stop_ee,next_question)))</f>
        <v>Move to next question in list.</v>
      </c>
      <c r="F15" s="13">
        <f>IF(current_ee=group1,-400,IF(current_ee=group2,-10,2))</f>
        <v>2</v>
      </c>
      <c r="G15" s="14" t="s">
        <v>10</v>
      </c>
    </row>
    <row r="16" spans="1:25" ht="21.75" thickBot="1" x14ac:dyDescent="0.3">
      <c r="A16" s="17"/>
      <c r="D16" s="12"/>
      <c r="F16" s="11"/>
      <c r="G16" s="14"/>
    </row>
    <row r="17" spans="1:8" ht="27" thickBot="1" x14ac:dyDescent="0.4">
      <c r="A17" s="17" t="s">
        <v>11</v>
      </c>
      <c r="B17" s="19"/>
      <c r="D17" s="12" t="str">
        <f>IF(ISBLANK(A_TRS)," ",IF(A_TRS=group1,stop_ee,IF(A_TRS=group2,stop_ee,next_question)))</f>
        <v xml:space="preserve"> </v>
      </c>
      <c r="F17" s="13">
        <f>IF(A_TRS="yes",-1,0)</f>
        <v>0</v>
      </c>
      <c r="G17" s="14" t="s">
        <v>12</v>
      </c>
    </row>
    <row r="18" spans="1:8" ht="21.75" thickBot="1" x14ac:dyDescent="0.3">
      <c r="A18" s="17"/>
      <c r="D18" s="20"/>
      <c r="F18" s="11"/>
      <c r="G18" s="14"/>
    </row>
    <row r="19" spans="1:8" ht="21.75" hidden="1" thickBot="1" x14ac:dyDescent="0.4">
      <c r="A19" s="21" t="str">
        <f>IF(ISBLANK(A_TRS)," ",IF(A_TRS="No"," ","Enter TRS Retirement Date"))</f>
        <v xml:space="preserve"> </v>
      </c>
      <c r="B19" s="22"/>
      <c r="D19" s="20"/>
      <c r="F19" s="11"/>
      <c r="G19" s="14"/>
    </row>
    <row r="20" spans="1:8" ht="21.75" hidden="1" thickBot="1" x14ac:dyDescent="0.3">
      <c r="A20" s="21"/>
      <c r="D20" s="20"/>
      <c r="F20" s="11"/>
      <c r="G20" s="14"/>
    </row>
    <row r="21" spans="1:8" ht="26.25" x14ac:dyDescent="0.25">
      <c r="A21" s="17" t="s">
        <v>13</v>
      </c>
      <c r="B21" s="67" t="s">
        <v>14</v>
      </c>
      <c r="D21" s="69" t="str">
        <f>IF(ISBLANK(A_Group)," ",next_question)</f>
        <v>Move to next question in list.</v>
      </c>
      <c r="F21" s="71">
        <f>VLOOKUP(A_Group,H75:I94,2,FALSE)</f>
        <v>0</v>
      </c>
      <c r="G21" s="58" t="s">
        <v>15</v>
      </c>
    </row>
    <row r="22" spans="1:8" ht="15.75" thickBot="1" x14ac:dyDescent="0.3">
      <c r="A22" s="23"/>
      <c r="B22" s="68"/>
      <c r="D22" s="70"/>
      <c r="F22" s="72"/>
      <c r="G22" s="58"/>
    </row>
    <row r="23" spans="1:8" ht="27" thickBot="1" x14ac:dyDescent="0.45">
      <c r="A23" s="5" t="s">
        <v>16</v>
      </c>
      <c r="B23" t="s">
        <v>6</v>
      </c>
      <c r="F23" s="11"/>
      <c r="G23" s="14"/>
    </row>
    <row r="24" spans="1:8" ht="21.75" thickBot="1" x14ac:dyDescent="0.3">
      <c r="A24" s="59"/>
      <c r="B24" s="60"/>
      <c r="C24" s="11"/>
      <c r="D24" s="24"/>
      <c r="F24" s="13">
        <v>0</v>
      </c>
      <c r="G24" s="14" t="s">
        <v>17</v>
      </c>
    </row>
    <row r="25" spans="1:8" ht="21" x14ac:dyDescent="0.25">
      <c r="A25" s="25"/>
      <c r="B25" s="11"/>
      <c r="C25" s="11"/>
      <c r="D25" s="26"/>
      <c r="F25" s="11"/>
      <c r="G25" s="14"/>
    </row>
    <row r="26" spans="1:8" ht="38.25" customHeight="1" thickBot="1" x14ac:dyDescent="0.4">
      <c r="A26" s="27" t="s">
        <v>18</v>
      </c>
      <c r="D26" s="28"/>
      <c r="F26" s="13">
        <v>0</v>
      </c>
      <c r="G26" s="29" t="s">
        <v>19</v>
      </c>
      <c r="H26" s="30" t="s">
        <v>20</v>
      </c>
    </row>
    <row r="27" spans="1:8" ht="47.25" customHeight="1" thickBot="1" x14ac:dyDescent="0.35">
      <c r="A27" s="59"/>
      <c r="B27" s="60"/>
      <c r="D27" s="28"/>
      <c r="F27" s="13"/>
      <c r="G27" s="29"/>
      <c r="H27" s="30"/>
    </row>
    <row r="28" spans="1:8" ht="18.75" x14ac:dyDescent="0.3">
      <c r="A28" s="31"/>
      <c r="D28" s="32"/>
      <c r="F28" s="33"/>
      <c r="G28" s="29"/>
    </row>
    <row r="29" spans="1:8" ht="24.6" customHeight="1" x14ac:dyDescent="0.35">
      <c r="A29" s="34" t="s">
        <v>21</v>
      </c>
      <c r="B29" s="35"/>
      <c r="D29" s="36" t="str">
        <f>IF(ISBLANK(A_contract)," ",IF(A_contract="no","(weighted factor)","(weighted factor)"))</f>
        <v xml:space="preserve"> </v>
      </c>
      <c r="F29" s="13">
        <f>IF(A_contract="yes",3,0)</f>
        <v>0</v>
      </c>
      <c r="G29" s="14">
        <v>3</v>
      </c>
      <c r="H29" s="37" t="s">
        <v>22</v>
      </c>
    </row>
    <row r="30" spans="1:8" ht="21" x14ac:dyDescent="0.35">
      <c r="A30" s="34" t="s">
        <v>23</v>
      </c>
      <c r="B30" s="35"/>
      <c r="D30" s="36" t="str">
        <f>IF(ISBLANK(A_maxpay)," ",IF(A_maxpay="no"," (weighed factor)"," (weighted factor)"))</f>
        <v xml:space="preserve"> </v>
      </c>
      <c r="F30" s="13">
        <f>IF(test1="yes",-30,400)</f>
        <v>400</v>
      </c>
      <c r="G30" s="14">
        <v>3</v>
      </c>
      <c r="H30" s="37" t="s">
        <v>22</v>
      </c>
    </row>
    <row r="31" spans="1:8" ht="21" x14ac:dyDescent="0.35">
      <c r="A31" s="34" t="s">
        <v>24</v>
      </c>
      <c r="B31" s="35"/>
      <c r="D31" s="36" t="str">
        <f>IF(ISBLANK(A_maxpay)," ",IF(A_maxpay="no"," (weighed factor)"," (weighted factor)"))</f>
        <v xml:space="preserve"> </v>
      </c>
      <c r="F31" s="13">
        <f>IF(test2="yes",-10,10)</f>
        <v>10</v>
      </c>
      <c r="G31" s="14">
        <v>3</v>
      </c>
      <c r="H31" s="37" t="s">
        <v>22</v>
      </c>
    </row>
    <row r="32" spans="1:8" ht="21" x14ac:dyDescent="0.35">
      <c r="A32" s="34" t="s">
        <v>25</v>
      </c>
      <c r="B32" s="35"/>
      <c r="D32" s="36" t="str">
        <f>IF(ISBLANK(A_maxpay)," ",IF(A_maxpay="no"," (weighed factor)"," (weighted factor)"))</f>
        <v xml:space="preserve"> </v>
      </c>
      <c r="F32" s="13">
        <f>IF(A_maxpay="yes",2.5,0)</f>
        <v>0</v>
      </c>
      <c r="G32" s="14">
        <v>2.5</v>
      </c>
      <c r="H32" s="37" t="s">
        <v>22</v>
      </c>
    </row>
    <row r="33" spans="1:8" ht="21" x14ac:dyDescent="0.35">
      <c r="A33" s="34" t="s">
        <v>26</v>
      </c>
      <c r="B33" s="35"/>
      <c r="D33" s="36" t="str">
        <f>IF(ISBLANK(A_setownhours)," ",IF(A_setownhours="no","(weighted factor)","(weighted factor)"))</f>
        <v xml:space="preserve"> </v>
      </c>
      <c r="F33" s="13">
        <f>IF(A_setownhours="yes",1.5,0)</f>
        <v>0</v>
      </c>
      <c r="G33" s="14">
        <v>1.5</v>
      </c>
      <c r="H33" s="37" t="s">
        <v>27</v>
      </c>
    </row>
    <row r="34" spans="1:8" ht="21" x14ac:dyDescent="0.35">
      <c r="A34" s="34" t="s">
        <v>28</v>
      </c>
      <c r="B34" s="35"/>
      <c r="D34" s="36" t="str">
        <f>IF(ISBLANK(A_tools)," ",IF(A_tools="no","(weighted factor)","(weighted factor)"))</f>
        <v xml:space="preserve"> </v>
      </c>
      <c r="F34" s="13">
        <f>IF(A_tools="yes",2,0)</f>
        <v>0</v>
      </c>
      <c r="G34" s="14">
        <v>2</v>
      </c>
      <c r="H34" s="37" t="s">
        <v>29</v>
      </c>
    </row>
    <row r="35" spans="1:8" ht="21" x14ac:dyDescent="0.35">
      <c r="A35" s="34" t="s">
        <v>30</v>
      </c>
      <c r="B35" s="35"/>
      <c r="D35" s="36" t="str">
        <f>IF(ISBLANK(A_personalinvestment)," ",IF(A_personalinvestment="no","(weighted factor)","(weighted factor)"))</f>
        <v xml:space="preserve"> </v>
      </c>
      <c r="F35" s="13">
        <f>IF(A_personalinvestment="yes",1,0)</f>
        <v>0</v>
      </c>
      <c r="G35" s="14">
        <v>1</v>
      </c>
      <c r="H35" s="37" t="s">
        <v>31</v>
      </c>
    </row>
    <row r="36" spans="1:8" ht="21" x14ac:dyDescent="0.35">
      <c r="A36" s="34" t="s">
        <v>32</v>
      </c>
      <c r="B36" s="35"/>
      <c r="D36" s="36" t="str">
        <f>IF(ISBLANK(A_location)," ",IF(A_location="no","(weighted factor)","(weighted factor)"))</f>
        <v xml:space="preserve"> </v>
      </c>
      <c r="F36" s="13">
        <f>IF(A_location="yes",-2,0)</f>
        <v>0</v>
      </c>
      <c r="G36" s="14">
        <v>-2</v>
      </c>
      <c r="H36" s="37" t="s">
        <v>33</v>
      </c>
    </row>
    <row r="37" spans="1:8" ht="21" x14ac:dyDescent="0.35">
      <c r="A37" s="34" t="s">
        <v>34</v>
      </c>
      <c r="B37" s="35"/>
      <c r="D37" s="36" t="str">
        <f>IF(ISBLANK(A_subcontract)," ",IF(A_subcontract="no","(weighted factor)","(weighted factor)"))</f>
        <v xml:space="preserve"> </v>
      </c>
      <c r="F37" s="13">
        <f>IF(A_subcontract="yes",1,0)</f>
        <v>0</v>
      </c>
      <c r="G37" s="14">
        <v>1</v>
      </c>
      <c r="H37" s="37" t="s">
        <v>35</v>
      </c>
    </row>
    <row r="38" spans="1:8" ht="17.45" customHeight="1" x14ac:dyDescent="0.35">
      <c r="A38" s="38" t="s">
        <v>36</v>
      </c>
      <c r="B38" s="35"/>
      <c r="D38" s="36" t="str">
        <f>IF(ISBLANK(A_autonomy)," ",IF(A_autonomy="no","(weighted factor)","(weighted factor)"))</f>
        <v xml:space="preserve"> </v>
      </c>
      <c r="F38" s="13">
        <f>IF(A_autonomy="yes",2,0)</f>
        <v>0</v>
      </c>
      <c r="G38" s="14">
        <v>2</v>
      </c>
      <c r="H38" s="37" t="s">
        <v>37</v>
      </c>
    </row>
    <row r="39" spans="1:8" ht="21" x14ac:dyDescent="0.35">
      <c r="A39" s="34" t="s">
        <v>38</v>
      </c>
      <c r="B39" s="35"/>
      <c r="D39" s="36" t="str">
        <f>IF(ISBLANK(A_advertise)," ",IF(A_advertise="no"," (weighted factor)","( weighted factor)"))</f>
        <v xml:space="preserve"> </v>
      </c>
      <c r="F39" s="13">
        <f>IF(A_advertise="yes",5,0)</f>
        <v>0</v>
      </c>
      <c r="G39" s="14">
        <v>5</v>
      </c>
      <c r="H39" s="39" t="s">
        <v>6</v>
      </c>
    </row>
    <row r="40" spans="1:8" ht="21" x14ac:dyDescent="0.35">
      <c r="A40" s="34" t="s">
        <v>39</v>
      </c>
      <c r="B40" s="35"/>
      <c r="D40" s="36" t="str">
        <f>IF(ISBLANK(A_multiple_employers)," ",IF(A_multiple_employers="no"," (weighted factor)"," (weighted factor)"))</f>
        <v xml:space="preserve"> </v>
      </c>
      <c r="F40" s="13">
        <f>IF(A_multiple_employers="yes",2,0)</f>
        <v>0</v>
      </c>
      <c r="G40" s="14">
        <v>2</v>
      </c>
      <c r="H40" s="37" t="s">
        <v>40</v>
      </c>
    </row>
    <row r="41" spans="1:8" ht="21" x14ac:dyDescent="0.35">
      <c r="A41" s="34" t="s">
        <v>41</v>
      </c>
      <c r="B41" s="35"/>
      <c r="D41" s="36" t="str">
        <f>IF(ISBLANK(A_quit)," ",IF(A_quit="yes","(weighted factor)","(weighted factor)"))</f>
        <v xml:space="preserve"> </v>
      </c>
      <c r="F41" s="13">
        <f>IF(A_quit="no",0.5,0)</f>
        <v>0</v>
      </c>
      <c r="G41" s="14">
        <v>0.5</v>
      </c>
      <c r="H41" s="37" t="s">
        <v>42</v>
      </c>
    </row>
    <row r="42" spans="1:8" ht="21" x14ac:dyDescent="0.35">
      <c r="A42" s="34" t="s">
        <v>43</v>
      </c>
      <c r="B42" s="35"/>
      <c r="D42" s="36" t="str">
        <f>IF(ISBLANK(A_fire)," ",IF(A_fire="yes","weighted factor","weighted factor"))</f>
        <v xml:space="preserve"> </v>
      </c>
      <c r="F42" s="13">
        <f>IF(A_fire="no",0.5,0)</f>
        <v>0</v>
      </c>
      <c r="G42" s="14">
        <v>0.5</v>
      </c>
      <c r="H42" s="37" t="s">
        <v>44</v>
      </c>
    </row>
    <row r="43" spans="1:8" ht="18.75" x14ac:dyDescent="0.3">
      <c r="A43" s="40"/>
      <c r="F43" s="41">
        <f>SUM(F7,F9,F11,F15,F17,F13,F21,F26,F29:F42)</f>
        <v>672</v>
      </c>
      <c r="G43" s="42" t="s">
        <v>45</v>
      </c>
      <c r="H43" s="37" t="s">
        <v>46</v>
      </c>
    </row>
    <row r="44" spans="1:8" ht="19.5" thickBot="1" x14ac:dyDescent="0.35">
      <c r="A44" s="40"/>
      <c r="D44" s="43" t="s">
        <v>47</v>
      </c>
      <c r="H44" s="39" t="s">
        <v>6</v>
      </c>
    </row>
    <row r="45" spans="1:8" ht="27" thickBot="1" x14ac:dyDescent="0.4">
      <c r="A45" s="44" t="s">
        <v>48</v>
      </c>
      <c r="D45" s="45" t="str">
        <f>IF(F43&gt;19.5,determination_IC,IF(F43&lt;15,determination_EE,determination_HR))</f>
        <v>This worker is an Independent Contractor</v>
      </c>
      <c r="H45" s="46" t="s">
        <v>49</v>
      </c>
    </row>
    <row r="46" spans="1:8" ht="21.75" thickBot="1" x14ac:dyDescent="0.4">
      <c r="D46" s="43" t="s">
        <v>50</v>
      </c>
      <c r="H46" s="46" t="s">
        <v>51</v>
      </c>
    </row>
    <row r="47" spans="1:8" ht="27" thickBot="1" x14ac:dyDescent="0.35">
      <c r="A47" s="47"/>
      <c r="D47" s="45" t="str">
        <f>IF(D45=" "," ",IF(D45=more_info_needed,HR,IF(D45=determination_IC,acctspayable,IF(D45=determination_EE,payroll,HR))))</f>
        <v>ACCOUNTS PAYABLE</v>
      </c>
      <c r="H47" s="39"/>
    </row>
    <row r="48" spans="1:8" ht="24" thickBot="1" x14ac:dyDescent="0.35">
      <c r="D48" s="48"/>
      <c r="F48" s="11"/>
      <c r="H48" s="37" t="s">
        <v>52</v>
      </c>
    </row>
    <row r="49" spans="1:8" ht="50.25" customHeight="1" thickBot="1" x14ac:dyDescent="0.35">
      <c r="A49" s="49" t="s">
        <v>53</v>
      </c>
      <c r="D49" s="50" t="str">
        <f>IF(D45=determination_EE,H63,IF(D45=determination_IC,H63," "))</f>
        <v>Not needed - see automatic determination above</v>
      </c>
      <c r="H49" s="37" t="s">
        <v>54</v>
      </c>
    </row>
    <row r="50" spans="1:8" ht="26.25" x14ac:dyDescent="0.4">
      <c r="A50" s="51" t="s">
        <v>1</v>
      </c>
      <c r="H50" s="37" t="s">
        <v>55</v>
      </c>
    </row>
    <row r="51" spans="1:8" ht="26.25" x14ac:dyDescent="0.3">
      <c r="A51" s="61" t="s">
        <v>56</v>
      </c>
      <c r="B51" s="61"/>
      <c r="C51" s="61"/>
      <c r="D51" s="61"/>
      <c r="H51" s="39"/>
    </row>
    <row r="52" spans="1:8" ht="18.75" x14ac:dyDescent="0.3">
      <c r="H52" s="37" t="s">
        <v>57</v>
      </c>
    </row>
    <row r="53" spans="1:8" ht="18.75" x14ac:dyDescent="0.3">
      <c r="H53" s="37" t="s">
        <v>58</v>
      </c>
    </row>
    <row r="54" spans="1:8" ht="18.75" x14ac:dyDescent="0.3">
      <c r="H54" s="37" t="s">
        <v>59</v>
      </c>
    </row>
    <row r="55" spans="1:8" ht="18.75" x14ac:dyDescent="0.3">
      <c r="H55" s="39"/>
    </row>
    <row r="56" spans="1:8" ht="18.75" x14ac:dyDescent="0.3">
      <c r="H56" s="39" t="s">
        <v>60</v>
      </c>
    </row>
    <row r="57" spans="1:8" ht="18.75" x14ac:dyDescent="0.3">
      <c r="H57" s="39" t="s">
        <v>61</v>
      </c>
    </row>
    <row r="58" spans="1:8" ht="18.75" x14ac:dyDescent="0.3">
      <c r="H58" s="39"/>
    </row>
    <row r="59" spans="1:8" ht="18.75" x14ac:dyDescent="0.3">
      <c r="H59" s="37" t="s">
        <v>62</v>
      </c>
    </row>
    <row r="60" spans="1:8" ht="18.75" x14ac:dyDescent="0.3">
      <c r="H60" s="37" t="s">
        <v>44</v>
      </c>
    </row>
    <row r="61" spans="1:8" ht="18.75" x14ac:dyDescent="0.3">
      <c r="H61" s="37" t="s">
        <v>63</v>
      </c>
    </row>
    <row r="62" spans="1:8" ht="18.75" x14ac:dyDescent="0.3">
      <c r="H62" s="39"/>
    </row>
    <row r="63" spans="1:8" ht="18.75" x14ac:dyDescent="0.3">
      <c r="H63" s="39" t="s">
        <v>64</v>
      </c>
    </row>
    <row r="64" spans="1:8" ht="18.75" x14ac:dyDescent="0.3">
      <c r="H64" s="39"/>
    </row>
    <row r="65" spans="8:9" ht="18.75" x14ac:dyDescent="0.3">
      <c r="H65" s="37" t="s">
        <v>65</v>
      </c>
    </row>
    <row r="66" spans="8:9" ht="18.75" x14ac:dyDescent="0.3">
      <c r="H66" s="37" t="s">
        <v>66</v>
      </c>
    </row>
    <row r="67" spans="8:9" ht="18.75" x14ac:dyDescent="0.3">
      <c r="H67" s="39" t="s">
        <v>67</v>
      </c>
    </row>
    <row r="68" spans="8:9" ht="18.75" x14ac:dyDescent="0.3">
      <c r="H68" s="39"/>
    </row>
    <row r="69" spans="8:9" ht="21" x14ac:dyDescent="0.35">
      <c r="H69" s="46" t="s">
        <v>68</v>
      </c>
    </row>
    <row r="70" spans="8:9" ht="21" x14ac:dyDescent="0.35">
      <c r="H70" s="46" t="s">
        <v>69</v>
      </c>
    </row>
    <row r="71" spans="8:9" ht="21" x14ac:dyDescent="0.35">
      <c r="H71" s="46" t="s">
        <v>70</v>
      </c>
    </row>
    <row r="72" spans="8:9" ht="21" x14ac:dyDescent="0.35">
      <c r="H72" s="46" t="s">
        <v>71</v>
      </c>
    </row>
    <row r="73" spans="8:9" ht="21" x14ac:dyDescent="0.35">
      <c r="H73" s="46" t="s">
        <v>72</v>
      </c>
    </row>
    <row r="74" spans="8:9" x14ac:dyDescent="0.25">
      <c r="I74" s="11" t="s">
        <v>73</v>
      </c>
    </row>
    <row r="75" spans="8:9" ht="21" x14ac:dyDescent="0.35">
      <c r="H75" s="52" t="s">
        <v>74</v>
      </c>
      <c r="I75" s="11">
        <v>1</v>
      </c>
    </row>
    <row r="76" spans="8:9" ht="21" x14ac:dyDescent="0.35">
      <c r="H76" s="46" t="s">
        <v>75</v>
      </c>
      <c r="I76" s="33">
        <v>2</v>
      </c>
    </row>
    <row r="77" spans="8:9" ht="21" x14ac:dyDescent="0.35">
      <c r="H77" s="46" t="s">
        <v>76</v>
      </c>
      <c r="I77" s="33">
        <v>1</v>
      </c>
    </row>
    <row r="78" spans="8:9" ht="21" x14ac:dyDescent="0.35">
      <c r="H78" s="46" t="s">
        <v>77</v>
      </c>
      <c r="I78" s="33">
        <v>3</v>
      </c>
    </row>
    <row r="79" spans="8:9" ht="21" x14ac:dyDescent="0.35">
      <c r="H79" s="46" t="s">
        <v>78</v>
      </c>
      <c r="I79" s="33">
        <v>2</v>
      </c>
    </row>
    <row r="80" spans="8:9" ht="21" x14ac:dyDescent="0.35">
      <c r="H80" s="46" t="s">
        <v>79</v>
      </c>
      <c r="I80" s="33">
        <v>0.5</v>
      </c>
    </row>
    <row r="81" spans="8:9" ht="21" x14ac:dyDescent="0.35">
      <c r="H81" s="46" t="s">
        <v>14</v>
      </c>
      <c r="I81" s="33">
        <v>0</v>
      </c>
    </row>
    <row r="82" spans="8:9" ht="21" x14ac:dyDescent="0.35">
      <c r="H82" s="46" t="s">
        <v>80</v>
      </c>
      <c r="I82" s="33">
        <v>0</v>
      </c>
    </row>
    <row r="83" spans="8:9" ht="21" x14ac:dyDescent="0.35">
      <c r="H83" s="46" t="s">
        <v>81</v>
      </c>
      <c r="I83" s="33">
        <v>0.5</v>
      </c>
    </row>
    <row r="84" spans="8:9" ht="21" x14ac:dyDescent="0.35">
      <c r="H84" s="46" t="s">
        <v>82</v>
      </c>
      <c r="I84" s="33">
        <v>0.5</v>
      </c>
    </row>
    <row r="85" spans="8:9" ht="21" x14ac:dyDescent="0.35">
      <c r="H85" s="46" t="s">
        <v>83</v>
      </c>
      <c r="I85" s="33">
        <v>0</v>
      </c>
    </row>
    <row r="86" spans="8:9" ht="21" x14ac:dyDescent="0.35">
      <c r="H86" s="46" t="s">
        <v>84</v>
      </c>
      <c r="I86" s="33">
        <v>2</v>
      </c>
    </row>
    <row r="87" spans="8:9" ht="21" x14ac:dyDescent="0.35">
      <c r="H87" s="46" t="s">
        <v>85</v>
      </c>
      <c r="I87" s="33">
        <v>-3</v>
      </c>
    </row>
    <row r="88" spans="8:9" ht="21" x14ac:dyDescent="0.35">
      <c r="H88" s="46" t="s">
        <v>86</v>
      </c>
      <c r="I88" s="33">
        <v>-1.5</v>
      </c>
    </row>
    <row r="89" spans="8:9" ht="21" x14ac:dyDescent="0.35">
      <c r="H89" s="46" t="s">
        <v>87</v>
      </c>
      <c r="I89" s="33">
        <v>0</v>
      </c>
    </row>
    <row r="90" spans="8:9" ht="21" x14ac:dyDescent="0.35">
      <c r="H90" s="46" t="s">
        <v>88</v>
      </c>
      <c r="I90" s="33">
        <v>0</v>
      </c>
    </row>
    <row r="91" spans="8:9" ht="21" x14ac:dyDescent="0.35">
      <c r="H91" s="46" t="s">
        <v>89</v>
      </c>
      <c r="I91" s="33">
        <v>2</v>
      </c>
    </row>
    <row r="92" spans="8:9" ht="21" x14ac:dyDescent="0.35">
      <c r="H92" s="46" t="s">
        <v>90</v>
      </c>
      <c r="I92" s="33">
        <v>0</v>
      </c>
    </row>
    <row r="93" spans="8:9" ht="21" x14ac:dyDescent="0.35">
      <c r="H93" s="46" t="s">
        <v>91</v>
      </c>
      <c r="I93" s="33">
        <v>-2</v>
      </c>
    </row>
    <row r="94" spans="8:9" ht="21" x14ac:dyDescent="0.35">
      <c r="H94" s="46" t="s">
        <v>92</v>
      </c>
      <c r="I94" s="33">
        <v>0</v>
      </c>
    </row>
    <row r="102" spans="8:8" ht="18.75" x14ac:dyDescent="0.3">
      <c r="H102" s="53" t="s">
        <v>93</v>
      </c>
    </row>
    <row r="103" spans="8:8" ht="18.75" x14ac:dyDescent="0.3">
      <c r="H103" s="37" t="s">
        <v>94</v>
      </c>
    </row>
  </sheetData>
  <mergeCells count="10">
    <mergeCell ref="G21:G22"/>
    <mergeCell ref="A24:B24"/>
    <mergeCell ref="A27:B27"/>
    <mergeCell ref="A51:D51"/>
    <mergeCell ref="A1:B1"/>
    <mergeCell ref="A3:B3"/>
    <mergeCell ref="A5:B5"/>
    <mergeCell ref="B21:B22"/>
    <mergeCell ref="D21:D22"/>
    <mergeCell ref="F21:F22"/>
  </mergeCells>
  <conditionalFormatting sqref="D21:D22">
    <cfRule type="cellIs" dxfId="4" priority="4" stopIfTrue="1" operator="equal">
      <formula>$H$32</formula>
    </cfRule>
    <cfRule type="cellIs" dxfId="3" priority="5" stopIfTrue="1" operator="equal">
      <formula>$H$38</formula>
    </cfRule>
  </conditionalFormatting>
  <conditionalFormatting sqref="D49">
    <cfRule type="cellIs" dxfId="2" priority="3" stopIfTrue="1" operator="notEqual">
      <formula>$H$63</formula>
    </cfRule>
  </conditionalFormatting>
  <conditionalFormatting sqref="D18">
    <cfRule type="cellIs" dxfId="1" priority="1" stopIfTrue="1" operator="equal">
      <formula>$H$32</formula>
    </cfRule>
    <cfRule type="cellIs" dxfId="0" priority="2" stopIfTrue="1" operator="equal">
      <formula>$H$38</formula>
    </cfRule>
  </conditionalFormatting>
  <dataValidations count="6">
    <dataValidation type="list" showInputMessage="1" showErrorMessage="1" errorTitle="Freeflow typing not allowed" error="Your answer does not match the allowed format.  Please use the scroll button on the lower righthand side of the box to select an allowable option." promptTitle="Use Scroll Button " prompt="Click on arrow" sqref="B14 B12" xr:uid="{AD65C56F-E51F-4D49-94D1-5C9ABFB2B5DC}">
      <formula1>$H$55:$H$60</formula1>
    </dataValidation>
    <dataValidation type="list" allowBlank="1" showInputMessage="1" showErrorMessage="1" sqref="B29:B42" xr:uid="{DB6A72E3-8522-4023-99CE-93732EDD4C26}">
      <formula1>$H$55:$H$60</formula1>
    </dataValidation>
    <dataValidation type="list" allowBlank="1" showInputMessage="1" showErrorMessage="1" sqref="B10 B8 C7:C14" xr:uid="{DB7EB5D4-3D61-4F80-8CC2-39DD6077D29C}">
      <formula1>$H$45:$H$46</formula1>
    </dataValidation>
    <dataValidation type="list" allowBlank="1" showInputMessage="1" showErrorMessage="1" sqref="C15:C21" xr:uid="{38DFB505-7275-4512-837F-A18804140B27}">
      <formula1>$H$40:$H$43</formula1>
    </dataValidation>
    <dataValidation allowBlank="1" showInputMessage="1" showErrorMessage="1" promptTitle="Freeflow typing is allowed" sqref="A24:B24 A27:B27" xr:uid="{81BB6D81-0350-4AB9-89B9-6F18EC30E1D0}"/>
    <dataValidation type="date" allowBlank="1" showInputMessage="1" showErrorMessage="1" sqref="B19" xr:uid="{49A36012-9350-4C1E-A310-7C6BF383B86D}">
      <formula1>29221</formula1>
      <formula2>42247</formula2>
    </dataValidation>
  </dataValidations>
  <pageMargins left="0.7" right="0.7" top="0.75" bottom="0.75" header="0.3" footer="0.3"/>
  <pageSetup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98870-5D12-4F3C-9A55-E645E5D25687}">
  <sheetPr codeName="Sheet2"/>
  <dimension ref="A1"/>
  <sheetViews>
    <sheetView showGridLines="0" tabSelected="1" workbookViewId="0">
      <selection activeCell="P6" sqref="P6"/>
    </sheetView>
  </sheetViews>
  <sheetFormatPr defaultRowHeight="15" x14ac:dyDescent="0.25"/>
  <sheetData/>
  <sheetProtection algorithmName="SHA-512" hashValue="rbEazTnrWKCHkFqIbCIva5UARVCIxzkncG/74IB5Opd6YQcbryE84Eg/7C+cUX/NTXZn9izL0A9aXE9SR14/Zg==" saltValue="AMte1f0SeEp8xM6tlv7WiQ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defaultSize="0" autoLine="0" r:id="rId4">
            <anchor moveWithCells="1">
              <from>
                <xdr:col>3</xdr:col>
                <xdr:colOff>571500</xdr:colOff>
                <xdr:row>4</xdr:row>
                <xdr:rowOff>114300</xdr:rowOff>
              </from>
              <to>
                <xdr:col>9</xdr:col>
                <xdr:colOff>133350</xdr:colOff>
                <xdr:row>11</xdr:row>
                <xdr:rowOff>161925</xdr:rowOff>
              </to>
            </anchor>
          </controlPr>
        </control>
      </mc:Choice>
      <mc:Fallback>
        <control shapeId="2051" r:id="rId3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949265b-9ec2-4424-879d-fb2a6396488f" xsi:nil="true"/>
    <lcf76f155ced4ddcb4097134ff3c332f xmlns="600cddeb-7033-49ae-bb04-a55e44f3fe1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23F6D124B6F24B92A6C6DD29012EF8" ma:contentTypeVersion="13" ma:contentTypeDescription="Create a new document." ma:contentTypeScope="" ma:versionID="edf5347356b2b24fb7b24943df61ff9a">
  <xsd:schema xmlns:xsd="http://www.w3.org/2001/XMLSchema" xmlns:xs="http://www.w3.org/2001/XMLSchema" xmlns:p="http://schemas.microsoft.com/office/2006/metadata/properties" xmlns:ns2="600cddeb-7033-49ae-bb04-a55e44f3fe1b" xmlns:ns3="8949265b-9ec2-4424-879d-fb2a6396488f" targetNamespace="http://schemas.microsoft.com/office/2006/metadata/properties" ma:root="true" ma:fieldsID="56f427db07773d7d9168390d193a764f" ns2:_="" ns3:_="">
    <xsd:import namespace="600cddeb-7033-49ae-bb04-a55e44f3fe1b"/>
    <xsd:import namespace="8949265b-9ec2-4424-879d-fb2a639648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cddeb-7033-49ae-bb04-a55e44f3fe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1e9992-0edc-495e-8bb6-64f2f5be74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9265b-9ec2-4424-879d-fb2a6396488f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127e3ef-7734-459c-9fdc-5efc5b42effd}" ma:internalName="TaxCatchAll" ma:showField="CatchAllData" ma:web="8949265b-9ec2-4424-879d-fb2a639648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AC77F3-7BF8-4913-84A0-3558E42846B8}">
  <ds:schemaRefs>
    <ds:schemaRef ds:uri="http://schemas.microsoft.com/office/2006/metadata/properties"/>
    <ds:schemaRef ds:uri="http://schemas.microsoft.com/office/infopath/2007/PartnerControls"/>
    <ds:schemaRef ds:uri="8949265b-9ec2-4424-879d-fb2a6396488f"/>
    <ds:schemaRef ds:uri="600cddeb-7033-49ae-bb04-a55e44f3fe1b"/>
  </ds:schemaRefs>
</ds:datastoreItem>
</file>

<file path=customXml/itemProps2.xml><?xml version="1.0" encoding="utf-8"?>
<ds:datastoreItem xmlns:ds="http://schemas.openxmlformats.org/officeDocument/2006/customXml" ds:itemID="{6ACBA70D-F7D4-4764-BDA8-8F2197FAD9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5B1389-0739-4C59-8DA7-07ED1BFB55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0cddeb-7033-49ae-bb04-a55e44f3fe1b"/>
    <ds:schemaRef ds:uri="8949265b-9ec2-4424-879d-fb2a639648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45</vt:i4>
      </vt:variant>
    </vt:vector>
  </HeadingPairs>
  <TitlesOfParts>
    <vt:vector size="47" baseType="lpstr">
      <vt:lpstr>Sheet1</vt:lpstr>
      <vt:lpstr>Sheet2</vt:lpstr>
      <vt:lpstr>A_advertise</vt:lpstr>
      <vt:lpstr>A_autonomy</vt:lpstr>
      <vt:lpstr>A_completers_name</vt:lpstr>
      <vt:lpstr>A_contract</vt:lpstr>
      <vt:lpstr>A_fire</vt:lpstr>
      <vt:lpstr>A_Group</vt:lpstr>
      <vt:lpstr>A_location</vt:lpstr>
      <vt:lpstr>A_maxpay</vt:lpstr>
      <vt:lpstr>A_multiple_employers</vt:lpstr>
      <vt:lpstr>A_personalinvestment</vt:lpstr>
      <vt:lpstr>A_quit</vt:lpstr>
      <vt:lpstr>A_setownhours</vt:lpstr>
      <vt:lpstr>A_subcontract</vt:lpstr>
      <vt:lpstr>A_TINorSSN</vt:lpstr>
      <vt:lpstr>A_tools</vt:lpstr>
      <vt:lpstr>A_TRS</vt:lpstr>
      <vt:lpstr>A_work_description</vt:lpstr>
      <vt:lpstr>A_workers_name</vt:lpstr>
      <vt:lpstr>acctspayable</vt:lpstr>
      <vt:lpstr>accuracy</vt:lpstr>
      <vt:lpstr>current_ee</vt:lpstr>
      <vt:lpstr>determination_EE</vt:lpstr>
      <vt:lpstr>determination_HR</vt:lpstr>
      <vt:lpstr>determination_IC</vt:lpstr>
      <vt:lpstr>District_pays</vt:lpstr>
      <vt:lpstr>group1</vt:lpstr>
      <vt:lpstr>group2</vt:lpstr>
      <vt:lpstr>HR</vt:lpstr>
      <vt:lpstr>indefinitely</vt:lpstr>
      <vt:lpstr>less_than_2yrs</vt:lpstr>
      <vt:lpstr>less_than_3yrs</vt:lpstr>
      <vt:lpstr>Live_close</vt:lpstr>
      <vt:lpstr>more_info_needed</vt:lpstr>
      <vt:lpstr>next_12_questions</vt:lpstr>
      <vt:lpstr>next_12_questions_EE</vt:lpstr>
      <vt:lpstr>next_question</vt:lpstr>
      <vt:lpstr>payroll</vt:lpstr>
      <vt:lpstr>stop_ee</vt:lpstr>
      <vt:lpstr>stop_ic</vt:lpstr>
      <vt:lpstr>student_pays</vt:lpstr>
      <vt:lpstr>test1</vt:lpstr>
      <vt:lpstr>test2</vt:lpstr>
      <vt:lpstr>TIN</vt:lpstr>
      <vt:lpstr>Who_Pays</vt:lpstr>
      <vt:lpstr>WWstudent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Sanchez, Alejandro</dc:creator>
  <cp:lastModifiedBy>Holliday, Bryan</cp:lastModifiedBy>
  <dcterms:created xsi:type="dcterms:W3CDTF">2021-08-19T14:20:18Z</dcterms:created>
  <dcterms:modified xsi:type="dcterms:W3CDTF">2025-02-13T20:10:08Z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0x010100EE23F6D124B6F24B92A6C6DD29012EF8</vt:lpwstr>
  </property>
</Properties>
</file>