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Jessie\"/>
    </mc:Choice>
  </mc:AlternateContent>
  <xr:revisionPtr revIDLastSave="0" documentId="8_{39B1379B-0D72-413E-BC6D-B03540A93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vidual Calculation " sheetId="2" r:id="rId1"/>
    <sheet name="Reference Data" sheetId="3" state="hidden" r:id="rId2"/>
  </sheets>
  <definedNames>
    <definedName name="Classification" localSheetId="0">'Individual Calculation '!#REF!</definedName>
    <definedName name="Classification">Table4[[#Headers],[Classification]]</definedName>
    <definedName name="EmployeeClassification">#REF!</definedName>
    <definedName name="Hours">EEHrs[[#Headers],[Part-time Classified Cap]]</definedName>
    <definedName name="_xlnm.Print_Area" localSheetId="0">'Individual Calculation '!$D$3:$K$46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2" l="1"/>
  <c r="J33" i="2"/>
  <c r="J29" i="2"/>
  <c r="J25" i="2"/>
  <c r="K44" i="2"/>
  <c r="F44" i="2" l="1"/>
  <c r="E43" i="2"/>
  <c r="E41" i="2"/>
  <c r="E39" i="2"/>
  <c r="I33" i="2"/>
  <c r="I29" i="2"/>
  <c r="K40" i="2" l="1"/>
  <c r="K39" i="2"/>
  <c r="K38" i="2"/>
  <c r="K43" i="2" l="1"/>
  <c r="K45" i="2" s="1"/>
  <c r="K41" i="2"/>
</calcChain>
</file>

<file path=xl/sharedStrings.xml><?xml version="1.0" encoding="utf-8"?>
<sst xmlns="http://schemas.openxmlformats.org/spreadsheetml/2006/main" count="120" uniqueCount="107">
  <si>
    <t>Classification</t>
  </si>
  <si>
    <t>VISION PLANS OFFERED</t>
  </si>
  <si>
    <t>Confidential</t>
  </si>
  <si>
    <t>Licensed</t>
  </si>
  <si>
    <t>Admin, Coord, Manager</t>
  </si>
  <si>
    <t>4.25-4.50</t>
  </si>
  <si>
    <t>4.75-5.00</t>
  </si>
  <si>
    <t>5.25-5.50</t>
  </si>
  <si>
    <t>5.75-6.00</t>
  </si>
  <si>
    <t>Classified - Full-Time</t>
  </si>
  <si>
    <t>Classified - Part-Time (Less than 8 hours per day)</t>
  </si>
  <si>
    <t>6.5 and Above</t>
  </si>
  <si>
    <t>6.50-8.00</t>
  </si>
  <si>
    <t>Step 1: Select your classification.</t>
  </si>
  <si>
    <t>Heath Plan</t>
  </si>
  <si>
    <t xml:space="preserve">Plan 10 Basic Life-$50,000 </t>
  </si>
  <si>
    <t xml:space="preserve">Plan 5 Basic Life-$20,000 </t>
  </si>
  <si>
    <t>Basic Life</t>
  </si>
  <si>
    <t>AD&amp;D</t>
  </si>
  <si>
    <t>LTD</t>
  </si>
  <si>
    <t>Dental Plan</t>
  </si>
  <si>
    <t>Basic Life:</t>
  </si>
  <si>
    <t>Long Term Disability</t>
  </si>
  <si>
    <t xml:space="preserve">Review member resources and complete the steps below to give you your monyhly out-of-pocket cost.   </t>
  </si>
  <si>
    <t>2024 OEBB Presentation Videos &amp; Insurance Updates</t>
  </si>
  <si>
    <t>No Selection Made</t>
  </si>
  <si>
    <t xml:space="preserve">ROSEBURG PUBLIC SCHOOLS  2024/2025 INSURANCE OPTIONS </t>
  </si>
  <si>
    <t>Benefits Summary Costs</t>
  </si>
  <si>
    <t>Plan Year Effective 10/01/2024</t>
  </si>
  <si>
    <t>Moda Vision and VSP Vision Options</t>
  </si>
  <si>
    <t>Delta Dental Plan &amp; Willamette Dental Options</t>
  </si>
  <si>
    <t>Moda Medical Plan Options</t>
  </si>
  <si>
    <t>Dental</t>
  </si>
  <si>
    <t>Plan Cost:</t>
  </si>
  <si>
    <t>Medical Plans</t>
  </si>
  <si>
    <t>Vision Plans</t>
  </si>
  <si>
    <t>Dental Plans</t>
  </si>
  <si>
    <t>Plan Comparisons:</t>
  </si>
  <si>
    <t>Step 3: Make you plan selections below for cost estimates.</t>
  </si>
  <si>
    <r>
      <t xml:space="preserve">Step 2: Select your Regular Hours Worked. </t>
    </r>
    <r>
      <rPr>
        <sz val="11"/>
        <rFont val="Calibri"/>
        <family val="2"/>
      </rPr>
      <t>(Temporary or lunch hours not included.)</t>
    </r>
  </si>
  <si>
    <t>Part-time Classified Cap</t>
  </si>
  <si>
    <t>District CAP Amount:</t>
  </si>
  <si>
    <t>Monthly Employee Portion:</t>
  </si>
  <si>
    <t>Medical:</t>
  </si>
  <si>
    <t>Vision:</t>
  </si>
  <si>
    <t>Notes</t>
  </si>
  <si>
    <t>Accidental Death &amp; Disability:</t>
  </si>
  <si>
    <t>Cost</t>
  </si>
  <si>
    <t>Total Cost:</t>
  </si>
  <si>
    <t xml:space="preserve">Plan 10 Basic AD&amp;D-$50,000 </t>
  </si>
  <si>
    <t xml:space="preserve">Plan 5 Basic AD&amp;D-$20,000 </t>
  </si>
  <si>
    <t>Plan 5 Basic AD&amp;D-$20,000</t>
  </si>
  <si>
    <t>Open Enrollment Link</t>
  </si>
  <si>
    <t>Largest dental network. Plan provides no orthodontia coverage.</t>
  </si>
  <si>
    <t>Largest dental network. Plan benefits increase each year member visits dentist.</t>
  </si>
  <si>
    <t>No annual maximum or deductibles (implants excluded). No local providers; must travel out of town. No out-of network benefit for non-emergencies.</t>
  </si>
  <si>
    <t>Open Enrollment Handbook</t>
  </si>
  <si>
    <t>Plan  Comparison Tool</t>
  </si>
  <si>
    <t>PCP 360 - Coordinated Care vs Non-coordinated Care - Benefit savings - Lower deductible, Lower out-of-pocket max &amp; Copayments for office visits and Specialist visits.  Never need referrals. See handbook for details.</t>
  </si>
  <si>
    <t xml:space="preserve">What is an FSA? </t>
  </si>
  <si>
    <t>What is a Dependent Care Account?</t>
  </si>
  <si>
    <t>What is an HSA?</t>
  </si>
  <si>
    <t>Total Cost of Benefits:</t>
  </si>
  <si>
    <t>Total:</t>
  </si>
  <si>
    <t>Life Insurance &amp; EAP (24-25 rates)</t>
  </si>
  <si>
    <t>LTD District Pd Classified (23-24 rate + 8%)</t>
  </si>
  <si>
    <t>Certified</t>
  </si>
  <si>
    <t>Plan 12 LTD Employer Paid</t>
  </si>
  <si>
    <t>- Make Selection -</t>
  </si>
  <si>
    <t>Cap Amount</t>
  </si>
  <si>
    <t>Plan 18 LTD Employee Paid</t>
  </si>
  <si>
    <t>Decline Medical</t>
  </si>
  <si>
    <t>Decline Dental</t>
  </si>
  <si>
    <t>Medical Not Selected</t>
  </si>
  <si>
    <t>Dental Not Selected</t>
  </si>
  <si>
    <t>Decline Vision</t>
  </si>
  <si>
    <t>Vision Not Selected</t>
  </si>
  <si>
    <t>Open Enrollment begins August 15th and ends September 15, 2024. Employees that have a Qualified Status Change (QSC) outside of Open Enrollment may may changes to their pre-tax benefits (Health, Dental, Vision, etc.) Click the QSC link below to learn if you have a qualifying event to make mid-year benefit changes. Any changes made due to a QSC should be done within 31 days of the event.</t>
  </si>
  <si>
    <t>What is a Qualified Status Change (QSC)?</t>
  </si>
  <si>
    <t>Deductible: $400 - FSA Eligible</t>
  </si>
  <si>
    <t>Deductible: $800 - FSA Eligible</t>
  </si>
  <si>
    <t>Deductible: $1,200 - FSA Eligible</t>
  </si>
  <si>
    <t>Deductible: $1,600 - FSA Eligible</t>
  </si>
  <si>
    <t>Deductible: $2000 - FSA Eligible</t>
  </si>
  <si>
    <t>Deductible: $1600 - HSA Eligible</t>
  </si>
  <si>
    <t>Deductible: $2000- HSA Eligible</t>
  </si>
  <si>
    <t>Plan 1 - Delta Dental Premier Network</t>
  </si>
  <si>
    <t>Plan 5 - Delta Dental Premier Network</t>
  </si>
  <si>
    <t xml:space="preserve">Plan 6 - Delta Dental Premier Network                                          </t>
  </si>
  <si>
    <t>Willamette Dental Plan w/Ortho - Composite</t>
  </si>
  <si>
    <t xml:space="preserve">Moda Opal </t>
  </si>
  <si>
    <t xml:space="preserve">Moda Pearl </t>
  </si>
  <si>
    <t xml:space="preserve">Moda Quartz </t>
  </si>
  <si>
    <t>Plan year Max $250. May use any licensed provider.</t>
  </si>
  <si>
    <t>Plan year Max $400. May use any licensed provider.</t>
  </si>
  <si>
    <t>Plan year Max $600. May use any licensed provider.</t>
  </si>
  <si>
    <t xml:space="preserve">VSP Network only. May use frame allowance ($300) for non-prescription sunglasses or blue light filtering glasses. </t>
  </si>
  <si>
    <r>
      <t xml:space="preserve">VSP Choice Plus Plan </t>
    </r>
    <r>
      <rPr>
        <i/>
        <sz val="10"/>
        <rFont val="Arial"/>
        <family val="2"/>
      </rPr>
      <t>Co-pay required</t>
    </r>
  </si>
  <si>
    <r>
      <t xml:space="preserve">VSP Choice Plan </t>
    </r>
    <r>
      <rPr>
        <i/>
        <sz val="10"/>
        <rFont val="Arial"/>
        <family val="2"/>
      </rPr>
      <t>Co-pay required</t>
    </r>
  </si>
  <si>
    <t>VSP Network only. May use frame allowance ($150) for non-prescription sunglasses or blue light filtering glasses.</t>
  </si>
  <si>
    <t xml:space="preserve"> Plan 1 Medical Moda</t>
  </si>
  <si>
    <t>Plan 2 Medical Moda</t>
  </si>
  <si>
    <t>Plan 3 Medical Moda</t>
  </si>
  <si>
    <t>Plan 4 Medical Moda</t>
  </si>
  <si>
    <t>Plan 5 Medical Moda</t>
  </si>
  <si>
    <t>Plan 6 Medical Moda</t>
  </si>
  <si>
    <t>Plan 7 Medical Moda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</si>
</sst>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11"/>
      <color theme="0" tint="-0.249977111117893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C0000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0" tint="-0.499984740745262"/>
      <name val="Wingdings 3"/>
      <family val="1"/>
      <charset val="2"/>
    </font>
    <font>
      <b/>
      <sz val="18"/>
      <color theme="0"/>
      <name val="Calibri"/>
      <family val="2"/>
    </font>
    <font>
      <b/>
      <i/>
      <sz val="14"/>
      <color theme="0"/>
      <name val="Calibri"/>
      <family val="2"/>
    </font>
    <font>
      <sz val="12"/>
      <color theme="0"/>
      <name val="Calibri"/>
      <family val="2"/>
    </font>
    <font>
      <i/>
      <sz val="11"/>
      <name val="Calibri"/>
      <family val="2"/>
    </font>
    <font>
      <b/>
      <sz val="11"/>
      <color rgb="FF00823B"/>
      <name val="Calibri"/>
      <family val="2"/>
    </font>
    <font>
      <sz val="11"/>
      <name val="Century Gothic"/>
      <family val="2"/>
    </font>
    <font>
      <i/>
      <sz val="9"/>
      <color theme="1"/>
      <name val="Calibri"/>
      <family val="2"/>
    </font>
    <font>
      <u/>
      <sz val="9"/>
      <color theme="10"/>
      <name val="Arial"/>
      <family val="2"/>
    </font>
    <font>
      <b/>
      <sz val="11"/>
      <color theme="8" tint="-0.499984740745262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18B6F"/>
        <bgColor indexed="64"/>
      </patternFill>
    </fill>
    <fill>
      <patternFill patternType="solid">
        <fgColor rgb="FFD0009A"/>
        <bgColor indexed="64"/>
      </patternFill>
    </fill>
    <fill>
      <patternFill patternType="solid">
        <fgColor rgb="FF1BB7C3"/>
        <bgColor indexed="64"/>
      </patternFill>
    </fill>
    <fill>
      <patternFill patternType="solid">
        <fgColor rgb="FF87E1E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3FF9B"/>
        <bgColor indexed="64"/>
      </patternFill>
    </fill>
    <fill>
      <patternFill patternType="solid">
        <fgColor rgb="FF00823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190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43" fontId="14" fillId="7" borderId="0" xfId="1" applyFont="1" applyFill="1" applyBorder="1" applyProtection="1"/>
    <xf numFmtId="43" fontId="7" fillId="9" borderId="0" xfId="1" applyFont="1" applyFill="1" applyBorder="1" applyProtection="1"/>
    <xf numFmtId="43" fontId="9" fillId="4" borderId="0" xfId="1" applyFont="1" applyFill="1" applyBorder="1" applyProtection="1"/>
    <xf numFmtId="43" fontId="14" fillId="4" borderId="0" xfId="1" applyFont="1" applyFill="1" applyBorder="1" applyProtection="1"/>
    <xf numFmtId="43" fontId="7" fillId="11" borderId="0" xfId="1" applyFont="1" applyFill="1" applyBorder="1" applyProtection="1"/>
    <xf numFmtId="43" fontId="7" fillId="0" borderId="0" xfId="1" applyFont="1" applyFill="1" applyBorder="1" applyProtection="1"/>
    <xf numFmtId="43" fontId="7" fillId="0" borderId="0" xfId="1" applyFont="1" applyProtection="1"/>
    <xf numFmtId="43" fontId="3" fillId="9" borderId="0" xfId="2" applyNumberFormat="1" applyFill="1" applyBorder="1" applyProtection="1"/>
    <xf numFmtId="43" fontId="3" fillId="11" borderId="0" xfId="2" applyNumberFormat="1" applyFill="1" applyBorder="1" applyProtection="1"/>
    <xf numFmtId="43" fontId="3" fillId="6" borderId="0" xfId="2" applyNumberFormat="1" applyFill="1" applyBorder="1" applyProtection="1"/>
    <xf numFmtId="43" fontId="11" fillId="0" borderId="0" xfId="1" applyFont="1" applyFill="1" applyBorder="1" applyProtection="1"/>
    <xf numFmtId="43" fontId="7" fillId="13" borderId="10" xfId="1" applyFont="1" applyFill="1" applyBorder="1" applyProtection="1"/>
    <xf numFmtId="43" fontId="7" fillId="13" borderId="15" xfId="1" applyFont="1" applyFill="1" applyBorder="1" applyProtection="1"/>
    <xf numFmtId="43" fontId="9" fillId="6" borderId="0" xfId="1" applyFont="1" applyFill="1" applyBorder="1" applyProtection="1"/>
    <xf numFmtId="43" fontId="7" fillId="13" borderId="0" xfId="1" applyFont="1" applyFill="1" applyBorder="1" applyProtection="1"/>
    <xf numFmtId="0" fontId="12" fillId="15" borderId="5" xfId="0" quotePrefix="1" applyFont="1" applyFill="1" applyBorder="1" applyAlignment="1" applyProtection="1">
      <alignment horizontal="center" vertical="center"/>
      <protection locked="0"/>
    </xf>
    <xf numFmtId="43" fontId="7" fillId="17" borderId="0" xfId="1" applyFont="1" applyFill="1" applyBorder="1" applyProtection="1"/>
    <xf numFmtId="43" fontId="14" fillId="17" borderId="0" xfId="1" applyFont="1" applyFill="1" applyBorder="1" applyProtection="1"/>
    <xf numFmtId="7" fontId="8" fillId="9" borderId="0" xfId="1" applyNumberFormat="1" applyFont="1" applyFill="1" applyBorder="1" applyAlignment="1" applyProtection="1">
      <alignment horizontal="left" wrapText="1"/>
    </xf>
    <xf numFmtId="7" fontId="8" fillId="6" borderId="0" xfId="1" applyNumberFormat="1" applyFont="1" applyFill="1" applyBorder="1" applyAlignment="1" applyProtection="1">
      <alignment horizontal="left" wrapText="1"/>
    </xf>
    <xf numFmtId="7" fontId="22" fillId="4" borderId="0" xfId="1" applyNumberFormat="1" applyFont="1" applyFill="1" applyBorder="1" applyAlignment="1" applyProtection="1">
      <alignment horizontal="left" wrapText="1"/>
    </xf>
    <xf numFmtId="7" fontId="8" fillId="11" borderId="0" xfId="1" applyNumberFormat="1" applyFont="1" applyFill="1" applyBorder="1" applyAlignment="1" applyProtection="1">
      <alignment horizontal="left" wrapText="1"/>
    </xf>
    <xf numFmtId="7" fontId="8" fillId="9" borderId="0" xfId="1" applyNumberFormat="1" applyFont="1" applyFill="1" applyBorder="1" applyAlignment="1" applyProtection="1">
      <alignment horizontal="left" vertical="center" wrapText="1"/>
    </xf>
    <xf numFmtId="7" fontId="8" fillId="6" borderId="0" xfId="1" applyNumberFormat="1" applyFont="1" applyFill="1" applyBorder="1" applyAlignment="1" applyProtection="1">
      <alignment horizontal="left" vertical="center" wrapText="1"/>
    </xf>
    <xf numFmtId="7" fontId="22" fillId="4" borderId="0" xfId="1" applyNumberFormat="1" applyFont="1" applyFill="1" applyBorder="1" applyAlignment="1" applyProtection="1">
      <alignment horizontal="left" vertical="center" wrapText="1"/>
    </xf>
    <xf numFmtId="7" fontId="8" fillId="11" borderId="0" xfId="1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3" fontId="4" fillId="2" borderId="2" xfId="1" applyFont="1" applyFill="1" applyBorder="1" applyProtection="1"/>
    <xf numFmtId="43" fontId="4" fillId="3" borderId="3" xfId="1" applyFont="1" applyFill="1" applyBorder="1" applyAlignment="1" applyProtection="1">
      <alignment horizontal="left"/>
    </xf>
    <xf numFmtId="43" fontId="4" fillId="3" borderId="4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centerContinuous"/>
    </xf>
    <xf numFmtId="0" fontId="10" fillId="17" borderId="0" xfId="0" quotePrefix="1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0" fillId="17" borderId="0" xfId="0" applyFont="1" applyFill="1" applyAlignment="1">
      <alignment horizontal="left" vertical="center"/>
    </xf>
    <xf numFmtId="0" fontId="12" fillId="17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7" fillId="17" borderId="0" xfId="0" applyFont="1" applyFill="1"/>
    <xf numFmtId="0" fontId="7" fillId="17" borderId="0" xfId="0" applyFont="1" applyFill="1" applyAlignment="1">
      <alignment vertical="center"/>
    </xf>
    <xf numFmtId="0" fontId="3" fillId="17" borderId="0" xfId="2" applyFill="1" applyBorder="1" applyProtection="1"/>
    <xf numFmtId="0" fontId="3" fillId="17" borderId="0" xfId="2" applyFill="1" applyBorder="1" applyAlignment="1" applyProtection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13" borderId="9" xfId="0" applyFont="1" applyFill="1" applyBorder="1"/>
    <xf numFmtId="0" fontId="7" fillId="13" borderId="10" xfId="0" applyFont="1" applyFill="1" applyBorder="1"/>
    <xf numFmtId="0" fontId="7" fillId="13" borderId="10" xfId="0" applyFont="1" applyFill="1" applyBorder="1" applyAlignment="1">
      <alignment vertical="center"/>
    </xf>
    <xf numFmtId="0" fontId="7" fillId="13" borderId="11" xfId="0" applyFont="1" applyFill="1" applyBorder="1"/>
    <xf numFmtId="0" fontId="7" fillId="13" borderId="12" xfId="0" applyFont="1" applyFill="1" applyBorder="1"/>
    <xf numFmtId="0" fontId="7" fillId="12" borderId="0" xfId="0" applyFont="1" applyFill="1"/>
    <xf numFmtId="0" fontId="9" fillId="12" borderId="0" xfId="0" applyFont="1" applyFill="1" applyAlignment="1">
      <alignment horizontal="center"/>
    </xf>
    <xf numFmtId="0" fontId="7" fillId="13" borderId="13" xfId="0" applyFont="1" applyFill="1" applyBorder="1"/>
    <xf numFmtId="0" fontId="14" fillId="12" borderId="0" xfId="0" applyFont="1" applyFill="1"/>
    <xf numFmtId="0" fontId="21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 vertical="center"/>
    </xf>
    <xf numFmtId="0" fontId="7" fillId="14" borderId="0" xfId="0" applyFont="1" applyFill="1"/>
    <xf numFmtId="0" fontId="7" fillId="14" borderId="0" xfId="0" applyFont="1" applyFill="1" applyAlignment="1">
      <alignment horizontal="center" wrapText="1"/>
    </xf>
    <xf numFmtId="0" fontId="7" fillId="14" borderId="0" xfId="0" applyFont="1" applyFill="1" applyAlignment="1">
      <alignment horizontal="center" vertical="center" wrapText="1"/>
    </xf>
    <xf numFmtId="0" fontId="14" fillId="10" borderId="0" xfId="0" applyFont="1" applyFill="1"/>
    <xf numFmtId="0" fontId="9" fillId="10" borderId="0" xfId="0" applyFont="1" applyFill="1" applyAlignment="1">
      <alignment horizontal="justify" vertical="center" wrapText="1"/>
    </xf>
    <xf numFmtId="0" fontId="6" fillId="17" borderId="0" xfId="0" applyFont="1" applyFill="1" applyAlignment="1">
      <alignment horizontal="centerContinuous" vertical="distributed" wrapText="1"/>
    </xf>
    <xf numFmtId="0" fontId="6" fillId="17" borderId="0" xfId="0" applyFont="1" applyFill="1"/>
    <xf numFmtId="0" fontId="7" fillId="17" borderId="0" xfId="0" applyFont="1" applyFill="1" applyAlignment="1">
      <alignment horizontal="center" vertical="center"/>
    </xf>
    <xf numFmtId="0" fontId="7" fillId="5" borderId="0" xfId="0" applyFont="1" applyFill="1"/>
    <xf numFmtId="0" fontId="6" fillId="17" borderId="0" xfId="0" applyFont="1" applyFill="1" applyAlignment="1">
      <alignment vertical="top"/>
    </xf>
    <xf numFmtId="0" fontId="14" fillId="17" borderId="0" xfId="0" applyFont="1" applyFill="1" applyAlignment="1">
      <alignment horizontal="center"/>
    </xf>
    <xf numFmtId="0" fontId="14" fillId="17" borderId="0" xfId="0" applyFont="1" applyFill="1" applyAlignment="1">
      <alignment horizontal="left" vertical="center"/>
    </xf>
    <xf numFmtId="0" fontId="15" fillId="17" borderId="0" xfId="0" applyFont="1" applyFill="1" applyAlignment="1">
      <alignment horizontal="left" vertical="center"/>
    </xf>
    <xf numFmtId="0" fontId="9" fillId="17" borderId="0" xfId="0" applyFont="1" applyFill="1"/>
    <xf numFmtId="0" fontId="14" fillId="17" borderId="0" xfId="0" applyFont="1" applyFill="1"/>
    <xf numFmtId="0" fontId="14" fillId="17" borderId="0" xfId="0" applyFont="1" applyFill="1" applyAlignment="1">
      <alignment vertical="center"/>
    </xf>
    <xf numFmtId="0" fontId="7" fillId="7" borderId="0" xfId="0" applyFont="1" applyFill="1"/>
    <xf numFmtId="0" fontId="9" fillId="7" borderId="0" xfId="0" applyFont="1" applyFill="1"/>
    <xf numFmtId="0" fontId="14" fillId="7" borderId="0" xfId="0" applyFont="1" applyFill="1"/>
    <xf numFmtId="0" fontId="9" fillId="7" borderId="0" xfId="0" applyFont="1" applyFill="1" applyAlignment="1">
      <alignment horizontal="center" vertical="center" wrapText="1"/>
    </xf>
    <xf numFmtId="0" fontId="7" fillId="8" borderId="0" xfId="0" applyFont="1" applyFill="1"/>
    <xf numFmtId="0" fontId="9" fillId="8" borderId="0" xfId="0" applyFont="1" applyFill="1"/>
    <xf numFmtId="0" fontId="9" fillId="8" borderId="0" xfId="0" applyFont="1" applyFill="1" applyAlignment="1">
      <alignment horizontal="left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wrapText="1"/>
    </xf>
    <xf numFmtId="0" fontId="7" fillId="9" borderId="0" xfId="0" applyFont="1" applyFill="1"/>
    <xf numFmtId="0" fontId="12" fillId="9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9" fillId="9" borderId="0" xfId="0" applyFont="1" applyFill="1" applyAlignment="1">
      <alignment horizontal="right" wrapText="1"/>
    </xf>
    <xf numFmtId="0" fontId="19" fillId="9" borderId="0" xfId="0" quotePrefix="1" applyFont="1" applyFill="1" applyAlignment="1">
      <alignment horizontal="left" wrapText="1"/>
    </xf>
    <xf numFmtId="0" fontId="17" fillId="9" borderId="0" xfId="0" applyFont="1" applyFill="1" applyAlignment="1">
      <alignment horizontal="left" vertical="center" wrapText="1"/>
    </xf>
    <xf numFmtId="0" fontId="18" fillId="9" borderId="0" xfId="0" applyFont="1" applyFill="1" applyAlignment="1">
      <alignment horizontal="left" wrapText="1"/>
    </xf>
    <xf numFmtId="0" fontId="7" fillId="6" borderId="0" xfId="0" applyFont="1" applyFill="1"/>
    <xf numFmtId="0" fontId="17" fillId="6" borderId="0" xfId="0" quotePrefix="1" applyFont="1" applyFill="1" applyAlignment="1">
      <alignment horizontal="left" vertical="center" wrapText="1"/>
    </xf>
    <xf numFmtId="0" fontId="18" fillId="6" borderId="0" xfId="0" applyFont="1" applyFill="1" applyAlignment="1">
      <alignment horizontal="left" wrapText="1"/>
    </xf>
    <xf numFmtId="0" fontId="17" fillId="9" borderId="0" xfId="0" quotePrefix="1" applyFont="1" applyFill="1" applyAlignment="1">
      <alignment horizontal="left" vertical="center" wrapText="1"/>
    </xf>
    <xf numFmtId="0" fontId="18" fillId="9" borderId="0" xfId="0" quotePrefix="1" applyFont="1" applyFill="1" applyAlignment="1">
      <alignment horizontal="left" wrapText="1"/>
    </xf>
    <xf numFmtId="0" fontId="7" fillId="4" borderId="0" xfId="0" applyFont="1" applyFill="1"/>
    <xf numFmtId="0" fontId="14" fillId="4" borderId="0" xfId="0" applyFont="1" applyFill="1" applyAlignment="1">
      <alignment wrapText="1"/>
    </xf>
    <xf numFmtId="0" fontId="14" fillId="4" borderId="0" xfId="0" applyFont="1" applyFill="1" applyAlignment="1">
      <alignment horizontal="left" wrapText="1"/>
    </xf>
    <xf numFmtId="0" fontId="7" fillId="11" borderId="0" xfId="0" applyFont="1" applyFill="1"/>
    <xf numFmtId="0" fontId="18" fillId="11" borderId="0" xfId="0" applyFont="1" applyFill="1" applyAlignment="1">
      <alignment horizontal="left" wrapText="1"/>
    </xf>
    <xf numFmtId="0" fontId="18" fillId="11" borderId="0" xfId="0" quotePrefix="1" applyFont="1" applyFill="1" applyAlignment="1">
      <alignment horizontal="left" wrapText="1"/>
    </xf>
    <xf numFmtId="0" fontId="7" fillId="11" borderId="0" xfId="0" applyFont="1" applyFill="1" applyAlignment="1">
      <alignment horizontal="left" wrapText="1"/>
    </xf>
    <xf numFmtId="0" fontId="7" fillId="13" borderId="0" xfId="0" applyFont="1" applyFill="1"/>
    <xf numFmtId="0" fontId="9" fillId="13" borderId="0" xfId="0" applyFont="1" applyFill="1"/>
    <xf numFmtId="0" fontId="14" fillId="13" borderId="0" xfId="0" applyFont="1" applyFill="1"/>
    <xf numFmtId="0" fontId="9" fillId="13" borderId="0" xfId="0" applyFont="1" applyFill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7" fillId="0" borderId="19" xfId="0" applyFont="1" applyBorder="1"/>
    <xf numFmtId="0" fontId="7" fillId="0" borderId="20" xfId="0" applyFont="1" applyBorder="1"/>
    <xf numFmtId="7" fontId="13" fillId="0" borderId="2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3" xfId="0" applyFont="1" applyBorder="1"/>
    <xf numFmtId="0" fontId="23" fillId="0" borderId="1" xfId="0" applyFont="1" applyBorder="1"/>
    <xf numFmtId="0" fontId="7" fillId="0" borderId="24" xfId="0" applyFont="1" applyBorder="1"/>
    <xf numFmtId="7" fontId="13" fillId="0" borderId="22" xfId="0" applyNumberFormat="1" applyFont="1" applyBorder="1" applyAlignment="1">
      <alignment horizontal="center" vertical="center"/>
    </xf>
    <xf numFmtId="7" fontId="13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6" fillId="0" borderId="25" xfId="0" applyFont="1" applyBorder="1"/>
    <xf numFmtId="0" fontId="7" fillId="0" borderId="27" xfId="0" applyFont="1" applyBorder="1"/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0" fontId="7" fillId="13" borderId="14" xfId="0" applyFont="1" applyFill="1" applyBorder="1"/>
    <xf numFmtId="0" fontId="7" fillId="13" borderId="15" xfId="0" applyFont="1" applyFill="1" applyBorder="1"/>
    <xf numFmtId="0" fontId="7" fillId="13" borderId="15" xfId="0" applyFont="1" applyFill="1" applyBorder="1" applyAlignment="1">
      <alignment vertical="center"/>
    </xf>
    <xf numFmtId="0" fontId="7" fillId="13" borderId="16" xfId="0" applyFont="1" applyFill="1" applyBorder="1"/>
    <xf numFmtId="0" fontId="3" fillId="17" borderId="0" xfId="2" applyFill="1" applyAlignment="1" applyProtection="1">
      <alignment vertical="center"/>
    </xf>
    <xf numFmtId="0" fontId="27" fillId="17" borderId="0" xfId="2" applyFont="1" applyFill="1" applyAlignment="1" applyProtection="1">
      <alignment vertical="center"/>
    </xf>
    <xf numFmtId="0" fontId="7" fillId="13" borderId="12" xfId="0" applyFont="1" applyFill="1" applyBorder="1" applyAlignment="1">
      <alignment vertical="center"/>
    </xf>
    <xf numFmtId="43" fontId="7" fillId="17" borderId="0" xfId="1" applyFont="1" applyFill="1" applyBorder="1" applyAlignment="1" applyProtection="1">
      <alignment vertical="center"/>
    </xf>
    <xf numFmtId="0" fontId="7" fillId="13" borderId="13" xfId="0" applyFont="1" applyFill="1" applyBorder="1" applyAlignment="1">
      <alignment vertical="center"/>
    </xf>
    <xf numFmtId="0" fontId="3" fillId="17" borderId="0" xfId="2" applyFill="1" applyBorder="1" applyAlignment="1" applyProtection="1"/>
    <xf numFmtId="43" fontId="7" fillId="17" borderId="0" xfId="1" applyFont="1" applyFill="1" applyBorder="1" applyAlignment="1" applyProtection="1"/>
    <xf numFmtId="43" fontId="27" fillId="17" borderId="0" xfId="2" applyNumberFormat="1" applyFont="1" applyFill="1" applyAlignment="1" applyProtection="1">
      <alignment horizontal="center" vertical="center" wrapText="1"/>
    </xf>
    <xf numFmtId="0" fontId="3" fillId="17" borderId="0" xfId="2" applyFill="1" applyBorder="1" applyAlignment="1" applyProtection="1">
      <alignment horizontal="center" wrapText="1"/>
    </xf>
    <xf numFmtId="43" fontId="3" fillId="17" borderId="0" xfId="2" applyNumberFormat="1" applyFill="1" applyAlignment="1" applyProtection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7" fontId="7" fillId="0" borderId="28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7" fontId="28" fillId="0" borderId="29" xfId="1" applyNumberFormat="1" applyFont="1" applyBorder="1" applyAlignment="1" applyProtection="1">
      <alignment horizontal="center"/>
    </xf>
    <xf numFmtId="7" fontId="29" fillId="0" borderId="17" xfId="0" applyNumberFormat="1" applyFont="1" applyBorder="1" applyAlignment="1">
      <alignment horizontal="center" vertical="center"/>
    </xf>
    <xf numFmtId="164" fontId="30" fillId="0" borderId="26" xfId="0" applyNumberFormat="1" applyFont="1" applyBorder="1"/>
    <xf numFmtId="0" fontId="7" fillId="17" borderId="0" xfId="0" applyFont="1" applyFill="1" applyAlignment="1" applyProtection="1">
      <alignment horizontal="center" vertical="center"/>
      <protection locked="0"/>
    </xf>
    <xf numFmtId="0" fontId="31" fillId="18" borderId="0" xfId="0" applyFont="1" applyFill="1"/>
    <xf numFmtId="0" fontId="32" fillId="18" borderId="0" xfId="0" applyFont="1" applyFill="1"/>
    <xf numFmtId="0" fontId="4" fillId="17" borderId="0" xfId="0" applyFont="1" applyFill="1"/>
    <xf numFmtId="0" fontId="0" fillId="17" borderId="0" xfId="0" applyFill="1"/>
    <xf numFmtId="0" fontId="1" fillId="4" borderId="0" xfId="0" applyFont="1" applyFill="1"/>
    <xf numFmtId="0" fontId="0" fillId="4" borderId="0" xfId="0" applyFill="1"/>
    <xf numFmtId="0" fontId="1" fillId="19" borderId="0" xfId="0" applyFont="1" applyFill="1"/>
    <xf numFmtId="0" fontId="0" fillId="19" borderId="0" xfId="0" applyFill="1"/>
    <xf numFmtId="0" fontId="0" fillId="20" borderId="0" xfId="0" applyFill="1"/>
    <xf numFmtId="0" fontId="1" fillId="21" borderId="0" xfId="0" applyFont="1" applyFill="1"/>
    <xf numFmtId="0" fontId="0" fillId="21" borderId="0" xfId="0" applyFill="1"/>
    <xf numFmtId="0" fontId="1" fillId="0" borderId="0" xfId="0" applyFont="1" applyAlignment="1">
      <alignment wrapText="1"/>
    </xf>
    <xf numFmtId="0" fontId="1" fillId="21" borderId="0" xfId="0" applyFont="1" applyFill="1" applyAlignment="1">
      <alignment horizontal="left" wrapText="1"/>
    </xf>
    <xf numFmtId="43" fontId="6" fillId="17" borderId="0" xfId="1" applyFont="1" applyFill="1" applyBorder="1" applyProtection="1"/>
    <xf numFmtId="0" fontId="3" fillId="17" borderId="0" xfId="2" applyFill="1" applyAlignment="1">
      <alignment horizontal="centerContinuous" vertical="center" wrapText="1"/>
    </xf>
    <xf numFmtId="0" fontId="20" fillId="12" borderId="0" xfId="0" applyFont="1" applyFill="1" applyAlignment="1">
      <alignment horizontal="center"/>
    </xf>
    <xf numFmtId="0" fontId="9" fillId="10" borderId="0" xfId="0" applyFont="1" applyFill="1" applyAlignment="1">
      <alignment horizontal="justify" vertical="center" wrapText="1"/>
    </xf>
    <xf numFmtId="0" fontId="26" fillId="0" borderId="0" xfId="0" applyFont="1" applyAlignment="1">
      <alignment horizontal="center" wrapText="1"/>
    </xf>
    <xf numFmtId="0" fontId="6" fillId="17" borderId="0" xfId="0" applyFont="1" applyFill="1" applyAlignment="1">
      <alignment horizontal="left" vertical="distributed" wrapText="1"/>
    </xf>
    <xf numFmtId="0" fontId="25" fillId="14" borderId="0" xfId="0" applyFont="1" applyFill="1" applyAlignment="1">
      <alignment horizontal="justify" wrapText="1"/>
    </xf>
    <xf numFmtId="0" fontId="17" fillId="16" borderId="6" xfId="0" quotePrefix="1" applyFont="1" applyFill="1" applyBorder="1" applyAlignment="1" applyProtection="1">
      <alignment horizontal="center" vertical="center" wrapText="1"/>
      <protection locked="0"/>
    </xf>
    <xf numFmtId="0" fontId="17" fillId="16" borderId="8" xfId="0" applyFont="1" applyFill="1" applyBorder="1" applyAlignment="1" applyProtection="1">
      <alignment horizontal="center" vertical="center" wrapText="1"/>
      <protection locked="0"/>
    </xf>
    <xf numFmtId="0" fontId="18" fillId="11" borderId="0" xfId="0" applyFont="1" applyFill="1" applyAlignment="1">
      <alignment horizontal="left" wrapText="1"/>
    </xf>
    <xf numFmtId="0" fontId="21" fillId="12" borderId="0" xfId="0" applyFont="1" applyFill="1" applyAlignment="1">
      <alignment horizontal="center"/>
    </xf>
    <xf numFmtId="0" fontId="12" fillId="15" borderId="6" xfId="0" quotePrefix="1" applyFont="1" applyFill="1" applyBorder="1" applyAlignment="1" applyProtection="1">
      <alignment horizontal="center"/>
      <protection locked="0"/>
    </xf>
    <xf numFmtId="0" fontId="12" fillId="15" borderId="7" xfId="0" quotePrefix="1" applyFont="1" applyFill="1" applyBorder="1" applyAlignment="1" applyProtection="1">
      <alignment horizontal="center"/>
      <protection locked="0"/>
    </xf>
    <xf numFmtId="0" fontId="12" fillId="15" borderId="8" xfId="0" quotePrefix="1" applyFont="1" applyFill="1" applyBorder="1" applyAlignment="1" applyProtection="1">
      <alignment horizontal="center"/>
      <protection locked="0"/>
    </xf>
    <xf numFmtId="43" fontId="3" fillId="9" borderId="0" xfId="2" applyNumberFormat="1" applyFill="1" applyBorder="1" applyAlignment="1" applyProtection="1">
      <alignment horizontal="center" vertical="center"/>
    </xf>
    <xf numFmtId="43" fontId="3" fillId="11" borderId="0" xfId="2" applyNumberFormat="1" applyFill="1" applyBorder="1" applyAlignment="1" applyProtection="1">
      <alignment horizontal="center"/>
    </xf>
    <xf numFmtId="7" fontId="18" fillId="9" borderId="0" xfId="1" applyNumberFormat="1" applyFont="1" applyFill="1" applyBorder="1" applyAlignment="1" applyProtection="1">
      <alignment horizontal="center" vertical="center" wrapText="1"/>
    </xf>
    <xf numFmtId="7" fontId="18" fillId="11" borderId="0" xfId="1" applyNumberFormat="1" applyFont="1" applyFill="1" applyBorder="1" applyAlignment="1" applyProtection="1">
      <alignment horizontal="center" vertical="center" wrapText="1"/>
    </xf>
    <xf numFmtId="43" fontId="9" fillId="7" borderId="0" xfId="1" applyFont="1" applyFill="1" applyBorder="1" applyAlignment="1" applyProtection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11">
    <dxf>
      <numFmt numFmtId="165" formatCode=";;;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colors>
    <mruColors>
      <color rgb="FFB3FF9B"/>
      <color rgb="FF87E1E5"/>
      <color rgb="FF00823B"/>
      <color rgb="FF918B6F"/>
      <color rgb="FF1BB7C3"/>
      <color rgb="FFD0009A"/>
      <color rgb="FF5BD5DB"/>
      <color rgb="FFB6B2A0"/>
      <color rgb="FF7B6B57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3CBD61-C852-4212-AE7E-B98B95443B69}" name="Health" displayName="Health" ref="A1:B9" totalsRowShown="0" headerRowDxfId="10" dataDxfId="9">
  <autoFilter ref="A1:B9" xr:uid="{4B3CBD61-C852-4212-AE7E-B98B95443B69}"/>
  <tableColumns count="2">
    <tableColumn id="1" xr3:uid="{E8D264D9-3AE2-4460-8C86-C1ADBAD1687B}" name="Heath Plan" dataDxfId="8"/>
    <tableColumn id="2" xr3:uid="{2667CA27-299A-4D60-A867-2F45A8F96543}" name="Notes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A3C46B-7212-4464-9D85-378E88683EA6}" name="Dental" displayName="Dental" ref="A14:A19" totalsRowShown="0" headerRowDxfId="6">
  <autoFilter ref="A14:A19" xr:uid="{AEA3C46B-7212-4464-9D85-378E88683EA6}"/>
  <tableColumns count="1">
    <tableColumn id="1" xr3:uid="{10A2BAE0-1B8A-4263-9D1F-0AADC76302F7}" name="Dental Plan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B84410-0928-4CD9-AC87-9DD744268266}" name="Vision" displayName="Vision" ref="A24:A30" totalsRowShown="0">
  <autoFilter ref="A24:A30" xr:uid="{8EB84410-0928-4CD9-AC87-9DD744268266}"/>
  <tableColumns count="1">
    <tableColumn id="1" xr3:uid="{0920BA11-DC8A-426F-8033-385987033858}" name="VISION PLANS OFFERED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D29097-AE4B-4AD7-BA82-6D1CBAAB6DCE}" name="Table4" displayName="Table4" ref="F1:F6" totalsRowShown="0" headerRowDxfId="5">
  <autoFilter ref="F1:F6" xr:uid="{18D29097-AE4B-4AD7-BA82-6D1CBAAB6DCE}"/>
  <tableColumns count="1">
    <tableColumn id="1" xr3:uid="{6F4500A6-A6F5-4520-8AEF-3168B7454E15}" name="Classification"/>
  </tableColumns>
  <tableStyleInfo name="TableStyleDark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5B31E82-652E-4CD3-9F52-A2E552F4C5A8}" name="EEHrs" displayName="EEHrs" ref="F10:G18" totalsRowShown="0" headerRowDxfId="4" dataDxfId="3">
  <autoFilter ref="F10:G18" xr:uid="{95B31E82-652E-4CD3-9F52-A2E552F4C5A8}"/>
  <tableColumns count="2">
    <tableColumn id="1" xr3:uid="{6399F29D-1448-41DD-A9CD-6B6A2A2396E9}" name="Part-time Classified Cap" dataDxfId="2"/>
    <tableColumn id="2" xr3:uid="{1C009DBB-E5D1-4558-A888-4EE48A076946}" name="Cap Amount" dataDxfId="1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1A3EDF6-F81C-43AF-8D81-40CFEA14EAB4}">
  <we:reference id="wa200006009" version="2.0.1.10" store="en-US" storeType="OMEX"/>
  <we:alternateReferences>
    <we:reference id="wa200006009" version="2.0.1.10" store="wa20000600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mericanfidelity.com/info/fsa/" TargetMode="External"/><Relationship Id="rId3" Type="http://schemas.openxmlformats.org/officeDocument/2006/relationships/hyperlink" Target="https://resources.finalsite.net/images/v1722950977/roseburgk12orus/lofbzse2mx0yk5knoqmn/23_24VisionPlanComparison.pdf" TargetMode="External"/><Relationship Id="rId7" Type="http://schemas.openxmlformats.org/officeDocument/2006/relationships/hyperlink" Target="https://www.compareoebbplans.com/oeVersion/PlanComparison.asp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resources.finalsite.net/images/v1688622248/roseburgk12orus/zydkkqusaafqzposfnng/23_24DentalPlanComparison.pdf" TargetMode="External"/><Relationship Id="rId1" Type="http://schemas.openxmlformats.org/officeDocument/2006/relationships/hyperlink" Target="https://resources.finalsite.net/images/v1688622122/roseburgk12orus/ub2stcfcsladpdkxhnvo/23_24MedicalPlanComparison.pdf" TargetMode="External"/><Relationship Id="rId6" Type="http://schemas.openxmlformats.org/officeDocument/2006/relationships/hyperlink" Target="https://sharedsystems.dhsoha.state.or.us/DHSForms/Served/le-560903_24.pdf" TargetMode="External"/><Relationship Id="rId11" Type="http://schemas.openxmlformats.org/officeDocument/2006/relationships/hyperlink" Target="https://www.oregon.gov/oha/OEBB/Communications/QSC-Matrix.pdf" TargetMode="External"/><Relationship Id="rId5" Type="http://schemas.openxmlformats.org/officeDocument/2006/relationships/hyperlink" Target="https://myoebb.org/oebb/!pb.main" TargetMode="External"/><Relationship Id="rId10" Type="http://schemas.openxmlformats.org/officeDocument/2006/relationships/hyperlink" Target="https://americanfidelity.com/info/dca/" TargetMode="External"/><Relationship Id="rId4" Type="http://schemas.openxmlformats.org/officeDocument/2006/relationships/hyperlink" Target="https://www.oregon.gov/oha/OEBB/Pages/insurance-committee-information.aspx" TargetMode="External"/><Relationship Id="rId9" Type="http://schemas.openxmlformats.org/officeDocument/2006/relationships/hyperlink" Target="https://americanfidelity.com/info/hs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1572-5D8E-4A4F-9B0A-51574FC4CFBC}">
  <sheetPr codeName="Sheet2"/>
  <dimension ref="B1:M48"/>
  <sheetViews>
    <sheetView showGridLines="0" showRowColHeaders="0" tabSelected="1" zoomScaleNormal="100" zoomScaleSheetLayoutView="110" workbookViewId="0">
      <selection activeCell="P12" sqref="P12"/>
    </sheetView>
  </sheetViews>
  <sheetFormatPr defaultColWidth="8.88671875" defaultRowHeight="14.4" x14ac:dyDescent="0.3"/>
  <cols>
    <col min="1" max="1" width="1.109375" style="48" customWidth="1"/>
    <col min="2" max="2" width="0.6640625" style="48" customWidth="1"/>
    <col min="3" max="3" width="0.44140625" style="48" customWidth="1"/>
    <col min="4" max="4" width="4.5546875" style="48" customWidth="1"/>
    <col min="5" max="5" width="4.6640625" style="48" customWidth="1"/>
    <col min="6" max="6" width="20.33203125" style="48" customWidth="1"/>
    <col min="7" max="7" width="10.44140625" style="48" customWidth="1"/>
    <col min="8" max="8" width="3.44140625" style="48" customWidth="1"/>
    <col min="9" max="9" width="11" style="48" customWidth="1"/>
    <col min="10" max="10" width="12.88671875" style="49" customWidth="1"/>
    <col min="11" max="11" width="23.33203125" style="10" customWidth="1"/>
    <col min="12" max="12" width="1" style="10" customWidth="1"/>
    <col min="13" max="13" width="0.6640625" style="48" customWidth="1"/>
    <col min="14" max="16384" width="8.88671875" style="48"/>
  </cols>
  <sheetData>
    <row r="1" spans="2:13" ht="5.4" customHeight="1" thickBot="1" x14ac:dyDescent="0.35"/>
    <row r="2" spans="2:13" ht="4.2" customHeight="1" x14ac:dyDescent="0.3">
      <c r="B2" s="50"/>
      <c r="C2" s="51"/>
      <c r="D2" s="51"/>
      <c r="E2" s="51"/>
      <c r="F2" s="51"/>
      <c r="G2" s="51"/>
      <c r="H2" s="51"/>
      <c r="I2" s="51"/>
      <c r="J2" s="52"/>
      <c r="K2" s="15"/>
      <c r="L2" s="15"/>
      <c r="M2" s="53"/>
    </row>
    <row r="3" spans="2:13" ht="23.4" x14ac:dyDescent="0.45">
      <c r="B3" s="54"/>
      <c r="C3" s="55"/>
      <c r="D3" s="167" t="s">
        <v>26</v>
      </c>
      <c r="E3" s="167"/>
      <c r="F3" s="167"/>
      <c r="G3" s="167"/>
      <c r="H3" s="167"/>
      <c r="I3" s="167"/>
      <c r="J3" s="167"/>
      <c r="K3" s="167"/>
      <c r="L3" s="56"/>
      <c r="M3" s="57"/>
    </row>
    <row r="4" spans="2:13" ht="14.4" customHeight="1" x14ac:dyDescent="0.35">
      <c r="B4" s="54"/>
      <c r="C4" s="58"/>
      <c r="D4" s="175" t="s">
        <v>28</v>
      </c>
      <c r="E4" s="175"/>
      <c r="F4" s="175"/>
      <c r="G4" s="175"/>
      <c r="H4" s="175"/>
      <c r="I4" s="175"/>
      <c r="J4" s="175"/>
      <c r="K4" s="175"/>
      <c r="L4" s="56"/>
      <c r="M4" s="57"/>
    </row>
    <row r="5" spans="2:13" ht="7.2" customHeight="1" x14ac:dyDescent="0.35">
      <c r="B5" s="54"/>
      <c r="C5" s="58"/>
      <c r="D5" s="59"/>
      <c r="E5" s="59"/>
      <c r="F5" s="59"/>
      <c r="G5" s="59"/>
      <c r="H5" s="59"/>
      <c r="I5" s="59"/>
      <c r="J5" s="60"/>
      <c r="K5" s="59"/>
      <c r="L5" s="56"/>
      <c r="M5" s="57"/>
    </row>
    <row r="6" spans="2:13" ht="85.5" customHeight="1" x14ac:dyDescent="0.3">
      <c r="B6" s="54"/>
      <c r="C6" s="61"/>
      <c r="D6" s="171" t="s">
        <v>77</v>
      </c>
      <c r="E6" s="171"/>
      <c r="F6" s="171"/>
      <c r="G6" s="171"/>
      <c r="H6" s="171"/>
      <c r="I6" s="171"/>
      <c r="J6" s="171"/>
      <c r="K6" s="171"/>
      <c r="L6" s="62"/>
      <c r="M6" s="57"/>
    </row>
    <row r="7" spans="2:13" ht="1.5" customHeight="1" x14ac:dyDescent="0.3">
      <c r="B7" s="54"/>
      <c r="C7" s="61"/>
      <c r="D7" s="62"/>
      <c r="E7" s="62"/>
      <c r="F7" s="62"/>
      <c r="G7" s="62"/>
      <c r="H7" s="62"/>
      <c r="I7" s="62"/>
      <c r="J7" s="63"/>
      <c r="K7" s="62"/>
      <c r="L7" s="62"/>
      <c r="M7" s="57"/>
    </row>
    <row r="8" spans="2:13" x14ac:dyDescent="0.3">
      <c r="B8" s="54"/>
      <c r="C8" s="64"/>
      <c r="D8" s="168" t="s">
        <v>23</v>
      </c>
      <c r="E8" s="168"/>
      <c r="F8" s="168"/>
      <c r="G8" s="168"/>
      <c r="H8" s="168"/>
      <c r="I8" s="168"/>
      <c r="J8" s="168"/>
      <c r="K8" s="168"/>
      <c r="L8" s="65"/>
      <c r="M8" s="57"/>
    </row>
    <row r="9" spans="2:13" ht="5.4" customHeight="1" x14ac:dyDescent="0.3">
      <c r="B9" s="54"/>
      <c r="C9" s="44"/>
      <c r="D9" s="44"/>
      <c r="E9" s="44"/>
      <c r="F9" s="44"/>
      <c r="G9" s="44"/>
      <c r="H9" s="44"/>
      <c r="I9" s="44"/>
      <c r="J9" s="45"/>
      <c r="K9" s="44"/>
      <c r="L9" s="44"/>
      <c r="M9" s="57"/>
    </row>
    <row r="10" spans="2:13" s="49" customFormat="1" ht="23.4" customHeight="1" x14ac:dyDescent="0.25">
      <c r="B10" s="134"/>
      <c r="C10" s="45"/>
      <c r="D10" s="47" t="s">
        <v>56</v>
      </c>
      <c r="E10" s="45"/>
      <c r="F10" s="45"/>
      <c r="G10" s="132" t="s">
        <v>57</v>
      </c>
      <c r="H10" s="45"/>
      <c r="I10" s="45"/>
      <c r="J10" s="140" t="s">
        <v>52</v>
      </c>
      <c r="K10" s="139" t="s">
        <v>60</v>
      </c>
      <c r="L10" s="135"/>
      <c r="M10" s="136"/>
    </row>
    <row r="11" spans="2:13" ht="7.2" customHeight="1" x14ac:dyDescent="0.3">
      <c r="B11" s="54"/>
      <c r="C11" s="44"/>
      <c r="D11" s="46"/>
      <c r="E11" s="44"/>
      <c r="F11" s="44"/>
      <c r="G11" s="44"/>
      <c r="H11" s="44"/>
      <c r="I11" s="44"/>
      <c r="J11" s="45"/>
      <c r="K11" s="20"/>
      <c r="L11" s="20"/>
      <c r="M11" s="57"/>
    </row>
    <row r="12" spans="2:13" x14ac:dyDescent="0.3">
      <c r="B12" s="54"/>
      <c r="C12" s="44"/>
      <c r="D12" s="137" t="s">
        <v>24</v>
      </c>
      <c r="E12" s="44"/>
      <c r="F12" s="44"/>
      <c r="G12" s="44"/>
      <c r="H12" s="44"/>
      <c r="I12" s="44"/>
      <c r="J12" s="133" t="s">
        <v>59</v>
      </c>
      <c r="K12" s="141" t="s">
        <v>61</v>
      </c>
      <c r="L12" s="138"/>
      <c r="M12" s="57"/>
    </row>
    <row r="13" spans="2:13" ht="4.5" customHeight="1" x14ac:dyDescent="0.3">
      <c r="B13" s="54"/>
      <c r="C13" s="44"/>
      <c r="D13" s="137"/>
      <c r="E13" s="44"/>
      <c r="F13" s="44"/>
      <c r="G13" s="44"/>
      <c r="H13" s="44"/>
      <c r="I13" s="44"/>
      <c r="J13" s="133"/>
      <c r="K13" s="141"/>
      <c r="L13" s="138"/>
      <c r="M13" s="57"/>
    </row>
    <row r="14" spans="2:13" ht="30" customHeight="1" thickBot="1" x14ac:dyDescent="0.35">
      <c r="B14" s="54"/>
      <c r="C14" s="44"/>
      <c r="D14" s="170" t="s">
        <v>13</v>
      </c>
      <c r="E14" s="170"/>
      <c r="F14" s="170"/>
      <c r="G14" s="170"/>
      <c r="H14" s="170"/>
      <c r="I14" s="170"/>
      <c r="J14" s="45"/>
      <c r="K14" s="166" t="s">
        <v>78</v>
      </c>
      <c r="L14" s="66"/>
      <c r="M14" s="57"/>
    </row>
    <row r="15" spans="2:13" ht="15" thickBot="1" x14ac:dyDescent="0.35">
      <c r="B15" s="54"/>
      <c r="C15" s="44"/>
      <c r="D15" s="44"/>
      <c r="E15" s="67"/>
      <c r="F15" s="176" t="s">
        <v>68</v>
      </c>
      <c r="G15" s="177"/>
      <c r="H15" s="177"/>
      <c r="I15" s="178"/>
      <c r="J15" s="39"/>
      <c r="K15" s="165"/>
      <c r="L15" s="68"/>
      <c r="M15" s="57"/>
    </row>
    <row r="16" spans="2:13" s="69" customFormat="1" ht="13.2" customHeight="1" x14ac:dyDescent="0.3">
      <c r="B16" s="54"/>
      <c r="C16" s="44"/>
      <c r="D16" s="44"/>
      <c r="E16" s="67"/>
      <c r="F16" s="36"/>
      <c r="G16" s="37"/>
      <c r="H16" s="37"/>
      <c r="I16" s="37"/>
      <c r="J16" s="38"/>
      <c r="K16" s="68"/>
      <c r="L16" s="68"/>
      <c r="M16" s="57"/>
    </row>
    <row r="17" spans="2:13" ht="22.95" customHeight="1" thickBot="1" x14ac:dyDescent="0.35">
      <c r="B17" s="54"/>
      <c r="C17" s="44"/>
      <c r="D17" s="70" t="s">
        <v>39</v>
      </c>
      <c r="E17" s="67"/>
      <c r="F17" s="36"/>
      <c r="G17" s="37"/>
      <c r="H17" s="37"/>
      <c r="I17" s="37"/>
      <c r="J17" s="38"/>
      <c r="K17" s="151"/>
      <c r="L17" s="68"/>
      <c r="M17" s="57"/>
    </row>
    <row r="18" spans="2:13" ht="15" thickBot="1" x14ac:dyDescent="0.35">
      <c r="B18" s="54"/>
      <c r="C18" s="44"/>
      <c r="D18" s="44"/>
      <c r="E18" s="71"/>
      <c r="F18" s="19" t="s">
        <v>68</v>
      </c>
      <c r="G18" s="72"/>
      <c r="H18" s="72"/>
      <c r="I18" s="72"/>
      <c r="J18" s="73"/>
      <c r="K18" s="73"/>
      <c r="L18" s="73"/>
      <c r="M18" s="57"/>
    </row>
    <row r="19" spans="2:13" x14ac:dyDescent="0.3">
      <c r="B19" s="54"/>
      <c r="C19" s="44"/>
      <c r="D19" s="74"/>
      <c r="E19" s="74"/>
      <c r="F19" s="75"/>
      <c r="G19" s="75"/>
      <c r="H19" s="75"/>
      <c r="I19" s="75"/>
      <c r="J19" s="76"/>
      <c r="K19" s="21"/>
      <c r="L19" s="21"/>
      <c r="M19" s="57"/>
    </row>
    <row r="20" spans="2:13" x14ac:dyDescent="0.3">
      <c r="B20" s="54"/>
      <c r="C20" s="44"/>
      <c r="D20" s="170" t="s">
        <v>38</v>
      </c>
      <c r="E20" s="170"/>
      <c r="F20" s="170"/>
      <c r="G20" s="170"/>
      <c r="H20" s="170"/>
      <c r="I20" s="170"/>
      <c r="J20" s="76"/>
      <c r="K20" s="21"/>
      <c r="L20" s="21"/>
      <c r="M20" s="57"/>
    </row>
    <row r="21" spans="2:13" ht="4.95" customHeight="1" x14ac:dyDescent="0.3">
      <c r="B21" s="54"/>
      <c r="C21" s="44"/>
      <c r="D21" s="74"/>
      <c r="E21" s="74"/>
      <c r="F21" s="75"/>
      <c r="G21" s="75"/>
      <c r="H21" s="75"/>
      <c r="I21" s="75"/>
      <c r="J21" s="76"/>
      <c r="K21" s="21"/>
      <c r="L21" s="21"/>
      <c r="M21" s="57"/>
    </row>
    <row r="22" spans="2:13" x14ac:dyDescent="0.3">
      <c r="B22" s="54"/>
      <c r="C22" s="77"/>
      <c r="D22" s="78"/>
      <c r="E22" s="78"/>
      <c r="F22" s="79"/>
      <c r="G22" s="79"/>
      <c r="H22" s="79"/>
      <c r="I22" s="80" t="s">
        <v>33</v>
      </c>
      <c r="J22" s="183" t="s">
        <v>37</v>
      </c>
      <c r="K22" s="183"/>
      <c r="L22" s="4"/>
      <c r="M22" s="57"/>
    </row>
    <row r="23" spans="2:13" x14ac:dyDescent="0.3">
      <c r="B23" s="54"/>
      <c r="C23" s="81"/>
      <c r="D23" s="82" t="s">
        <v>31</v>
      </c>
      <c r="E23" s="81"/>
      <c r="F23" s="82"/>
      <c r="G23" s="82"/>
      <c r="H23" s="83"/>
      <c r="I23" s="83"/>
      <c r="J23" s="84"/>
      <c r="K23" s="85"/>
      <c r="L23" s="85"/>
      <c r="M23" s="57"/>
    </row>
    <row r="24" spans="2:13" ht="15" thickBot="1" x14ac:dyDescent="0.35">
      <c r="B24" s="54"/>
      <c r="C24" s="86"/>
      <c r="D24" s="86"/>
      <c r="E24" s="86"/>
      <c r="F24" s="87"/>
      <c r="G24" s="88"/>
      <c r="H24" s="88"/>
      <c r="I24" s="88"/>
      <c r="J24" s="179" t="s">
        <v>34</v>
      </c>
      <c r="K24" s="179"/>
      <c r="L24" s="89"/>
      <c r="M24" s="57"/>
    </row>
    <row r="25" spans="2:13" ht="33.6" customHeight="1" thickBot="1" x14ac:dyDescent="0.35">
      <c r="B25" s="54"/>
      <c r="C25" s="86"/>
      <c r="D25" s="5"/>
      <c r="E25" s="40"/>
      <c r="F25" s="172" t="s">
        <v>68</v>
      </c>
      <c r="G25" s="173"/>
      <c r="H25" s="90"/>
      <c r="I25" s="22" t="str">
        <f>IFERROR(_xlfn.XLOOKUP($F$25,'Reference Data'!$A:$A,'Reference Data'!$C:$C),"0")</f>
        <v>0</v>
      </c>
      <c r="J25" s="181" t="str">
        <f>IFERROR(_xlfn.XLOOKUP(F25,'Reference Data'!A:A,'Reference Data'!B:B),"Optional")</f>
        <v>Optional</v>
      </c>
      <c r="K25" s="181"/>
      <c r="L25" s="11"/>
      <c r="M25" s="57"/>
    </row>
    <row r="26" spans="2:13" ht="5.4" customHeight="1" x14ac:dyDescent="0.3">
      <c r="B26" s="54"/>
      <c r="C26" s="86"/>
      <c r="D26" s="5"/>
      <c r="E26" s="40"/>
      <c r="F26" s="91"/>
      <c r="G26" s="91"/>
      <c r="H26" s="92"/>
      <c r="I26" s="22"/>
      <c r="J26" s="26"/>
      <c r="K26" s="11"/>
      <c r="L26" s="11"/>
      <c r="M26" s="57"/>
    </row>
    <row r="27" spans="2:13" ht="15.6" x14ac:dyDescent="0.3">
      <c r="B27" s="54"/>
      <c r="C27" s="93"/>
      <c r="D27" s="17" t="s">
        <v>29</v>
      </c>
      <c r="E27" s="41"/>
      <c r="F27" s="94"/>
      <c r="G27" s="94"/>
      <c r="H27" s="95"/>
      <c r="I27" s="23"/>
      <c r="J27" s="27"/>
      <c r="K27" s="13"/>
      <c r="L27" s="13"/>
      <c r="M27" s="57"/>
    </row>
    <row r="28" spans="2:13" ht="16.2" thickBot="1" x14ac:dyDescent="0.35">
      <c r="B28" s="54"/>
      <c r="C28" s="86"/>
      <c r="D28" s="5"/>
      <c r="E28" s="40"/>
      <c r="F28" s="96"/>
      <c r="G28" s="96"/>
      <c r="H28" s="92"/>
      <c r="I28" s="22"/>
      <c r="J28" s="179" t="s">
        <v>35</v>
      </c>
      <c r="K28" s="179"/>
      <c r="L28" s="11"/>
      <c r="M28" s="57"/>
    </row>
    <row r="29" spans="2:13" ht="40.950000000000003" customHeight="1" thickBot="1" x14ac:dyDescent="0.35">
      <c r="B29" s="54"/>
      <c r="C29" s="86"/>
      <c r="D29" s="5"/>
      <c r="E29" s="40"/>
      <c r="F29" s="172" t="s">
        <v>68</v>
      </c>
      <c r="G29" s="173"/>
      <c r="H29" s="97"/>
      <c r="I29" s="22" t="str">
        <f>IFERROR(_xlfn.XLOOKUP($F$29,'Reference Data'!$A:$A,'Reference Data'!$C:$C),"0")</f>
        <v>0</v>
      </c>
      <c r="J29" s="181" t="str">
        <f>IFERROR(_xlfn.XLOOKUP(F29,'Reference Data'!A:A,'Reference Data'!B:B),"Optional")</f>
        <v>Optional</v>
      </c>
      <c r="K29" s="181"/>
      <c r="L29" s="11"/>
      <c r="M29" s="57"/>
    </row>
    <row r="30" spans="2:13" ht="4.95" customHeight="1" x14ac:dyDescent="0.3">
      <c r="B30" s="54"/>
      <c r="C30" s="86"/>
      <c r="D30" s="5"/>
      <c r="E30" s="40"/>
      <c r="F30" s="97"/>
      <c r="G30" s="97"/>
      <c r="H30" s="92"/>
      <c r="I30" s="22"/>
      <c r="J30" s="26"/>
      <c r="K30" s="5"/>
      <c r="L30" s="5"/>
      <c r="M30" s="57"/>
    </row>
    <row r="31" spans="2:13" ht="15.6" x14ac:dyDescent="0.3">
      <c r="B31" s="54"/>
      <c r="C31" s="98"/>
      <c r="D31" s="6" t="s">
        <v>30</v>
      </c>
      <c r="E31" s="42"/>
      <c r="F31" s="99"/>
      <c r="G31" s="99"/>
      <c r="H31" s="100"/>
      <c r="I31" s="24"/>
      <c r="J31" s="28"/>
      <c r="K31" s="7"/>
      <c r="L31" s="7"/>
      <c r="M31" s="57"/>
    </row>
    <row r="32" spans="2:13" ht="16.2" thickBot="1" x14ac:dyDescent="0.35">
      <c r="B32" s="54"/>
      <c r="C32" s="101"/>
      <c r="D32" s="8"/>
      <c r="E32" s="8"/>
      <c r="F32" s="102"/>
      <c r="G32" s="102"/>
      <c r="H32" s="102"/>
      <c r="I32" s="25"/>
      <c r="J32" s="180" t="s">
        <v>36</v>
      </c>
      <c r="K32" s="180"/>
      <c r="L32" s="8"/>
      <c r="M32" s="57"/>
    </row>
    <row r="33" spans="2:13" ht="27.6" customHeight="1" thickBot="1" x14ac:dyDescent="0.35">
      <c r="B33" s="54"/>
      <c r="C33" s="101"/>
      <c r="D33" s="8"/>
      <c r="E33" s="43"/>
      <c r="F33" s="172" t="s">
        <v>68</v>
      </c>
      <c r="G33" s="173"/>
      <c r="H33" s="103"/>
      <c r="I33" s="25" t="str">
        <f>IFERROR(_xlfn.XLOOKUP($F$33,'Reference Data'!$A:$A,'Reference Data'!$C:$C),"0")</f>
        <v>0</v>
      </c>
      <c r="J33" s="182" t="str">
        <f>IFERROR(_xlfn.XLOOKUP(F33,'Reference Data'!A:A,'Reference Data'!B:B),"Optional")</f>
        <v>Optional</v>
      </c>
      <c r="K33" s="182"/>
      <c r="L33" s="12"/>
      <c r="M33" s="57"/>
    </row>
    <row r="34" spans="2:13" ht="15.6" customHeight="1" x14ac:dyDescent="0.3">
      <c r="B34" s="54"/>
      <c r="C34" s="101"/>
      <c r="D34" s="8"/>
      <c r="E34" s="8"/>
      <c r="F34" s="174"/>
      <c r="G34" s="174"/>
      <c r="H34" s="104"/>
      <c r="I34" s="104"/>
      <c r="J34" s="182"/>
      <c r="K34" s="182"/>
      <c r="L34" s="8"/>
      <c r="M34" s="57"/>
    </row>
    <row r="35" spans="2:13" ht="15.6" x14ac:dyDescent="0.3">
      <c r="B35" s="54"/>
      <c r="C35" s="101"/>
      <c r="D35" s="8"/>
      <c r="E35" s="8"/>
      <c r="F35" s="102"/>
      <c r="G35" s="102"/>
      <c r="H35" s="104"/>
      <c r="I35" s="104"/>
      <c r="J35" s="29"/>
      <c r="K35" s="8"/>
      <c r="L35" s="8"/>
      <c r="M35" s="57"/>
    </row>
    <row r="36" spans="2:13" x14ac:dyDescent="0.3">
      <c r="B36" s="54"/>
      <c r="C36" s="105"/>
      <c r="D36" s="106" t="s">
        <v>27</v>
      </c>
      <c r="E36" s="107"/>
      <c r="F36" s="108"/>
      <c r="G36" s="108"/>
      <c r="H36" s="108"/>
      <c r="I36" s="108"/>
      <c r="J36" s="108"/>
      <c r="K36" s="18"/>
      <c r="L36" s="18"/>
      <c r="M36" s="57"/>
    </row>
    <row r="37" spans="2:13" x14ac:dyDescent="0.3">
      <c r="B37" s="54"/>
      <c r="E37" s="109"/>
      <c r="F37" s="110"/>
      <c r="G37" s="110"/>
      <c r="H37" s="110"/>
      <c r="I37" s="110"/>
      <c r="J37" s="110"/>
      <c r="K37" s="9"/>
      <c r="L37" s="9"/>
      <c r="M37" s="57"/>
    </row>
    <row r="38" spans="2:13" x14ac:dyDescent="0.3">
      <c r="B38" s="54"/>
      <c r="D38" s="111" t="s">
        <v>21</v>
      </c>
      <c r="E38" s="112"/>
      <c r="F38" s="113"/>
      <c r="J38" s="142" t="s">
        <v>43</v>
      </c>
      <c r="K38" s="114" t="str">
        <f>I25</f>
        <v>0</v>
      </c>
      <c r="L38" s="115"/>
      <c r="M38" s="57"/>
    </row>
    <row r="39" spans="2:13" x14ac:dyDescent="0.3">
      <c r="B39" s="54"/>
      <c r="D39" s="116"/>
      <c r="E39" s="117" t="str">
        <f>IFERROR(_xlfn.XLOOKUP($F$15,'Reference Data'!$F:$F,'Reference Data'!$G:$G),"TBD")</f>
        <v>TBD</v>
      </c>
      <c r="F39" s="118"/>
      <c r="J39" s="143" t="s">
        <v>44</v>
      </c>
      <c r="K39" s="119" t="str">
        <f>I29</f>
        <v>0</v>
      </c>
      <c r="L39" s="115"/>
      <c r="M39" s="57"/>
    </row>
    <row r="40" spans="2:13" x14ac:dyDescent="0.3">
      <c r="B40" s="54"/>
      <c r="D40" s="111" t="s">
        <v>46</v>
      </c>
      <c r="E40" s="112"/>
      <c r="F40" s="113"/>
      <c r="J40" s="144" t="s">
        <v>32</v>
      </c>
      <c r="K40" s="120" t="str">
        <f>I33</f>
        <v>0</v>
      </c>
      <c r="L40" s="115"/>
      <c r="M40" s="57"/>
    </row>
    <row r="41" spans="2:13" ht="16.2" customHeight="1" x14ac:dyDescent="0.3">
      <c r="B41" s="54"/>
      <c r="D41" s="116"/>
      <c r="E41" s="117" t="str">
        <f>IFERROR(_xlfn.XLOOKUP($F$15,'Reference Data'!$F:$F,'Reference Data'!$H:$H),"TBD")</f>
        <v>TBD</v>
      </c>
      <c r="F41" s="118"/>
      <c r="H41" s="121"/>
      <c r="J41" s="147" t="s">
        <v>63</v>
      </c>
      <c r="K41" s="149">
        <f>SUM(K38:K40)</f>
        <v>0</v>
      </c>
      <c r="L41" s="110"/>
      <c r="M41" s="57"/>
    </row>
    <row r="42" spans="2:13" x14ac:dyDescent="0.3">
      <c r="B42" s="54"/>
      <c r="D42" s="111" t="s">
        <v>22</v>
      </c>
      <c r="E42" s="112"/>
      <c r="F42" s="113"/>
      <c r="M42" s="57"/>
    </row>
    <row r="43" spans="2:13" x14ac:dyDescent="0.3">
      <c r="B43" s="54"/>
      <c r="D43" s="116"/>
      <c r="E43" s="117" t="str">
        <f>IFERROR(_xlfn.XLOOKUP($F$15,'Reference Data'!$F:$F,'Reference Data'!$I:$I),"TBD")</f>
        <v>TBD</v>
      </c>
      <c r="F43" s="118"/>
      <c r="H43" s="184" t="s">
        <v>62</v>
      </c>
      <c r="I43" s="185"/>
      <c r="J43" s="186"/>
      <c r="K43" s="145" t="e">
        <f>SUM(K38+K39+K40)+F44</f>
        <v>#VALUE!</v>
      </c>
      <c r="M43" s="57"/>
    </row>
    <row r="44" spans="2:13" x14ac:dyDescent="0.3">
      <c r="B44" s="54"/>
      <c r="D44" s="122" t="s">
        <v>48</v>
      </c>
      <c r="E44" s="123"/>
      <c r="F44" s="150" t="str">
        <f>IFERROR(_xlfn.XLOOKUP($F$15,'Reference Data'!$F:$F,'Reference Data'!$J:$J),"TBD")</f>
        <v>TBD</v>
      </c>
      <c r="H44" s="184" t="s">
        <v>41</v>
      </c>
      <c r="I44" s="185"/>
      <c r="J44" s="186"/>
      <c r="K44" s="146" t="str">
        <f>IFERROR(_xlfn.XLOOKUP($F$18,'Reference Data'!F:F,'Reference Data'!G:G),"0")</f>
        <v>0</v>
      </c>
      <c r="M44" s="57"/>
    </row>
    <row r="45" spans="2:13" x14ac:dyDescent="0.3">
      <c r="B45" s="54"/>
      <c r="D45" s="124"/>
      <c r="H45" s="187" t="s">
        <v>42</v>
      </c>
      <c r="I45" s="188"/>
      <c r="J45" s="189"/>
      <c r="K45" s="148" t="str">
        <f>IFERROR(K43-K44,"0")</f>
        <v>0</v>
      </c>
      <c r="L45" s="48"/>
      <c r="M45" s="57"/>
    </row>
    <row r="46" spans="2:13" ht="28.2" customHeight="1" x14ac:dyDescent="0.3">
      <c r="B46" s="54"/>
      <c r="D46" s="169" t="s">
        <v>58</v>
      </c>
      <c r="E46" s="169"/>
      <c r="F46" s="169"/>
      <c r="G46" s="169"/>
      <c r="H46" s="169"/>
      <c r="I46" s="169"/>
      <c r="J46" s="169"/>
      <c r="K46" s="169"/>
      <c r="L46" s="125"/>
      <c r="M46" s="57"/>
    </row>
    <row r="47" spans="2:13" ht="4.95" customHeight="1" x14ac:dyDescent="0.3">
      <c r="B47" s="54"/>
      <c r="D47" s="126"/>
      <c r="E47" s="126"/>
      <c r="F47" s="126"/>
      <c r="G47" s="126"/>
      <c r="H47" s="126"/>
      <c r="I47" s="126"/>
      <c r="J47" s="127"/>
      <c r="K47" s="35"/>
      <c r="L47" s="14"/>
      <c r="M47" s="57"/>
    </row>
    <row r="48" spans="2:13" ht="4.2" customHeight="1" thickBot="1" x14ac:dyDescent="0.35">
      <c r="B48" s="128"/>
      <c r="C48" s="129"/>
      <c r="D48" s="129"/>
      <c r="E48" s="129"/>
      <c r="F48" s="129"/>
      <c r="G48" s="129"/>
      <c r="H48" s="129"/>
      <c r="I48" s="129"/>
      <c r="J48" s="130"/>
      <c r="K48" s="16"/>
      <c r="L48" s="16"/>
      <c r="M48" s="131"/>
    </row>
  </sheetData>
  <sheetProtection algorithmName="SHA-512" hashValue="Ok0sdL5JZdmqgUCbK65W2hYBluKi/3tje9dTpJp5o2JdPV9cEG+tRfrCze1KEaftfp7F2JAT7TUUFTUab+oTJg==" saltValue="6aBX5rxPs4dsrK4jU8QQjA==" spinCount="100000" sheet="1" objects="1" scenarios="1"/>
  <mergeCells count="22">
    <mergeCell ref="J29:K29"/>
    <mergeCell ref="J33:K34"/>
    <mergeCell ref="J22:K22"/>
    <mergeCell ref="H44:J44"/>
    <mergeCell ref="H45:J45"/>
    <mergeCell ref="H43:J43"/>
    <mergeCell ref="D3:K3"/>
    <mergeCell ref="D8:K8"/>
    <mergeCell ref="D46:K46"/>
    <mergeCell ref="D14:I14"/>
    <mergeCell ref="D6:K6"/>
    <mergeCell ref="F29:G29"/>
    <mergeCell ref="F33:G33"/>
    <mergeCell ref="F34:G34"/>
    <mergeCell ref="F25:G25"/>
    <mergeCell ref="D20:I20"/>
    <mergeCell ref="D4:K4"/>
    <mergeCell ref="F15:I15"/>
    <mergeCell ref="J24:K24"/>
    <mergeCell ref="J28:K28"/>
    <mergeCell ref="J32:K32"/>
    <mergeCell ref="J25:K25"/>
  </mergeCells>
  <conditionalFormatting sqref="K38:K41 K43:K45">
    <cfRule type="cellIs" dxfId="0" priority="1" operator="equal">
      <formula>0</formula>
    </cfRule>
  </conditionalFormatting>
  <dataValidations count="6">
    <dataValidation type="list" allowBlank="1" showInputMessage="1" sqref="F18" xr:uid="{E8B2AC8C-3399-4860-9B34-14E7B14EA9A3}">
      <formula1>INDIRECT("EEHrs[Part-time Classified Cap]")</formula1>
    </dataValidation>
    <dataValidation type="list" allowBlank="1" showInputMessage="1" error="Make a selection with the dropdown arrow." sqref="F15" xr:uid="{298D51FC-83BF-4F84-A1E5-E781649E107C}">
      <formula1>INDIRECT("Table4[Classification]")</formula1>
    </dataValidation>
    <dataValidation type="list" allowBlank="1" promptTitle="Select a Health Plan Option" prompt="(Optional)" sqref="F25:G25" xr:uid="{A7AEDDD8-2006-460E-BAF2-B78972401AAA}">
      <formula1>INDIRECT("Health[Heath Plan]")</formula1>
    </dataValidation>
    <dataValidation type="list" allowBlank="1" promptTitle="Select One" prompt="(Optional)" sqref="F33:G33" xr:uid="{4590D6DF-25B3-45B8-8D73-3FEF03E9FC90}">
      <formula1>INDIRECT("Dental[Dental Plan]")</formula1>
    </dataValidation>
    <dataValidation type="list" allowBlank="1" showInputMessage="1" showErrorMessage="1" sqref="F29:G29" xr:uid="{30421E39-6C26-4D64-9AAA-818F02C3DBDD}">
      <formula1>INDIRECT("Vision[VISION PLANS OFFERED]")</formula1>
    </dataValidation>
    <dataValidation type="list" allowBlank="1" showInputMessage="1" promptTitle="Select a Health Plan Option" prompt="(Optional)" sqref="F29:G29" xr:uid="{29C63446-C7D3-40A6-BA8C-7B2353BA2647}">
      <formula1>INDIRECT("Health[[#All],[Heath Plan]]")</formula1>
    </dataValidation>
  </dataValidations>
  <hyperlinks>
    <hyperlink ref="J24" r:id="rId1" display="Plan Comparisons" xr:uid="{16650C21-B2F9-4687-BCE0-BBD68C409C27}"/>
    <hyperlink ref="J32" r:id="rId2" display="Plan Comparisons" xr:uid="{374A4C0F-F762-459C-9D3B-29AA0040D879}"/>
    <hyperlink ref="J28" r:id="rId3" display="Vision Plan Comparisons" xr:uid="{D2338C64-A3AF-4EDB-9E6D-57BA1E2E297C}"/>
    <hyperlink ref="D12" r:id="rId4" display="2024 OEBB Presentation Videos, Slides, and Handouts" xr:uid="{373727A5-30A5-4559-9946-C1F59849F4F0}"/>
    <hyperlink ref="J10" r:id="rId5" xr:uid="{8BB68C22-1179-4F7D-A2FF-190EF67774A8}"/>
    <hyperlink ref="D10" r:id="rId6" xr:uid="{C0CFFBD8-3E69-4E4A-9339-8658DE3017D1}"/>
    <hyperlink ref="G10" r:id="rId7" xr:uid="{90C4E63E-8B47-47AA-BABF-2F0BB9D31A3F}"/>
    <hyperlink ref="J12" r:id="rId8" xr:uid="{0C06D333-5C3C-4970-A7AF-655DB936BD59}"/>
    <hyperlink ref="K12" r:id="rId9" display="What is an HAS?" xr:uid="{B46648AE-B1DA-4F86-8959-F6EEF8D9FD3F}"/>
    <hyperlink ref="K10" r:id="rId10" xr:uid="{3947374A-3A6B-4A39-9D1D-56003BAF40BB}"/>
    <hyperlink ref="K14" r:id="rId11" xr:uid="{DD262AB1-BBC5-4FCD-AA14-B3EA0775AD3A}"/>
  </hyperlinks>
  <printOptions horizontalCentered="1"/>
  <pageMargins left="0.7" right="0.7" top="0.75" bottom="0.75" header="0.3" footer="0.3"/>
  <pageSetup orientation="portrait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62E2-0772-4AAF-AEE7-7A6F0A46FD54}">
  <sheetPr codeName="Sheet3"/>
  <dimension ref="A1:J30"/>
  <sheetViews>
    <sheetView workbookViewId="0">
      <selection activeCell="B18" sqref="B18"/>
    </sheetView>
  </sheetViews>
  <sheetFormatPr defaultColWidth="9.109375" defaultRowHeight="13.2" x14ac:dyDescent="0.25"/>
  <cols>
    <col min="1" max="1" width="44.6640625" customWidth="1"/>
    <col min="2" max="2" width="77.44140625" customWidth="1"/>
    <col min="3" max="3" width="16.33203125" customWidth="1"/>
    <col min="4" max="5" width="9.109375" customWidth="1"/>
    <col min="6" max="6" width="42.5546875" customWidth="1"/>
    <col min="7" max="7" width="23.88671875" customWidth="1"/>
    <col min="8" max="8" width="37.6640625" customWidth="1"/>
    <col min="9" max="9" width="23.6640625" customWidth="1"/>
    <col min="10" max="10" width="9.109375" customWidth="1"/>
  </cols>
  <sheetData>
    <row r="1" spans="1:10" x14ac:dyDescent="0.25">
      <c r="A1" s="152" t="s">
        <v>14</v>
      </c>
      <c r="B1" s="152" t="s">
        <v>45</v>
      </c>
      <c r="C1" s="153" t="s">
        <v>25</v>
      </c>
      <c r="F1" s="3" t="s">
        <v>0</v>
      </c>
      <c r="G1" s="3" t="s">
        <v>17</v>
      </c>
      <c r="H1" s="3" t="s">
        <v>18</v>
      </c>
      <c r="I1" s="3" t="s">
        <v>19</v>
      </c>
      <c r="J1" s="3" t="s">
        <v>47</v>
      </c>
    </row>
    <row r="2" spans="1:10" x14ac:dyDescent="0.25">
      <c r="A2" s="154" t="s">
        <v>100</v>
      </c>
      <c r="B2" s="154" t="s">
        <v>79</v>
      </c>
      <c r="C2" s="155">
        <v>1888.12</v>
      </c>
      <c r="F2" t="s">
        <v>4</v>
      </c>
      <c r="G2" s="2" t="s">
        <v>15</v>
      </c>
      <c r="H2" s="2" t="s">
        <v>49</v>
      </c>
      <c r="I2" s="2" t="s">
        <v>67</v>
      </c>
      <c r="J2" s="32">
        <v>32.130000000000003</v>
      </c>
    </row>
    <row r="3" spans="1:10" x14ac:dyDescent="0.25">
      <c r="A3" s="154" t="s">
        <v>101</v>
      </c>
      <c r="B3" s="154" t="s">
        <v>80</v>
      </c>
      <c r="C3" s="155">
        <v>1751.51</v>
      </c>
      <c r="F3" t="s">
        <v>9</v>
      </c>
      <c r="G3" s="2" t="s">
        <v>16</v>
      </c>
      <c r="H3" s="2" t="s">
        <v>50</v>
      </c>
      <c r="I3" s="2" t="s">
        <v>67</v>
      </c>
      <c r="J3" s="33">
        <v>10.86</v>
      </c>
    </row>
    <row r="4" spans="1:10" x14ac:dyDescent="0.25">
      <c r="A4" s="154" t="s">
        <v>102</v>
      </c>
      <c r="B4" s="154" t="s">
        <v>81</v>
      </c>
      <c r="C4" s="155">
        <v>1643.24</v>
      </c>
      <c r="F4" t="s">
        <v>10</v>
      </c>
      <c r="G4" s="2" t="s">
        <v>16</v>
      </c>
      <c r="H4" s="2" t="s">
        <v>50</v>
      </c>
      <c r="I4" s="2" t="s">
        <v>67</v>
      </c>
      <c r="J4" s="33">
        <v>10.86</v>
      </c>
    </row>
    <row r="5" spans="1:10" x14ac:dyDescent="0.25">
      <c r="A5" s="154" t="s">
        <v>103</v>
      </c>
      <c r="B5" s="154" t="s">
        <v>82</v>
      </c>
      <c r="C5" s="155">
        <v>1551.61</v>
      </c>
      <c r="F5" t="s">
        <v>2</v>
      </c>
      <c r="G5" s="2" t="s">
        <v>15</v>
      </c>
      <c r="H5" s="2" t="s">
        <v>49</v>
      </c>
      <c r="I5" s="2" t="s">
        <v>67</v>
      </c>
      <c r="J5" s="33">
        <v>32.130000000000003</v>
      </c>
    </row>
    <row r="6" spans="1:10" x14ac:dyDescent="0.25">
      <c r="A6" s="154" t="s">
        <v>104</v>
      </c>
      <c r="B6" s="154" t="s">
        <v>83</v>
      </c>
      <c r="C6" s="155">
        <v>1433.28</v>
      </c>
      <c r="F6" t="s">
        <v>3</v>
      </c>
      <c r="G6" s="2" t="s">
        <v>16</v>
      </c>
      <c r="H6" s="2" t="s">
        <v>51</v>
      </c>
      <c r="I6" s="2" t="s">
        <v>70</v>
      </c>
      <c r="J6" s="34">
        <v>2.86</v>
      </c>
    </row>
    <row r="7" spans="1:10" x14ac:dyDescent="0.25">
      <c r="A7" s="154" t="s">
        <v>105</v>
      </c>
      <c r="B7" s="154" t="s">
        <v>84</v>
      </c>
      <c r="C7" s="155">
        <v>1462.01</v>
      </c>
    </row>
    <row r="8" spans="1:10" x14ac:dyDescent="0.25">
      <c r="A8" s="154" t="s">
        <v>106</v>
      </c>
      <c r="B8" s="154" t="s">
        <v>85</v>
      </c>
      <c r="C8" s="155">
        <v>1364.49</v>
      </c>
    </row>
    <row r="9" spans="1:10" x14ac:dyDescent="0.25">
      <c r="A9" s="154" t="s">
        <v>71</v>
      </c>
      <c r="B9" s="154" t="s">
        <v>73</v>
      </c>
      <c r="C9" s="155">
        <v>0</v>
      </c>
    </row>
    <row r="10" spans="1:10" x14ac:dyDescent="0.25">
      <c r="F10" s="31" t="s">
        <v>40</v>
      </c>
      <c r="G10" s="31" t="s">
        <v>69</v>
      </c>
    </row>
    <row r="11" spans="1:10" x14ac:dyDescent="0.25">
      <c r="F11" s="30" t="s">
        <v>12</v>
      </c>
      <c r="G11" s="30">
        <v>1550</v>
      </c>
    </row>
    <row r="12" spans="1:10" x14ac:dyDescent="0.25">
      <c r="F12" s="30">
        <v>6.25</v>
      </c>
      <c r="G12" s="30">
        <v>1210.9375</v>
      </c>
    </row>
    <row r="13" spans="1:10" x14ac:dyDescent="0.25">
      <c r="F13" s="30" t="s">
        <v>8</v>
      </c>
      <c r="G13" s="30">
        <v>1162.5</v>
      </c>
    </row>
    <row r="14" spans="1:10" x14ac:dyDescent="0.25">
      <c r="A14" s="156" t="s">
        <v>20</v>
      </c>
      <c r="B14" s="157"/>
      <c r="C14" s="157"/>
      <c r="F14" s="30" t="s">
        <v>7</v>
      </c>
      <c r="G14" s="30">
        <v>1065.625</v>
      </c>
    </row>
    <row r="15" spans="1:10" x14ac:dyDescent="0.25">
      <c r="A15" t="s">
        <v>86</v>
      </c>
      <c r="B15" s="158" t="s">
        <v>54</v>
      </c>
      <c r="C15" s="159">
        <v>164.26</v>
      </c>
      <c r="F15" s="30" t="s">
        <v>6</v>
      </c>
      <c r="G15" s="30">
        <v>968.75</v>
      </c>
    </row>
    <row r="16" spans="1:10" x14ac:dyDescent="0.25">
      <c r="A16" t="s">
        <v>87</v>
      </c>
      <c r="B16" s="2" t="s">
        <v>54</v>
      </c>
      <c r="C16">
        <v>145.08000000000001</v>
      </c>
      <c r="F16" s="30" t="s">
        <v>5</v>
      </c>
      <c r="G16" s="30">
        <v>871.875</v>
      </c>
    </row>
    <row r="17" spans="1:8" x14ac:dyDescent="0.25">
      <c r="A17" t="s">
        <v>88</v>
      </c>
      <c r="B17" s="158" t="s">
        <v>53</v>
      </c>
      <c r="C17" s="159">
        <v>104.7</v>
      </c>
      <c r="F17" s="30" t="s">
        <v>11</v>
      </c>
      <c r="G17" s="30">
        <v>1550</v>
      </c>
    </row>
    <row r="18" spans="1:8" x14ac:dyDescent="0.25">
      <c r="A18" t="s">
        <v>89</v>
      </c>
      <c r="B18" s="158" t="s">
        <v>55</v>
      </c>
      <c r="C18" s="159">
        <v>120.55</v>
      </c>
      <c r="F18" s="31" t="s">
        <v>66</v>
      </c>
      <c r="G18" s="30">
        <v>1550</v>
      </c>
    </row>
    <row r="19" spans="1:8" x14ac:dyDescent="0.25">
      <c r="A19" t="s">
        <v>72</v>
      </c>
      <c r="B19" s="158" t="s">
        <v>74</v>
      </c>
      <c r="C19" s="159">
        <v>0</v>
      </c>
    </row>
    <row r="21" spans="1:8" x14ac:dyDescent="0.25">
      <c r="F21" s="1" t="s">
        <v>64</v>
      </c>
      <c r="G21" s="1">
        <v>4.0600000000000005</v>
      </c>
    </row>
    <row r="22" spans="1:8" x14ac:dyDescent="0.25">
      <c r="F22" s="1" t="s">
        <v>65</v>
      </c>
      <c r="G22" s="1">
        <v>8.3484000000000016</v>
      </c>
      <c r="H22" s="1"/>
    </row>
    <row r="23" spans="1:8" x14ac:dyDescent="0.25">
      <c r="H23" s="1"/>
    </row>
    <row r="24" spans="1:8" x14ac:dyDescent="0.25">
      <c r="A24" t="s">
        <v>1</v>
      </c>
      <c r="B24" s="160"/>
      <c r="C24" s="160"/>
    </row>
    <row r="25" spans="1:8" x14ac:dyDescent="0.25">
      <c r="A25" s="2" t="s">
        <v>90</v>
      </c>
      <c r="B25" s="161" t="s">
        <v>95</v>
      </c>
      <c r="C25" s="162">
        <v>49.8</v>
      </c>
    </row>
    <row r="26" spans="1:8" x14ac:dyDescent="0.25">
      <c r="A26" s="2" t="s">
        <v>91</v>
      </c>
      <c r="B26" s="2" t="s">
        <v>94</v>
      </c>
      <c r="C26">
        <v>40.71</v>
      </c>
    </row>
    <row r="27" spans="1:8" x14ac:dyDescent="0.25">
      <c r="A27" s="2" t="s">
        <v>92</v>
      </c>
      <c r="B27" s="161" t="s">
        <v>93</v>
      </c>
      <c r="C27" s="162">
        <v>28.74</v>
      </c>
    </row>
    <row r="28" spans="1:8" ht="38.4" customHeight="1" x14ac:dyDescent="0.25">
      <c r="A28" s="2" t="s">
        <v>97</v>
      </c>
      <c r="B28" s="163" t="s">
        <v>96</v>
      </c>
      <c r="C28">
        <v>33.97</v>
      </c>
    </row>
    <row r="29" spans="1:8" ht="43.95" customHeight="1" x14ac:dyDescent="0.25">
      <c r="A29" s="2" t="s">
        <v>98</v>
      </c>
      <c r="B29" s="164" t="s">
        <v>99</v>
      </c>
      <c r="C29" s="162">
        <v>16.510000000000002</v>
      </c>
    </row>
    <row r="30" spans="1:8" x14ac:dyDescent="0.25">
      <c r="A30" t="s">
        <v>75</v>
      </c>
      <c r="B30" t="s">
        <v>76</v>
      </c>
      <c r="C30">
        <v>0</v>
      </c>
    </row>
  </sheetData>
  <phoneticPr fontId="33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0 0 I W U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F 0 0 I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d N C F k o i k e 4 D g A A A B E A A A A T A B w A R m 9 y b X V s Y X M v U 2 V j d G l v b j E u b S C i G A A o o B Q A A A A A A A A A A A A A A A A A A A A A A A A A A A A r T k 0 u y c z P U w i G 0 I b W A F B L A Q I t A B Q A A g A I A B d N C F l F A O j 7 p A A A A P Y A A A A S A A A A A A A A A A A A A A A A A A A A A A B D b 2 5 m a W c v U G F j a 2 F n Z S 5 4 b W x Q S w E C L Q A U A A I A C A A X T Q h Z D 8 r p q 6 Q A A A D p A A A A E w A A A A A A A A A A A A A A A A D w A A A A W 0 N v b n R l b n R f V H l w Z X N d L n h t b F B L A Q I t A B Q A A g A I A B d N C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t M A x D k y P Q 6 D e t f h N B P F 8 A A A A A A I A A A A A A A N m A A D A A A A A E A A A A F a V Z 1 B v Y q U Y q a h C / 4 g w P t 8 A A A A A B I A A A K A A A A A Q A A A A W T z z 8 s z D k q r w r c N 6 Z a D 7 A 1 A A A A A P U L e y U 8 9 X f 9 l A 3 j O r B Z l U I 6 Q k E h e X k E T f E R 3 q E 5 R n e y / 9 g q V Y C p 8 5 B Y s 2 Z T H X H G 6 S R j G n C D f x b T R 1 C s B 8 S z v u K J s 6 Y G e 1 u k Y 2 / E a D b J E h h h Q A A A D 5 m F V t m v m B / m k E S B R V B o T p 4 Y z n I Q = = < / D a t a M a s h u p > 
</file>

<file path=customXml/itemProps1.xml><?xml version="1.0" encoding="utf-8"?>
<ds:datastoreItem xmlns:ds="http://schemas.openxmlformats.org/officeDocument/2006/customXml" ds:itemID="{32B9839C-E9D6-4597-824F-773FF3DF3B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Individual Calculation </vt:lpstr>
      <vt:lpstr>Reference Data</vt:lpstr>
      <vt:lpstr>Classification</vt:lpstr>
      <vt:lpstr>Hours</vt:lpstr>
      <vt:lpstr>'Individual Calculation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Atherton, Jessica</dc:creator>
  <cp:lastModifiedBy>Jessica Atherton</cp:lastModifiedBy>
  <cp:lastPrinted>2024-08-15T16:46:06Z</cp:lastPrinted>
  <dcterms:created xsi:type="dcterms:W3CDTF">2009-08-17T17:03:43Z</dcterms:created>
  <dcterms:modified xsi:type="dcterms:W3CDTF">2025-01-23T20:22:49Z</dcterms:modified>
</cp:coreProperties>
</file>